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5" yWindow="180" windowWidth="25215" windowHeight="8355" tabRatio="926" firstSheet="1" activeTab="1"/>
  </bookViews>
  <sheets>
    <sheet name="categories actives FT5.1" sheetId="91" r:id="rId1"/>
    <sheet name="regimes FT5.1" sheetId="90" r:id="rId2"/>
    <sheet name="5.1-1" sheetId="23" r:id="rId3"/>
    <sheet name="5.1-1 source" sheetId="75" state="hidden" r:id="rId4"/>
    <sheet name="5.1-2" sheetId="31" r:id="rId5"/>
    <sheet name="5.1-2 source" sheetId="21" state="hidden" r:id="rId6"/>
    <sheet name="5.1-3" sheetId="27" r:id="rId7"/>
    <sheet name="5.1-3 source" sheetId="26" state="hidden" r:id="rId8"/>
    <sheet name="5.1-4" sheetId="29" r:id="rId9"/>
    <sheet name="5.1-4 source" sheetId="32" state="hidden" r:id="rId10"/>
    <sheet name="5.1-5" sheetId="36" r:id="rId11"/>
    <sheet name="5.1-5 source" sheetId="35" state="hidden" r:id="rId12"/>
    <sheet name="5.1-6" sheetId="39" r:id="rId13"/>
    <sheet name="5.1-6 source" sheetId="74" state="hidden" r:id="rId14"/>
    <sheet name="5.1-7" sheetId="43" r:id="rId15"/>
    <sheet name="5.1-7 source" sheetId="42" state="hidden" r:id="rId16"/>
    <sheet name="5.1-8" sheetId="48" r:id="rId17"/>
    <sheet name="5.1-8 source" sheetId="47" state="hidden" r:id="rId18"/>
    <sheet name="5.1-9" sheetId="50" r:id="rId19"/>
    <sheet name="5.1-9 source" sheetId="49" state="hidden" r:id="rId20"/>
    <sheet name="5.1-10" sheetId="52" r:id="rId21"/>
    <sheet name="5.1-10 source" sheetId="51" state="hidden" r:id="rId22"/>
    <sheet name="5.1-11" sheetId="55" r:id="rId23"/>
    <sheet name="5.1-11 source" sheetId="54" state="hidden" r:id="rId24"/>
    <sheet name="5.1-12" sheetId="58" r:id="rId25"/>
    <sheet name="5.1-12 source" sheetId="57" state="hidden" r:id="rId26"/>
    <sheet name="5.1-13" sheetId="61" r:id="rId27"/>
    <sheet name="5.1-13 source" sheetId="60" state="hidden" r:id="rId28"/>
    <sheet name="5.1-14" sheetId="3" r:id="rId29"/>
    <sheet name="5.1-14 source" sheetId="1" state="hidden" r:id="rId30"/>
    <sheet name="5.1-15" sheetId="65" r:id="rId31"/>
    <sheet name="5.1-15 source" sheetId="64" state="hidden" r:id="rId32"/>
    <sheet name="5.1-16" sheetId="66" r:id="rId33"/>
    <sheet name="5.1-16 source" sheetId="67"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s>
  <definedNames>
    <definedName name="a">'[1]calcul age moyen'!$C$9:$R$354</definedName>
    <definedName name="Avec_AGFF">[2]H1_T!$D$1</definedName>
    <definedName name="_xlnm.Database">#REF!</definedName>
    <definedName name="bb">#REF!</definedName>
    <definedName name="cc">#REF!</definedName>
    <definedName name="Col_Dates_Detail">[3]H1_T!$C$1:$D$65536,[3]H1_T!$F$1:$I$65536,[3]H1_T!$K$1:$N$65536,[3]H1_T!$P$1:$S$65536,[3]H1_T!$U$1:$X$65536,[3]H1_T!$Z$1:$AC$65536,[3]H1_T!$AE$1:$AH$65536,[3]H1_T!$AJ$1:$AM$65536,[3]H1_T!$AO$1:$AR$65536</definedName>
    <definedName name="Dates">#REF!</definedName>
    <definedName name="dd">#REF!</definedName>
    <definedName name="DDEF">#REF!</definedName>
    <definedName name="DDEF_P">#REF!</definedName>
    <definedName name="DDEH">#REF!</definedName>
    <definedName name="DDEH_P">#REF!</definedName>
    <definedName name="DDET">#REF!</definedName>
    <definedName name="DDET_P">#REF!</definedName>
    <definedName name="DDIF">#REF!</definedName>
    <definedName name="DDIF_P">#REF!</definedName>
    <definedName name="DDIH">#REF!</definedName>
    <definedName name="DDIH_P">#REF!</definedName>
    <definedName name="DDIT">#REF!</definedName>
    <definedName name="DDIT_P">#REF!</definedName>
    <definedName name="FP_L16">#REF!</definedName>
    <definedName name="FTOT">#REF!</definedName>
    <definedName name="FTOT_P">#REF!</definedName>
    <definedName name="gg">#REF!</definedName>
    <definedName name="H1Regime">[3]EnvoiEffCot!$E$4</definedName>
    <definedName name="H2Regime">[3]EnvoiEffCot!$F$4</definedName>
    <definedName name="HorsGestion">[2]H1_T!$D$2</definedName>
    <definedName name="HTOT">#REF!</definedName>
    <definedName name="HTOT_P">#REF!</definedName>
    <definedName name="IDEF">#REF!</definedName>
    <definedName name="idef_p">#REF!</definedName>
    <definedName name="IDEH">#REF!</definedName>
    <definedName name="ideh_p">#REF!</definedName>
    <definedName name="IDIF">#REF!</definedName>
    <definedName name="idif_p">#REF!</definedName>
    <definedName name="IDIH">#REF!</definedName>
    <definedName name="idih_p">#REF!</definedName>
    <definedName name="INVF">#REF!</definedName>
    <definedName name="INVF_P">#REF!</definedName>
    <definedName name="INVH">#REF!</definedName>
    <definedName name="INVH_P">#REF!</definedName>
    <definedName name="INVT">#REF!</definedName>
    <definedName name="INVT_P">#REF!</definedName>
    <definedName name="jj">#REF!</definedName>
    <definedName name="LigneCompareCharpin">#REF!</definedName>
    <definedName name="Masse_des_pensions_de_droit_dérivé">#REF!</definedName>
    <definedName name="mmm">#REF!</definedName>
    <definedName name="NomRegime">[3]EnvoiEffCot!$E$1</definedName>
    <definedName name="Organisme">[3]H1_T!$B$1</definedName>
    <definedName name="PENSTOT">#REF!</definedName>
    <definedName name="PENSTOT_P">#REF!</definedName>
    <definedName name="PourCompG">'[4]FPE après réforme'!#REF!</definedName>
    <definedName name="Prix_00_03">[5]H0!$B$128</definedName>
    <definedName name="Prix_2001">#REF!</definedName>
    <definedName name="Salage">#REF!</definedName>
    <definedName name="SALARIES_TRIM42006_2">'[6]enqemploi données'!$H$2:$K$220</definedName>
    <definedName name="SALARIES_TRIM52007">[7]ee!$A$1:$D$219</definedName>
    <definedName name="ss">#REF!</definedName>
    <definedName name="Tab_Val_Result_01">[5]H0!$A$1:$BC$40</definedName>
    <definedName name="Tab_Val_Result_01_H1">#REF!</definedName>
    <definedName name="Tab_Val_Result_04">[5]H0!$A$45:$BC$114</definedName>
    <definedName name="Tab_Val_Result_04_H1">#REF!</definedName>
    <definedName name="Tab_valeurs">#REF!</definedName>
    <definedName name="Tab_Valeurs2">'[8]retraites FPE civils mili PTT'!$A$4:$BH$9</definedName>
    <definedName name="Tab_ValeursMG09">#REF!</definedName>
    <definedName name="Table">#REF!</definedName>
    <definedName name="Tcot">#REF!</definedName>
    <definedName name="Val_Euro">[5]H0!$B$129</definedName>
    <definedName name="ValEuro">#REF!</definedName>
    <definedName name="Variante">#REF!</definedName>
    <definedName name="VDEF">#REF!</definedName>
    <definedName name="vdef_p">#REF!</definedName>
    <definedName name="VDEH">#REF!</definedName>
    <definedName name="vdeh_p">#REF!</definedName>
    <definedName name="VDIF">#REF!</definedName>
    <definedName name="vdif_p">#REF!</definedName>
    <definedName name="VDIH">#REF!</definedName>
    <definedName name="vdih_p">#REF!</definedName>
    <definedName name="VIEF">#REF!</definedName>
    <definedName name="VIEF_P">#REF!</definedName>
    <definedName name="VIEH">#REF!</definedName>
    <definedName name="VIEH_P">#REF!</definedName>
    <definedName name="VIET">#REF!</definedName>
    <definedName name="VIET_P">#REF!</definedName>
    <definedName name="vv">#REF!</definedName>
    <definedName name="vvv">#REF!</definedName>
    <definedName name="ww">#REF!</definedName>
    <definedName name="xxx">#REF!</definedName>
  </definedNames>
  <calcPr calcId="152511" refMode="R1C1"/>
</workbook>
</file>

<file path=xl/calcChain.xml><?xml version="1.0" encoding="utf-8"?>
<calcChain xmlns="http://schemas.openxmlformats.org/spreadsheetml/2006/main">
  <c r="C3" i="48" l="1"/>
  <c r="C4" i="48"/>
  <c r="C5" i="48"/>
  <c r="C6" i="48"/>
  <c r="C7" i="48"/>
  <c r="C8" i="48"/>
  <c r="D3" i="39"/>
  <c r="N5" i="42"/>
  <c r="O5" i="42"/>
  <c r="P5" i="42"/>
  <c r="N6" i="42"/>
  <c r="O6" i="42"/>
  <c r="N7" i="42"/>
  <c r="O7" i="42"/>
  <c r="N8" i="42"/>
  <c r="O8" i="42"/>
  <c r="N9" i="42"/>
  <c r="O9" i="42"/>
  <c r="D6" i="39"/>
  <c r="D7" i="39"/>
  <c r="F7" i="39" s="1"/>
  <c r="D11" i="39"/>
  <c r="Q9" i="42"/>
  <c r="A17" i="35"/>
  <c r="A18" i="35"/>
  <c r="R2" i="74" l="1"/>
  <c r="S1" i="74"/>
  <c r="T2" i="74"/>
  <c r="U2" i="74"/>
  <c r="R1" i="74"/>
  <c r="W1" i="74"/>
  <c r="O4" i="42"/>
  <c r="U1" i="74"/>
  <c r="W2" i="74"/>
  <c r="S2" i="74"/>
  <c r="N4" i="42"/>
  <c r="T1" i="74"/>
  <c r="W33" i="74"/>
  <c r="U33" i="74"/>
  <c r="W35" i="74"/>
  <c r="U35" i="74"/>
  <c r="T33" i="74"/>
  <c r="T35" i="74"/>
  <c r="S33" i="74"/>
  <c r="S35" i="74"/>
  <c r="D18" i="39"/>
  <c r="F18" i="39" s="1"/>
  <c r="D10" i="39"/>
  <c r="F10" i="39" s="1"/>
  <c r="Q4" i="42"/>
  <c r="D4" i="39"/>
  <c r="F4" i="39" s="1"/>
  <c r="Q8" i="42"/>
  <c r="D9" i="39"/>
  <c r="F9" i="39" s="1"/>
  <c r="D17" i="39"/>
  <c r="F17" i="39" s="1"/>
  <c r="D13" i="39"/>
  <c r="F13" i="39" s="1"/>
  <c r="D8" i="39"/>
  <c r="F8" i="39" s="1"/>
  <c r="D15" i="39"/>
  <c r="F15" i="39" s="1"/>
  <c r="Q7" i="42"/>
  <c r="D16" i="39"/>
  <c r="F16" i="39" s="1"/>
  <c r="D12" i="39"/>
  <c r="D5" i="39"/>
  <c r="E6" i="48"/>
  <c r="E7" i="48"/>
  <c r="E8" i="48"/>
  <c r="F5" i="39"/>
  <c r="F12" i="39"/>
  <c r="D14" i="39"/>
  <c r="F6" i="39"/>
  <c r="F11" i="39"/>
  <c r="Q6" i="42"/>
  <c r="L50" i="61"/>
  <c r="K50" i="61"/>
  <c r="J50" i="61"/>
  <c r="L49" i="61"/>
  <c r="K49" i="61"/>
  <c r="J49" i="61"/>
  <c r="L48" i="61"/>
  <c r="K48" i="61"/>
  <c r="J48" i="61"/>
  <c r="L47" i="61"/>
  <c r="K47" i="61"/>
  <c r="J47" i="61"/>
  <c r="L46" i="61"/>
  <c r="K46" i="61"/>
  <c r="J46" i="61"/>
  <c r="L45" i="61"/>
  <c r="K45" i="61"/>
  <c r="J45" i="61"/>
  <c r="L44" i="61"/>
  <c r="K44" i="61"/>
  <c r="J44" i="61"/>
  <c r="L43" i="61"/>
  <c r="K43" i="61"/>
  <c r="J43" i="61"/>
  <c r="L42" i="61"/>
  <c r="K42" i="61"/>
  <c r="J42" i="61"/>
  <c r="L41" i="61"/>
  <c r="K41" i="61"/>
  <c r="J41" i="61"/>
  <c r="L40" i="61"/>
  <c r="K40" i="61"/>
  <c r="J40" i="61"/>
  <c r="L39" i="61"/>
  <c r="K39" i="61"/>
  <c r="J39" i="61"/>
  <c r="L38" i="61"/>
  <c r="K38" i="61"/>
  <c r="J38" i="61"/>
  <c r="L37" i="61"/>
  <c r="K37" i="61"/>
  <c r="J37" i="61"/>
  <c r="L36" i="61"/>
  <c r="K36" i="61"/>
  <c r="J36" i="61"/>
  <c r="L35" i="61"/>
  <c r="K35" i="61"/>
  <c r="J35" i="61"/>
  <c r="L34" i="61"/>
  <c r="K34" i="61"/>
  <c r="J34" i="61"/>
  <c r="L33" i="61"/>
  <c r="K33" i="61"/>
  <c r="J33" i="61"/>
  <c r="L32" i="61"/>
  <c r="K32" i="61"/>
  <c r="J32" i="61"/>
  <c r="L31" i="61"/>
  <c r="K31" i="61"/>
  <c r="J31" i="61"/>
  <c r="L30" i="61"/>
  <c r="K30" i="61"/>
  <c r="J30" i="61"/>
  <c r="L29" i="61"/>
  <c r="L28" i="61"/>
  <c r="L27" i="61"/>
  <c r="L26" i="61"/>
  <c r="L25" i="61"/>
  <c r="L24" i="61"/>
  <c r="L23" i="61"/>
  <c r="L22" i="61"/>
  <c r="L21" i="61"/>
  <c r="L20" i="61"/>
  <c r="L19" i="61"/>
  <c r="L18" i="61"/>
  <c r="L17" i="61"/>
  <c r="L16" i="61"/>
  <c r="L15" i="61"/>
  <c r="L14" i="61"/>
  <c r="L13" i="61"/>
  <c r="L12" i="61"/>
  <c r="L11" i="61"/>
  <c r="L10" i="61"/>
  <c r="L9" i="61"/>
  <c r="L8" i="61"/>
  <c r="L7" i="61"/>
  <c r="L6" i="61"/>
  <c r="E5" i="48"/>
  <c r="E4" i="48"/>
  <c r="Z27" i="74"/>
  <c r="Z26" i="74"/>
  <c r="Z23" i="74"/>
  <c r="AB22" i="74"/>
  <c r="AB20" i="74"/>
  <c r="Z16" i="74"/>
  <c r="Z15" i="74"/>
  <c r="Z14" i="74"/>
  <c r="Z12" i="74"/>
  <c r="Z11" i="74"/>
  <c r="AB7" i="74"/>
  <c r="Z6" i="74"/>
  <c r="AB4" i="74"/>
  <c r="P14" i="21"/>
  <c r="W10" i="32"/>
  <c r="V10" i="32"/>
  <c r="U10" i="32"/>
  <c r="T10" i="32"/>
  <c r="S10" i="32"/>
  <c r="R10" i="32"/>
  <c r="Q10" i="32"/>
  <c r="P10" i="32"/>
  <c r="O10" i="32"/>
  <c r="T12" i="26"/>
  <c r="S12" i="26"/>
  <c r="R12" i="26"/>
  <c r="Q12" i="26"/>
  <c r="P12" i="26"/>
  <c r="O12" i="26"/>
  <c r="N12" i="26"/>
  <c r="M12" i="26"/>
  <c r="L12" i="26"/>
  <c r="I10" i="32"/>
  <c r="H10" i="32"/>
  <c r="G10" i="32"/>
  <c r="F10" i="32"/>
  <c r="E10" i="32"/>
  <c r="D10" i="32"/>
  <c r="C10" i="32"/>
  <c r="B10" i="32"/>
  <c r="K28" i="75"/>
  <c r="O27" i="75"/>
  <c r="K26" i="75"/>
  <c r="V2" i="74" l="1"/>
  <c r="AB8" i="74"/>
  <c r="V1" i="74"/>
  <c r="Z1" i="74" s="1"/>
  <c r="Y2" i="74"/>
  <c r="AA2" i="74"/>
  <c r="Z2" i="74"/>
  <c r="AB2" i="74"/>
  <c r="E12" i="21"/>
  <c r="V33" i="74"/>
  <c r="W34" i="74"/>
  <c r="P6" i="21"/>
  <c r="Q8" i="21"/>
  <c r="Q9" i="21"/>
  <c r="P10" i="21"/>
  <c r="P11" i="21"/>
  <c r="Z24" i="74"/>
  <c r="V35" i="74"/>
  <c r="Q6" i="21"/>
  <c r="P8" i="21"/>
  <c r="P9" i="21"/>
  <c r="Q10" i="21"/>
  <c r="Q11" i="21"/>
  <c r="Q5" i="42"/>
  <c r="AA5" i="74"/>
  <c r="Y5" i="74"/>
  <c r="AA9" i="74"/>
  <c r="Y9" i="74"/>
  <c r="AA13" i="74"/>
  <c r="Y13" i="74"/>
  <c r="P7" i="42"/>
  <c r="AA17" i="74"/>
  <c r="Y17" i="74"/>
  <c r="AA21" i="74"/>
  <c r="Y21" i="74"/>
  <c r="AA25" i="74"/>
  <c r="Y25" i="74"/>
  <c r="AB15" i="74"/>
  <c r="AB27" i="74"/>
  <c r="AB9" i="74"/>
  <c r="Z4" i="74"/>
  <c r="Z13" i="74"/>
  <c r="Y6" i="74"/>
  <c r="AA6" i="74"/>
  <c r="Y10" i="74"/>
  <c r="AA10" i="74"/>
  <c r="Y14" i="74"/>
  <c r="AA14" i="74"/>
  <c r="Y18" i="74"/>
  <c r="AA18" i="74"/>
  <c r="Y22" i="74"/>
  <c r="AA22" i="74"/>
  <c r="Y26" i="74"/>
  <c r="AA26" i="74"/>
  <c r="Z17" i="74"/>
  <c r="AB10" i="74"/>
  <c r="AB18" i="74"/>
  <c r="Z22" i="74"/>
  <c r="Z20" i="74"/>
  <c r="Z9" i="74"/>
  <c r="AB24" i="74"/>
  <c r="AB13" i="74"/>
  <c r="AA7" i="74"/>
  <c r="Y7" i="74"/>
  <c r="P6" i="42"/>
  <c r="AA11" i="74"/>
  <c r="Y11" i="74"/>
  <c r="AA15" i="74"/>
  <c r="Y15" i="74"/>
  <c r="AA19" i="74"/>
  <c r="Y19" i="74"/>
  <c r="P9" i="42"/>
  <c r="AA23" i="74"/>
  <c r="Y23" i="74"/>
  <c r="AA27" i="74"/>
  <c r="Y27" i="74"/>
  <c r="Z5" i="74"/>
  <c r="AB17" i="74"/>
  <c r="Z10" i="74"/>
  <c r="Z18" i="74"/>
  <c r="AB11" i="74"/>
  <c r="Z19" i="74"/>
  <c r="AB23" i="74"/>
  <c r="AB21" i="74"/>
  <c r="Z25" i="74"/>
  <c r="AA4" i="74"/>
  <c r="Y4" i="74"/>
  <c r="P4" i="42"/>
  <c r="Y8" i="74"/>
  <c r="AA8" i="74"/>
  <c r="Y12" i="74"/>
  <c r="AA12" i="74"/>
  <c r="Y16" i="74"/>
  <c r="AA16" i="74"/>
  <c r="P8" i="42"/>
  <c r="Y20" i="74"/>
  <c r="AA20" i="74"/>
  <c r="Y24" i="74"/>
  <c r="AA24" i="74"/>
  <c r="AB5" i="74"/>
  <c r="AB6" i="74"/>
  <c r="AB14" i="74"/>
  <c r="AB26" i="74"/>
  <c r="Z7" i="74"/>
  <c r="AB19" i="74"/>
  <c r="AB12" i="74"/>
  <c r="Z21" i="74"/>
  <c r="Z8" i="74"/>
  <c r="AB16" i="74"/>
  <c r="AB25" i="74"/>
  <c r="F14" i="39"/>
  <c r="AA1" i="74" l="1"/>
  <c r="Y1" i="74"/>
  <c r="AB1" i="74"/>
  <c r="C4" i="3"/>
  <c r="C7" i="3"/>
  <c r="E7" i="3" l="1"/>
  <c r="E4" i="3"/>
  <c r="S5" i="1"/>
  <c r="C6" i="3"/>
  <c r="K23" i="42"/>
  <c r="C5" i="42"/>
  <c r="D5" i="42"/>
  <c r="E5" i="42"/>
  <c r="F5" i="42"/>
  <c r="G5" i="42"/>
  <c r="H5" i="42"/>
  <c r="I5" i="42"/>
  <c r="J5" i="42"/>
  <c r="K5" i="42"/>
  <c r="B5" i="42"/>
  <c r="C14" i="36"/>
  <c r="C13" i="36"/>
  <c r="C11" i="36"/>
  <c r="B14" i="36"/>
  <c r="B13" i="36"/>
  <c r="B11" i="36"/>
  <c r="E32" i="29"/>
  <c r="E25" i="29"/>
  <c r="E16" i="29"/>
  <c r="D32" i="29"/>
  <c r="D25" i="29"/>
  <c r="D16" i="29"/>
  <c r="C32" i="29"/>
  <c r="C25" i="29"/>
  <c r="C16" i="29"/>
  <c r="C10" i="29"/>
  <c r="B32" i="29"/>
  <c r="B25" i="29"/>
  <c r="B16" i="29"/>
  <c r="B10" i="29"/>
  <c r="K13" i="42" l="1"/>
  <c r="E6" i="3"/>
  <c r="C5" i="3"/>
  <c r="I13" i="42"/>
  <c r="G13" i="42"/>
  <c r="E13" i="42"/>
  <c r="C13" i="42"/>
  <c r="J13" i="42"/>
  <c r="H13" i="42"/>
  <c r="F13" i="42"/>
  <c r="D13" i="42"/>
  <c r="D30" i="27" l="1"/>
  <c r="D23" i="27"/>
  <c r="D14" i="27"/>
  <c r="C30" i="27"/>
  <c r="C23" i="27"/>
  <c r="C14" i="27"/>
  <c r="B30" i="27"/>
  <c r="B23" i="27"/>
  <c r="B14" i="27"/>
  <c r="C11" i="29" l="1"/>
  <c r="D11" i="29"/>
  <c r="E11" i="29"/>
  <c r="B11" i="29"/>
  <c r="B4" i="48" l="1"/>
  <c r="D4" i="48" s="1"/>
  <c r="C18" i="65"/>
  <c r="C17" i="65"/>
  <c r="C14" i="65"/>
  <c r="C13" i="65"/>
  <c r="C12" i="65"/>
  <c r="C11" i="65"/>
  <c r="C10" i="65"/>
  <c r="C9" i="65"/>
  <c r="C8" i="65"/>
  <c r="C7" i="65"/>
  <c r="C6" i="65"/>
  <c r="C5" i="65"/>
  <c r="J20" i="50"/>
  <c r="I20" i="50"/>
  <c r="H20" i="50"/>
  <c r="G20" i="50"/>
  <c r="F20" i="50"/>
  <c r="E20" i="50"/>
  <c r="D20" i="50"/>
  <c r="C20" i="50"/>
  <c r="B20" i="50"/>
  <c r="J19" i="50"/>
  <c r="I19" i="50"/>
  <c r="H19" i="50"/>
  <c r="G19" i="50"/>
  <c r="F19" i="50"/>
  <c r="E19" i="50"/>
  <c r="D19" i="50"/>
  <c r="C19" i="50"/>
  <c r="B19" i="50"/>
  <c r="J18" i="50"/>
  <c r="I18" i="50"/>
  <c r="H18" i="50"/>
  <c r="G18" i="50"/>
  <c r="F18" i="50"/>
  <c r="E18" i="50"/>
  <c r="D18" i="50"/>
  <c r="C18" i="50"/>
  <c r="B18" i="50"/>
  <c r="J17" i="50"/>
  <c r="I17" i="50"/>
  <c r="H17" i="50"/>
  <c r="G17" i="50"/>
  <c r="F17" i="50"/>
  <c r="E17" i="50"/>
  <c r="D17" i="50"/>
  <c r="C17" i="50"/>
  <c r="B17" i="50"/>
  <c r="J16" i="50"/>
  <c r="I16" i="50"/>
  <c r="H16" i="50"/>
  <c r="G16" i="50"/>
  <c r="F16" i="50"/>
  <c r="E16" i="50"/>
  <c r="D16" i="50"/>
  <c r="C16" i="50"/>
  <c r="B16" i="50"/>
  <c r="J15" i="50"/>
  <c r="I15" i="50"/>
  <c r="H15" i="50"/>
  <c r="G15" i="50"/>
  <c r="F15" i="50"/>
  <c r="E15" i="50"/>
  <c r="D15" i="50"/>
  <c r="C15" i="50"/>
  <c r="B15" i="50"/>
  <c r="J14" i="50"/>
  <c r="I14" i="50"/>
  <c r="H14" i="50"/>
  <c r="G14" i="50"/>
  <c r="F14" i="50"/>
  <c r="E14" i="50"/>
  <c r="D14" i="50"/>
  <c r="C14" i="50"/>
  <c r="B14" i="50"/>
  <c r="J13" i="50"/>
  <c r="I13" i="50"/>
  <c r="H13" i="50"/>
  <c r="G13" i="50"/>
  <c r="F13" i="50"/>
  <c r="E13" i="50"/>
  <c r="D13" i="50"/>
  <c r="C13" i="50"/>
  <c r="B13" i="50"/>
  <c r="J12" i="50"/>
  <c r="I12" i="50"/>
  <c r="H12" i="50"/>
  <c r="G12" i="50"/>
  <c r="F12" i="50"/>
  <c r="E12" i="50"/>
  <c r="D12" i="50"/>
  <c r="C12" i="50"/>
  <c r="B12" i="50"/>
  <c r="J11" i="50"/>
  <c r="I11" i="50"/>
  <c r="H11" i="50"/>
  <c r="G11" i="50"/>
  <c r="F11" i="50"/>
  <c r="E11" i="50"/>
  <c r="D11" i="50"/>
  <c r="C11" i="50"/>
  <c r="B11" i="50"/>
  <c r="J10" i="50"/>
  <c r="I10" i="50"/>
  <c r="H10" i="50"/>
  <c r="G10" i="50"/>
  <c r="F10" i="50"/>
  <c r="E10" i="50"/>
  <c r="D10" i="50"/>
  <c r="C10" i="50"/>
  <c r="B10" i="50"/>
  <c r="J9" i="50"/>
  <c r="I9" i="50"/>
  <c r="H9" i="50"/>
  <c r="G9" i="50"/>
  <c r="F9" i="50"/>
  <c r="E9" i="50"/>
  <c r="D9" i="50"/>
  <c r="C9" i="50"/>
  <c r="B9" i="50"/>
  <c r="J8" i="50"/>
  <c r="I8" i="50"/>
  <c r="H8" i="50"/>
  <c r="G8" i="50"/>
  <c r="F8" i="50"/>
  <c r="E8" i="50"/>
  <c r="D8" i="50"/>
  <c r="C8" i="50"/>
  <c r="B8" i="50"/>
  <c r="J6" i="50"/>
  <c r="I6" i="50"/>
  <c r="H6" i="50"/>
  <c r="G6" i="50"/>
  <c r="F6" i="50"/>
  <c r="E6" i="50"/>
  <c r="D6" i="50"/>
  <c r="C6" i="50"/>
  <c r="B6" i="50"/>
  <c r="C16" i="36"/>
  <c r="B16" i="36"/>
  <c r="C15" i="36"/>
  <c r="B15" i="36"/>
  <c r="C12" i="36"/>
  <c r="B12" i="36"/>
  <c r="C9" i="36"/>
  <c r="B9" i="36"/>
  <c r="C8" i="36"/>
  <c r="B8" i="36"/>
  <c r="C7" i="36"/>
  <c r="B7" i="36"/>
  <c r="C6" i="36"/>
  <c r="B6" i="36"/>
  <c r="C39" i="31"/>
  <c r="B39" i="31"/>
  <c r="C36" i="31"/>
  <c r="B36" i="31"/>
  <c r="C35" i="31"/>
  <c r="B35" i="31"/>
  <c r="C34" i="31"/>
  <c r="B34" i="31"/>
  <c r="C33" i="31"/>
  <c r="B33" i="31"/>
  <c r="C32" i="31"/>
  <c r="B32" i="31"/>
  <c r="C31" i="31"/>
  <c r="B31" i="31"/>
  <c r="C28" i="31"/>
  <c r="B28" i="31"/>
  <c r="C27" i="31"/>
  <c r="B27" i="31"/>
  <c r="C26" i="31"/>
  <c r="B26" i="31"/>
  <c r="C25" i="31"/>
  <c r="B25" i="31"/>
  <c r="C24" i="31"/>
  <c r="B24" i="31"/>
  <c r="C23" i="31"/>
  <c r="B23" i="31"/>
  <c r="C22" i="31"/>
  <c r="B22" i="31"/>
  <c r="C21" i="31"/>
  <c r="B21" i="31"/>
  <c r="C18" i="31"/>
  <c r="B18" i="31"/>
  <c r="C17" i="31"/>
  <c r="B17" i="31"/>
  <c r="C16" i="31"/>
  <c r="B16" i="31"/>
  <c r="C15" i="31"/>
  <c r="B15" i="31"/>
  <c r="O13" i="21"/>
  <c r="N13" i="21"/>
  <c r="M13" i="21"/>
  <c r="L13" i="21"/>
  <c r="K13" i="21"/>
  <c r="J13" i="21"/>
  <c r="I13" i="21"/>
  <c r="H13" i="21"/>
  <c r="G13" i="21"/>
  <c r="F13" i="21"/>
  <c r="E13" i="21"/>
  <c r="D13" i="21"/>
  <c r="C11" i="31"/>
  <c r="B11" i="31"/>
  <c r="C10" i="31"/>
  <c r="B10" i="31"/>
  <c r="C9" i="31"/>
  <c r="B9" i="31"/>
  <c r="C8" i="31"/>
  <c r="B8" i="31"/>
  <c r="C6" i="31"/>
  <c r="B6" i="31"/>
  <c r="D31" i="27"/>
  <c r="C31" i="27"/>
  <c r="B31" i="27"/>
  <c r="D29" i="27"/>
  <c r="C29" i="27"/>
  <c r="B29" i="27"/>
  <c r="D28" i="27"/>
  <c r="C28" i="27"/>
  <c r="B28" i="27"/>
  <c r="D27" i="27"/>
  <c r="C27" i="27"/>
  <c r="B27" i="27"/>
  <c r="D26" i="27"/>
  <c r="C26" i="27"/>
  <c r="B26" i="27"/>
  <c r="D25" i="27"/>
  <c r="C25" i="27"/>
  <c r="B25" i="27"/>
  <c r="D24" i="27"/>
  <c r="C24" i="27"/>
  <c r="B24" i="27"/>
  <c r="D22" i="27"/>
  <c r="C22" i="27"/>
  <c r="B22" i="27"/>
  <c r="D21" i="27"/>
  <c r="C21" i="27"/>
  <c r="B21" i="27"/>
  <c r="D20" i="27"/>
  <c r="C20" i="27"/>
  <c r="B20" i="27"/>
  <c r="D19" i="27"/>
  <c r="C19" i="27"/>
  <c r="B19" i="27"/>
  <c r="C18" i="27"/>
  <c r="B18" i="27"/>
  <c r="C17" i="27"/>
  <c r="B17" i="27"/>
  <c r="C16" i="27"/>
  <c r="B16" i="27"/>
  <c r="C15" i="27"/>
  <c r="B15" i="27"/>
  <c r="D13" i="27"/>
  <c r="C13" i="27"/>
  <c r="B13" i="27"/>
  <c r="D12" i="27"/>
  <c r="C12" i="27"/>
  <c r="B12" i="27"/>
  <c r="D11" i="27"/>
  <c r="C11" i="27"/>
  <c r="B11" i="27"/>
  <c r="D10" i="27"/>
  <c r="C10" i="27"/>
  <c r="B10" i="27"/>
  <c r="D9" i="27"/>
  <c r="C9" i="27"/>
  <c r="B9" i="27"/>
  <c r="B7" i="27"/>
  <c r="D6" i="27"/>
  <c r="C6" i="27"/>
  <c r="B6" i="27"/>
  <c r="E33" i="29"/>
  <c r="D33" i="29"/>
  <c r="C33" i="29"/>
  <c r="B33" i="29"/>
  <c r="E31" i="29"/>
  <c r="D31" i="29"/>
  <c r="C31" i="29"/>
  <c r="B31" i="29"/>
  <c r="E30" i="29"/>
  <c r="D30" i="29"/>
  <c r="C30" i="29"/>
  <c r="B30" i="29"/>
  <c r="E29" i="29"/>
  <c r="D29" i="29"/>
  <c r="C29" i="29"/>
  <c r="B29" i="29"/>
  <c r="E28" i="29"/>
  <c r="D28" i="29"/>
  <c r="C28" i="29"/>
  <c r="B28" i="29"/>
  <c r="E27" i="29"/>
  <c r="D27" i="29"/>
  <c r="C27" i="29"/>
  <c r="B27" i="29"/>
  <c r="E26" i="29"/>
  <c r="D26" i="29"/>
  <c r="C26" i="29"/>
  <c r="B26" i="29"/>
  <c r="D24" i="29"/>
  <c r="C24" i="29"/>
  <c r="B24" i="29"/>
  <c r="D23" i="29"/>
  <c r="C23" i="29"/>
  <c r="B23" i="29"/>
  <c r="D22" i="29"/>
  <c r="C22" i="29"/>
  <c r="B22" i="29"/>
  <c r="D21" i="29"/>
  <c r="C21" i="29"/>
  <c r="B21" i="29"/>
  <c r="D20" i="29"/>
  <c r="C20" i="29"/>
  <c r="B20" i="29"/>
  <c r="D19" i="29"/>
  <c r="C19" i="29"/>
  <c r="B19" i="29"/>
  <c r="D18" i="29"/>
  <c r="C18" i="29"/>
  <c r="B18" i="29"/>
  <c r="D17" i="29"/>
  <c r="C17" i="29"/>
  <c r="B17" i="29"/>
  <c r="E15" i="29"/>
  <c r="D15" i="29"/>
  <c r="C15" i="29"/>
  <c r="B15" i="29"/>
  <c r="E14" i="29"/>
  <c r="D14" i="29"/>
  <c r="C14" i="29"/>
  <c r="B14" i="29"/>
  <c r="E13" i="29"/>
  <c r="D13" i="29"/>
  <c r="C13" i="29"/>
  <c r="B13" i="29"/>
  <c r="E12" i="29"/>
  <c r="D12" i="29"/>
  <c r="C12" i="29"/>
  <c r="B12" i="29"/>
  <c r="E9" i="29"/>
  <c r="D9" i="29"/>
  <c r="C9" i="29"/>
  <c r="B9" i="29"/>
  <c r="E8" i="29"/>
  <c r="D8" i="29"/>
  <c r="C8" i="29"/>
  <c r="B8" i="29"/>
  <c r="E7" i="29"/>
  <c r="D7" i="29"/>
  <c r="C7" i="29"/>
  <c r="B7" i="29"/>
  <c r="B38" i="23"/>
  <c r="B35" i="23"/>
  <c r="B34" i="23"/>
  <c r="B33" i="23"/>
  <c r="B32" i="23"/>
  <c r="B31" i="23"/>
  <c r="B30" i="23"/>
  <c r="B27" i="23"/>
  <c r="B26" i="23"/>
  <c r="B25" i="23"/>
  <c r="B24" i="23"/>
  <c r="B23" i="23"/>
  <c r="B22" i="23"/>
  <c r="B21" i="23"/>
  <c r="B20" i="23"/>
  <c r="B17" i="23"/>
  <c r="B16" i="23"/>
  <c r="B15" i="23"/>
  <c r="B14" i="23"/>
  <c r="B13" i="23"/>
  <c r="B10" i="23"/>
  <c r="B9" i="23"/>
  <c r="B8" i="23"/>
  <c r="B7" i="23"/>
  <c r="B5" i="23"/>
  <c r="D7" i="50" l="1"/>
  <c r="H7" i="50"/>
  <c r="C4" i="39"/>
  <c r="E4" i="39" s="1"/>
  <c r="C6" i="39"/>
  <c r="E6" i="39" s="1"/>
  <c r="K10" i="32"/>
  <c r="L5" i="42"/>
  <c r="B7" i="50"/>
  <c r="F7" i="50"/>
  <c r="J7" i="50"/>
  <c r="M5" i="42"/>
  <c r="C5" i="39"/>
  <c r="E5" i="39" s="1"/>
  <c r="C7" i="50"/>
  <c r="E7" i="50"/>
  <c r="G7" i="50"/>
  <c r="I7" i="50"/>
  <c r="B13" i="21"/>
  <c r="B14" i="31"/>
  <c r="C13" i="21"/>
  <c r="C14" i="31"/>
  <c r="E21" i="21"/>
  <c r="B10" i="35"/>
  <c r="D10" i="35"/>
  <c r="F10" i="35"/>
  <c r="H10" i="35"/>
  <c r="J10" i="35"/>
  <c r="L10" i="35"/>
  <c r="N10" i="35"/>
  <c r="P10" i="35"/>
  <c r="N7" i="32"/>
  <c r="J10" i="32"/>
  <c r="J2" i="32" l="1"/>
  <c r="K2" i="32"/>
  <c r="L13" i="42"/>
  <c r="M13" i="42" l="1"/>
  <c r="N13" i="42" l="1"/>
  <c r="O13" i="42" l="1"/>
  <c r="P13" i="42" s="1"/>
  <c r="Q13" i="42" s="1"/>
  <c r="Q5" i="1" l="1"/>
  <c r="P5" i="1"/>
  <c r="Q14" i="21" l="1"/>
  <c r="R14" i="21"/>
  <c r="S14" i="21"/>
  <c r="T14" i="21"/>
  <c r="K25" i="42" l="1"/>
  <c r="K24" i="42"/>
  <c r="R22" i="75" l="1"/>
  <c r="K25" i="75" l="1"/>
  <c r="R13" i="75"/>
  <c r="R14" i="75" s="1"/>
  <c r="R17" i="75"/>
  <c r="Q11" i="75" l="1"/>
  <c r="N13" i="75"/>
  <c r="N14" i="75" s="1"/>
  <c r="P13" i="75"/>
  <c r="P14" i="75" s="1"/>
  <c r="O13" i="75"/>
  <c r="O14" i="75" s="1"/>
  <c r="Q12" i="75"/>
  <c r="Q13" i="75" l="1"/>
  <c r="Q14" i="75" s="1"/>
  <c r="S12" i="75"/>
  <c r="S11" i="75"/>
  <c r="L11" i="75"/>
  <c r="T11" i="75" s="1"/>
  <c r="S13" i="75" l="1"/>
  <c r="S14" i="75" s="1"/>
  <c r="K13" i="75"/>
  <c r="L12" i="75"/>
  <c r="M13" i="75"/>
  <c r="M14" i="75" s="1"/>
  <c r="P17" i="75"/>
  <c r="P22" i="75"/>
  <c r="O17" i="75"/>
  <c r="O22" i="75"/>
  <c r="Q6" i="75"/>
  <c r="L13" i="75" l="1"/>
  <c r="K14" i="75"/>
  <c r="Q22" i="75"/>
  <c r="T12" i="75"/>
  <c r="L14" i="75"/>
  <c r="Q17" i="75"/>
  <c r="T13" i="75" l="1"/>
  <c r="T14" i="75" s="1"/>
  <c r="N22" i="75"/>
  <c r="M22" i="75" l="1"/>
  <c r="S6" i="75"/>
  <c r="K22" i="75"/>
  <c r="L6" i="75"/>
  <c r="M17" i="75"/>
  <c r="K17" i="75"/>
  <c r="N17" i="75"/>
  <c r="T6" i="75" l="1"/>
  <c r="T22" i="75" s="1"/>
  <c r="S22" i="75"/>
  <c r="S17" i="75"/>
  <c r="L22" i="75"/>
  <c r="L17" i="75"/>
  <c r="A20" i="64"/>
  <c r="F4" i="61"/>
  <c r="H4" i="61"/>
  <c r="D4" i="61"/>
  <c r="A54" i="60"/>
  <c r="A53" i="60"/>
  <c r="A28" i="74"/>
  <c r="T17" i="75" l="1"/>
  <c r="L25" i="75" l="1"/>
  <c r="L27" i="75"/>
  <c r="M28" i="75"/>
  <c r="L37" i="75"/>
  <c r="K5" i="75"/>
  <c r="K30" i="75" s="1"/>
  <c r="M26" i="75"/>
  <c r="K27" i="75"/>
  <c r="M5" i="75"/>
  <c r="M21" i="75" s="1"/>
  <c r="N5" i="75"/>
  <c r="N33" i="75" s="1"/>
  <c r="M25" i="75"/>
  <c r="N25" i="75"/>
  <c r="L26" i="75"/>
  <c r="M27" i="75"/>
  <c r="N27" i="75"/>
  <c r="L28" i="75"/>
  <c r="M37" i="75"/>
  <c r="N37" i="75"/>
  <c r="L36" i="75"/>
  <c r="L35" i="75"/>
  <c r="M65" i="75"/>
  <c r="N65" i="75"/>
  <c r="L73" i="75"/>
  <c r="M36" i="75"/>
  <c r="M35" i="75"/>
  <c r="L65" i="75"/>
  <c r="M73" i="75"/>
  <c r="N36" i="75"/>
  <c r="N35" i="75"/>
  <c r="B3" i="48"/>
  <c r="B5" i="48"/>
  <c r="D5" i="48" s="1"/>
  <c r="B6" i="48"/>
  <c r="D6" i="48" s="1"/>
  <c r="B7" i="48"/>
  <c r="D7" i="48" s="1"/>
  <c r="B8" i="48"/>
  <c r="D8" i="48" s="1"/>
  <c r="M31" i="75" l="1"/>
  <c r="M32" i="75"/>
  <c r="N31" i="75"/>
  <c r="N32" i="75"/>
  <c r="N16" i="75"/>
  <c r="N21" i="75"/>
  <c r="N8" i="75"/>
  <c r="K31" i="75"/>
  <c r="K33" i="75"/>
  <c r="K8" i="75"/>
  <c r="M8" i="75"/>
  <c r="M30" i="75"/>
  <c r="L5" i="75"/>
  <c r="L33" i="75" s="1"/>
  <c r="N30" i="75"/>
  <c r="K16" i="75"/>
  <c r="M16" i="75"/>
  <c r="K21" i="75"/>
  <c r="M33" i="75"/>
  <c r="K32" i="75"/>
  <c r="M75" i="75"/>
  <c r="M77" i="75"/>
  <c r="M69" i="75"/>
  <c r="M67" i="75"/>
  <c r="L69" i="75"/>
  <c r="L67" i="75"/>
  <c r="L77" i="75"/>
  <c r="L75" i="75"/>
  <c r="N69" i="75"/>
  <c r="N67" i="75"/>
  <c r="C7" i="39"/>
  <c r="E7" i="39" s="1"/>
  <c r="C8" i="39"/>
  <c r="E8" i="39" s="1"/>
  <c r="C9" i="39"/>
  <c r="E9" i="39" s="1"/>
  <c r="C12" i="39"/>
  <c r="E12" i="39" s="1"/>
  <c r="C15" i="39"/>
  <c r="E15" i="39" s="1"/>
  <c r="C18" i="39"/>
  <c r="E18" i="39" s="1"/>
  <c r="C3" i="39"/>
  <c r="E32" i="23"/>
  <c r="M18" i="75" l="1"/>
  <c r="M7" i="75"/>
  <c r="N18" i="75"/>
  <c r="N7" i="75"/>
  <c r="K18" i="75"/>
  <c r="K7" i="75"/>
  <c r="L32" i="75"/>
  <c r="N23" i="75"/>
  <c r="L21" i="75"/>
  <c r="L30" i="75"/>
  <c r="L16" i="75"/>
  <c r="M23" i="75"/>
  <c r="K23" i="75"/>
  <c r="L31" i="75"/>
  <c r="L8" i="75"/>
  <c r="L7" i="75" s="1"/>
  <c r="L23" i="75" l="1"/>
  <c r="L18" i="75"/>
  <c r="B6" i="3"/>
  <c r="D6" i="3" s="1"/>
  <c r="B4" i="3"/>
  <c r="D4" i="3" s="1"/>
  <c r="B7" i="3"/>
  <c r="D7" i="3" s="1"/>
  <c r="R5" i="1"/>
  <c r="B5" i="3" l="1"/>
  <c r="D5" i="3" s="1"/>
  <c r="A1" i="66" l="1"/>
  <c r="C38" i="23" l="1"/>
  <c r="C35" i="23"/>
  <c r="C34" i="23"/>
  <c r="C33" i="23"/>
  <c r="C32" i="23"/>
  <c r="C31" i="23"/>
  <c r="C30" i="23"/>
  <c r="C27" i="23"/>
  <c r="C26" i="23"/>
  <c r="C25" i="23"/>
  <c r="C24" i="23"/>
  <c r="C23" i="23"/>
  <c r="C22" i="23"/>
  <c r="C21" i="23"/>
  <c r="C20" i="23"/>
  <c r="C17" i="23"/>
  <c r="C16" i="23"/>
  <c r="C15" i="23"/>
  <c r="C14" i="23"/>
  <c r="C13" i="23"/>
  <c r="D10" i="23"/>
  <c r="D9" i="23"/>
  <c r="C9" i="23"/>
  <c r="D8" i="23"/>
  <c r="D7" i="23"/>
  <c r="C7" i="23"/>
  <c r="D5" i="23" l="1"/>
  <c r="C5" i="23"/>
  <c r="E31" i="52" l="1"/>
  <c r="C31" i="52"/>
  <c r="F29" i="52"/>
  <c r="E29" i="52"/>
  <c r="D29" i="52"/>
  <c r="C29" i="52"/>
  <c r="B29" i="52"/>
  <c r="E35" i="51"/>
  <c r="K35" i="49"/>
  <c r="K20" i="50" s="1"/>
  <c r="K34" i="49"/>
  <c r="K19" i="50" s="1"/>
  <c r="K33" i="49"/>
  <c r="K18" i="50" s="1"/>
  <c r="K32" i="49"/>
  <c r="K17" i="50" s="1"/>
  <c r="K31" i="49"/>
  <c r="K16" i="50" s="1"/>
  <c r="K30" i="49"/>
  <c r="K15" i="50" s="1"/>
  <c r="K29" i="49"/>
  <c r="K14" i="50" s="1"/>
  <c r="K28" i="49"/>
  <c r="K13" i="50" s="1"/>
  <c r="K27" i="49"/>
  <c r="K12" i="50" s="1"/>
  <c r="K26" i="49"/>
  <c r="K11" i="50" s="1"/>
  <c r="K25" i="49"/>
  <c r="K10" i="50" s="1"/>
  <c r="K24" i="49"/>
  <c r="K9" i="50" s="1"/>
  <c r="K23" i="49"/>
  <c r="K8" i="50" s="1"/>
  <c r="K22" i="49"/>
  <c r="K21" i="49"/>
  <c r="K20" i="49"/>
  <c r="K19" i="49"/>
  <c r="K18" i="49"/>
  <c r="K17" i="49"/>
  <c r="K16" i="49"/>
  <c r="K15" i="49"/>
  <c r="K14" i="49"/>
  <c r="K13" i="49"/>
  <c r="K12" i="49"/>
  <c r="K11" i="49"/>
  <c r="K10" i="49"/>
  <c r="K9" i="49"/>
  <c r="K8" i="49"/>
  <c r="K7" i="49"/>
  <c r="K7" i="50" l="1"/>
  <c r="E30" i="52"/>
  <c r="K6" i="49"/>
  <c r="K6" i="50" s="1"/>
  <c r="B35" i="51"/>
  <c r="E40" i="51" s="1"/>
  <c r="C35" i="51"/>
  <c r="B31" i="52"/>
  <c r="D31" i="52"/>
  <c r="F31" i="52"/>
  <c r="F35" i="51"/>
  <c r="D35" i="51"/>
  <c r="E33" i="61"/>
  <c r="G33" i="61"/>
  <c r="I33" i="61"/>
  <c r="E34" i="61"/>
  <c r="G34" i="61"/>
  <c r="I34" i="61"/>
  <c r="D35" i="61"/>
  <c r="F35" i="61"/>
  <c r="H35" i="61"/>
  <c r="E36" i="61"/>
  <c r="G36" i="61"/>
  <c r="I36" i="61"/>
  <c r="D37" i="61"/>
  <c r="F37" i="61"/>
  <c r="H37" i="61"/>
  <c r="E38" i="61"/>
  <c r="G38" i="61"/>
  <c r="I38" i="61"/>
  <c r="D39" i="61"/>
  <c r="F39" i="61"/>
  <c r="H39" i="61"/>
  <c r="E40" i="61"/>
  <c r="G40" i="61"/>
  <c r="I40" i="61"/>
  <c r="D41" i="61"/>
  <c r="F41" i="61"/>
  <c r="H41" i="61"/>
  <c r="E42" i="61"/>
  <c r="G42" i="61"/>
  <c r="I42" i="61"/>
  <c r="D43" i="61"/>
  <c r="F43" i="61"/>
  <c r="H43" i="61"/>
  <c r="E44" i="61"/>
  <c r="G44" i="61"/>
  <c r="I44" i="61"/>
  <c r="D45" i="61"/>
  <c r="F45" i="61"/>
  <c r="H45" i="61"/>
  <c r="E46" i="61"/>
  <c r="G46" i="61"/>
  <c r="I46" i="61"/>
  <c r="D47" i="61"/>
  <c r="F47" i="61"/>
  <c r="H47" i="61"/>
  <c r="E48" i="61"/>
  <c r="G48" i="61"/>
  <c r="I48" i="61"/>
  <c r="D49" i="61"/>
  <c r="F49" i="61"/>
  <c r="H49" i="61"/>
  <c r="E50" i="61"/>
  <c r="G50" i="61"/>
  <c r="I50" i="61"/>
  <c r="D33" i="61"/>
  <c r="F33" i="61"/>
  <c r="H33" i="61"/>
  <c r="D34" i="61"/>
  <c r="F34" i="61"/>
  <c r="H34" i="61"/>
  <c r="E35" i="61"/>
  <c r="G35" i="61"/>
  <c r="I35" i="61"/>
  <c r="D36" i="61"/>
  <c r="F36" i="61"/>
  <c r="H36" i="61"/>
  <c r="E37" i="61"/>
  <c r="G37" i="61"/>
  <c r="I37" i="61"/>
  <c r="D38" i="61"/>
  <c r="F38" i="61"/>
  <c r="H38" i="61"/>
  <c r="E39" i="61"/>
  <c r="G39" i="61"/>
  <c r="I39" i="61"/>
  <c r="D40" i="61"/>
  <c r="F40" i="61"/>
  <c r="H40" i="61"/>
  <c r="E41" i="61"/>
  <c r="G41" i="61"/>
  <c r="I41" i="61"/>
  <c r="D42" i="61"/>
  <c r="F42" i="61"/>
  <c r="H42" i="61"/>
  <c r="E43" i="61"/>
  <c r="G43" i="61"/>
  <c r="I43" i="61"/>
  <c r="D44" i="61"/>
  <c r="F44" i="61"/>
  <c r="H44" i="61"/>
  <c r="E45" i="61"/>
  <c r="G45" i="61"/>
  <c r="I45" i="61"/>
  <c r="D46" i="61"/>
  <c r="F46" i="61"/>
  <c r="H46" i="61"/>
  <c r="E47" i="61"/>
  <c r="G47" i="61"/>
  <c r="I47" i="61"/>
  <c r="D48" i="61"/>
  <c r="F48" i="61"/>
  <c r="H48" i="61"/>
  <c r="E49" i="61"/>
  <c r="G49" i="61"/>
  <c r="I49" i="61"/>
  <c r="D50" i="61"/>
  <c r="F50" i="61"/>
  <c r="H50" i="61"/>
  <c r="A21" i="66"/>
  <c r="A20" i="66"/>
  <c r="A41" i="66"/>
  <c r="A40" i="66"/>
  <c r="D40" i="51" l="1"/>
  <c r="F40" i="51"/>
  <c r="F30" i="52"/>
  <c r="C30" i="52"/>
  <c r="D30" i="52"/>
  <c r="B30" i="52"/>
  <c r="B9" i="42"/>
  <c r="C9" i="42"/>
  <c r="D9" i="42"/>
  <c r="E9" i="42"/>
  <c r="F9" i="42"/>
  <c r="F17" i="42" s="1"/>
  <c r="G9" i="42"/>
  <c r="H9" i="42"/>
  <c r="I9" i="42"/>
  <c r="J9" i="42"/>
  <c r="J17" i="42" s="1"/>
  <c r="K9" i="42"/>
  <c r="L9" i="42"/>
  <c r="B8" i="42"/>
  <c r="C8" i="42"/>
  <c r="D8" i="42"/>
  <c r="D16" i="42" s="1"/>
  <c r="E8" i="42"/>
  <c r="F8" i="42"/>
  <c r="F16" i="42" s="1"/>
  <c r="G8" i="42"/>
  <c r="H8" i="42"/>
  <c r="H16" i="42" s="1"/>
  <c r="I8" i="42"/>
  <c r="J8" i="42"/>
  <c r="J16" i="42" s="1"/>
  <c r="K8" i="42"/>
  <c r="L8" i="42"/>
  <c r="B7" i="42"/>
  <c r="C7" i="42"/>
  <c r="D7" i="42"/>
  <c r="E7" i="42"/>
  <c r="F7" i="42"/>
  <c r="F15" i="42" s="1"/>
  <c r="G7" i="42"/>
  <c r="H7" i="42"/>
  <c r="I7" i="42"/>
  <c r="J7" i="42"/>
  <c r="J15" i="42" s="1"/>
  <c r="K7" i="42"/>
  <c r="L7" i="42"/>
  <c r="B6" i="42"/>
  <c r="K14" i="42" s="1"/>
  <c r="C6" i="42"/>
  <c r="D6" i="42"/>
  <c r="E6" i="42"/>
  <c r="F6" i="42"/>
  <c r="G6" i="42"/>
  <c r="H6" i="42"/>
  <c r="I6" i="42"/>
  <c r="J6" i="42"/>
  <c r="K6" i="42"/>
  <c r="L6" i="42"/>
  <c r="B4" i="42"/>
  <c r="K12" i="42" s="1"/>
  <c r="C4" i="42"/>
  <c r="D4" i="42"/>
  <c r="E4" i="42"/>
  <c r="F4" i="42"/>
  <c r="G4" i="42"/>
  <c r="H4" i="42"/>
  <c r="I4" i="42"/>
  <c r="J4" i="42"/>
  <c r="K4" i="42"/>
  <c r="L4" i="42"/>
  <c r="H15" i="42" l="1"/>
  <c r="D15" i="42"/>
  <c r="Q17" i="42"/>
  <c r="P17" i="42"/>
  <c r="Q16" i="42"/>
  <c r="P16" i="42"/>
  <c r="Q15" i="42"/>
  <c r="P15" i="42"/>
  <c r="H17" i="42"/>
  <c r="D17" i="42"/>
  <c r="O15" i="42"/>
  <c r="O17" i="42"/>
  <c r="O16" i="42"/>
  <c r="L14" i="42"/>
  <c r="L12" i="42"/>
  <c r="C12" i="42"/>
  <c r="I15" i="42"/>
  <c r="G15" i="42"/>
  <c r="E15" i="42"/>
  <c r="C15" i="42"/>
  <c r="I17" i="42"/>
  <c r="G17" i="42"/>
  <c r="E17" i="42"/>
  <c r="C17" i="42"/>
  <c r="K15" i="42"/>
  <c r="L16" i="42"/>
  <c r="K17" i="42"/>
  <c r="L15" i="42"/>
  <c r="L17" i="42"/>
  <c r="I12" i="42"/>
  <c r="G12" i="42"/>
  <c r="E12" i="42"/>
  <c r="J14" i="42"/>
  <c r="H14" i="42"/>
  <c r="F14" i="42"/>
  <c r="D14" i="42"/>
  <c r="J12" i="42"/>
  <c r="H12" i="42"/>
  <c r="F12" i="42"/>
  <c r="D12" i="42"/>
  <c r="I14" i="42"/>
  <c r="G14" i="42"/>
  <c r="E14" i="42"/>
  <c r="K16" i="42"/>
  <c r="I16" i="42"/>
  <c r="G16" i="42"/>
  <c r="E16" i="42"/>
  <c r="C14" i="42"/>
  <c r="C16" i="42"/>
  <c r="M4" i="42" l="1"/>
  <c r="M8" i="42"/>
  <c r="M6" i="42"/>
  <c r="M7" i="42"/>
  <c r="M9" i="42"/>
  <c r="M14" i="42" l="1"/>
  <c r="M12" i="42"/>
  <c r="M15" i="42"/>
  <c r="M16" i="42"/>
  <c r="M17" i="42"/>
  <c r="D18" i="65"/>
  <c r="D17" i="65"/>
  <c r="D16" i="65"/>
  <c r="D15" i="65"/>
  <c r="D14" i="65"/>
  <c r="D13" i="65"/>
  <c r="F12" i="65"/>
  <c r="E12" i="65"/>
  <c r="D12" i="65"/>
  <c r="F11" i="65"/>
  <c r="E11" i="65"/>
  <c r="D11" i="65"/>
  <c r="F10" i="65"/>
  <c r="E10" i="65"/>
  <c r="D10" i="65"/>
  <c r="F9" i="65"/>
  <c r="E9" i="65"/>
  <c r="D9" i="65"/>
  <c r="F8" i="65"/>
  <c r="E8" i="65"/>
  <c r="D8" i="65"/>
  <c r="F7" i="65"/>
  <c r="E7" i="65"/>
  <c r="D7" i="65"/>
  <c r="F6" i="65"/>
  <c r="E6" i="65"/>
  <c r="D6" i="65"/>
  <c r="F5" i="65"/>
  <c r="E5" i="65"/>
  <c r="D5" i="65"/>
  <c r="I32" i="61"/>
  <c r="H32" i="61"/>
  <c r="G32" i="61"/>
  <c r="F32" i="61"/>
  <c r="E32" i="61"/>
  <c r="D32" i="61"/>
  <c r="I31" i="61"/>
  <c r="H31" i="61"/>
  <c r="G31" i="61"/>
  <c r="F31" i="61"/>
  <c r="E31" i="61"/>
  <c r="D31" i="61"/>
  <c r="I30" i="61"/>
  <c r="H30" i="61"/>
  <c r="G30" i="61"/>
  <c r="F30" i="61"/>
  <c r="E30" i="61"/>
  <c r="D30" i="61"/>
  <c r="I29" i="61"/>
  <c r="H29" i="61"/>
  <c r="G29" i="61"/>
  <c r="F29" i="61"/>
  <c r="E29" i="61"/>
  <c r="D29" i="61"/>
  <c r="I28" i="61"/>
  <c r="H28" i="61"/>
  <c r="G28" i="61"/>
  <c r="F28" i="61"/>
  <c r="E28" i="61"/>
  <c r="D28" i="61"/>
  <c r="I27" i="61"/>
  <c r="H27" i="61"/>
  <c r="G27" i="61"/>
  <c r="F27" i="61"/>
  <c r="E27" i="61"/>
  <c r="D27" i="61"/>
  <c r="I26" i="61"/>
  <c r="H26" i="61"/>
  <c r="G26" i="61"/>
  <c r="F26" i="61"/>
  <c r="E26" i="61"/>
  <c r="D26" i="61"/>
  <c r="I25" i="61"/>
  <c r="H25" i="61"/>
  <c r="G25" i="61"/>
  <c r="F25" i="61"/>
  <c r="E25" i="61"/>
  <c r="D25" i="61"/>
  <c r="I24" i="61"/>
  <c r="H24" i="61"/>
  <c r="G24" i="61"/>
  <c r="F24" i="61"/>
  <c r="E24" i="61"/>
  <c r="D24" i="61"/>
  <c r="I23" i="61"/>
  <c r="H23" i="61"/>
  <c r="G23" i="61"/>
  <c r="F23" i="61"/>
  <c r="E23" i="61"/>
  <c r="D23" i="61"/>
  <c r="I22" i="61"/>
  <c r="H22" i="61"/>
  <c r="G22" i="61"/>
  <c r="F22" i="61"/>
  <c r="E22" i="61"/>
  <c r="D22" i="61"/>
  <c r="I21" i="61"/>
  <c r="H21" i="61"/>
  <c r="G21" i="61"/>
  <c r="F21" i="61"/>
  <c r="E21" i="61"/>
  <c r="D21" i="61"/>
  <c r="I20" i="61"/>
  <c r="H20" i="61"/>
  <c r="G20" i="61"/>
  <c r="F20" i="61"/>
  <c r="E20" i="61"/>
  <c r="D20" i="61"/>
  <c r="I19" i="61"/>
  <c r="H19" i="61"/>
  <c r="G19" i="61"/>
  <c r="F19" i="61"/>
  <c r="E19" i="61"/>
  <c r="D19" i="61"/>
  <c r="I18" i="61"/>
  <c r="H18" i="61"/>
  <c r="G18" i="61"/>
  <c r="F18" i="61"/>
  <c r="E18" i="61"/>
  <c r="D18" i="61"/>
  <c r="I17" i="61"/>
  <c r="H17" i="61"/>
  <c r="G17" i="61"/>
  <c r="F17" i="61"/>
  <c r="E17" i="61"/>
  <c r="D17" i="61"/>
  <c r="I16" i="61"/>
  <c r="H16" i="61"/>
  <c r="G16" i="61"/>
  <c r="F16" i="61"/>
  <c r="E16" i="61"/>
  <c r="D16" i="61"/>
  <c r="I15" i="61"/>
  <c r="H15" i="61"/>
  <c r="G15" i="61"/>
  <c r="F15" i="61"/>
  <c r="E15" i="61"/>
  <c r="D15" i="61"/>
  <c r="I14" i="61"/>
  <c r="H14" i="61"/>
  <c r="G14" i="61"/>
  <c r="F14" i="61"/>
  <c r="E14" i="61"/>
  <c r="D14" i="61"/>
  <c r="I13" i="61"/>
  <c r="H13" i="61"/>
  <c r="G13" i="61"/>
  <c r="F13" i="61"/>
  <c r="E13" i="61"/>
  <c r="D13" i="61"/>
  <c r="I12" i="61"/>
  <c r="H12" i="61"/>
  <c r="G12" i="61"/>
  <c r="F12" i="61"/>
  <c r="E12" i="61"/>
  <c r="D12" i="61"/>
  <c r="I11" i="61"/>
  <c r="H11" i="61"/>
  <c r="G11" i="61"/>
  <c r="F11" i="61"/>
  <c r="E11" i="61"/>
  <c r="D11" i="61"/>
  <c r="I10" i="61"/>
  <c r="H10" i="61"/>
  <c r="G10" i="61"/>
  <c r="F10" i="61"/>
  <c r="E10" i="61"/>
  <c r="D10" i="61"/>
  <c r="I9" i="61"/>
  <c r="H9" i="61"/>
  <c r="G9" i="61"/>
  <c r="F9" i="61"/>
  <c r="E9" i="61"/>
  <c r="D9" i="61"/>
  <c r="I8" i="61"/>
  <c r="H8" i="61"/>
  <c r="G8" i="61"/>
  <c r="F8" i="61"/>
  <c r="E8" i="61"/>
  <c r="D8" i="61"/>
  <c r="I7" i="61"/>
  <c r="H7" i="61"/>
  <c r="G7" i="61"/>
  <c r="F7" i="61"/>
  <c r="E7" i="61"/>
  <c r="D7" i="61"/>
  <c r="D6" i="61"/>
  <c r="E6" i="61"/>
  <c r="F6" i="61"/>
  <c r="G6" i="61"/>
  <c r="H6" i="61"/>
  <c r="I6" i="61"/>
  <c r="L19" i="58"/>
  <c r="K19" i="58"/>
  <c r="J19" i="58"/>
  <c r="I19" i="58"/>
  <c r="H19" i="58"/>
  <c r="G19" i="58"/>
  <c r="F19" i="58"/>
  <c r="E19" i="58"/>
  <c r="D19" i="58"/>
  <c r="C19" i="58"/>
  <c r="L18" i="58"/>
  <c r="K18" i="58"/>
  <c r="J18" i="58"/>
  <c r="I18" i="58"/>
  <c r="H18" i="58"/>
  <c r="G18" i="58"/>
  <c r="F18" i="58"/>
  <c r="E18" i="58"/>
  <c r="D18" i="58"/>
  <c r="C18" i="58"/>
  <c r="L17" i="58"/>
  <c r="K17" i="58"/>
  <c r="J17" i="58"/>
  <c r="I17" i="58"/>
  <c r="H17" i="58"/>
  <c r="G17" i="58"/>
  <c r="F17" i="58"/>
  <c r="E17" i="58"/>
  <c r="D17" i="58"/>
  <c r="C17" i="58"/>
  <c r="L16" i="58"/>
  <c r="K16" i="58"/>
  <c r="J16" i="58"/>
  <c r="I16" i="58"/>
  <c r="H16" i="58"/>
  <c r="G16" i="58"/>
  <c r="F16" i="58"/>
  <c r="E16" i="58"/>
  <c r="D16" i="58"/>
  <c r="C16" i="58"/>
  <c r="L15" i="58"/>
  <c r="K15" i="58"/>
  <c r="J15" i="58"/>
  <c r="I15" i="58"/>
  <c r="H15" i="58"/>
  <c r="G15" i="58"/>
  <c r="F15" i="58"/>
  <c r="E15" i="58"/>
  <c r="D15" i="58"/>
  <c r="C15" i="58"/>
  <c r="L14" i="58"/>
  <c r="K14" i="58"/>
  <c r="J14" i="58"/>
  <c r="I14" i="58"/>
  <c r="H14" i="58"/>
  <c r="G14" i="58"/>
  <c r="F14" i="58"/>
  <c r="E14" i="58"/>
  <c r="D14" i="58"/>
  <c r="C14" i="58"/>
  <c r="L13" i="58"/>
  <c r="K13" i="58"/>
  <c r="J13" i="58"/>
  <c r="I13" i="58"/>
  <c r="H13" i="58"/>
  <c r="G13" i="58"/>
  <c r="F13" i="58"/>
  <c r="E13" i="58"/>
  <c r="D13" i="58"/>
  <c r="C13" i="58"/>
  <c r="L12" i="58"/>
  <c r="K12" i="58"/>
  <c r="J12" i="58"/>
  <c r="I12" i="58"/>
  <c r="H12" i="58"/>
  <c r="G12" i="58"/>
  <c r="F12" i="58"/>
  <c r="E12" i="58"/>
  <c r="D12" i="58"/>
  <c r="C12" i="58"/>
  <c r="L11" i="58"/>
  <c r="K11" i="58"/>
  <c r="J11" i="58"/>
  <c r="I11" i="58"/>
  <c r="H11" i="58"/>
  <c r="G11" i="58"/>
  <c r="F11" i="58"/>
  <c r="E11" i="58"/>
  <c r="D11" i="58"/>
  <c r="C11" i="58"/>
  <c r="L10" i="58"/>
  <c r="K10" i="58"/>
  <c r="J10" i="58"/>
  <c r="I10" i="58"/>
  <c r="H10" i="58"/>
  <c r="G10" i="58"/>
  <c r="F10" i="58"/>
  <c r="E10" i="58"/>
  <c r="D10" i="58"/>
  <c r="C10" i="58"/>
  <c r="L9" i="58"/>
  <c r="K9" i="58"/>
  <c r="J9" i="58"/>
  <c r="I9" i="58"/>
  <c r="H9" i="58"/>
  <c r="G9" i="58"/>
  <c r="F9" i="58"/>
  <c r="E9" i="58"/>
  <c r="D9" i="58"/>
  <c r="C9" i="58"/>
  <c r="L8" i="58"/>
  <c r="K8" i="58"/>
  <c r="J8" i="58"/>
  <c r="I8" i="58"/>
  <c r="H8" i="58"/>
  <c r="G8" i="58"/>
  <c r="F8" i="58"/>
  <c r="E8" i="58"/>
  <c r="D8" i="58"/>
  <c r="C8" i="58"/>
  <c r="L7" i="58"/>
  <c r="K7" i="58"/>
  <c r="J7" i="58"/>
  <c r="I7" i="58"/>
  <c r="H7" i="58"/>
  <c r="G7" i="58"/>
  <c r="F7" i="58"/>
  <c r="E7" i="58"/>
  <c r="D7" i="58"/>
  <c r="C7" i="58"/>
  <c r="L6" i="58"/>
  <c r="K6" i="58"/>
  <c r="J6" i="58"/>
  <c r="I6" i="58"/>
  <c r="H6" i="58"/>
  <c r="G6" i="58"/>
  <c r="F6" i="58"/>
  <c r="E6" i="58"/>
  <c r="D6" i="58"/>
  <c r="C6" i="58"/>
  <c r="L5" i="58"/>
  <c r="K5" i="58"/>
  <c r="J5" i="58"/>
  <c r="I5" i="58"/>
  <c r="H5" i="58"/>
  <c r="G5" i="58"/>
  <c r="F5" i="58"/>
  <c r="E5" i="58"/>
  <c r="D5" i="58"/>
  <c r="C5" i="58"/>
  <c r="B19" i="58"/>
  <c r="B18" i="58"/>
  <c r="B17" i="58"/>
  <c r="B16" i="58"/>
  <c r="B15" i="58"/>
  <c r="B14" i="58"/>
  <c r="B13" i="58"/>
  <c r="B12" i="58"/>
  <c r="B11" i="58"/>
  <c r="B10" i="58"/>
  <c r="B9" i="58"/>
  <c r="B8" i="58"/>
  <c r="B7" i="58"/>
  <c r="B6" i="58"/>
  <c r="B5" i="58"/>
  <c r="L19" i="55"/>
  <c r="K19" i="55"/>
  <c r="J19" i="55"/>
  <c r="I19" i="55"/>
  <c r="H19" i="55"/>
  <c r="G19" i="55"/>
  <c r="F19" i="55"/>
  <c r="E19" i="55"/>
  <c r="D19" i="55"/>
  <c r="C19" i="55"/>
  <c r="B19" i="55"/>
  <c r="L18" i="55"/>
  <c r="K18" i="55"/>
  <c r="J18" i="55"/>
  <c r="I18" i="55"/>
  <c r="H18" i="55"/>
  <c r="G18" i="55"/>
  <c r="F18" i="55"/>
  <c r="E18" i="55"/>
  <c r="D18" i="55"/>
  <c r="C18" i="55"/>
  <c r="B18" i="55"/>
  <c r="L17" i="55"/>
  <c r="K17" i="55"/>
  <c r="J17" i="55"/>
  <c r="I17" i="55"/>
  <c r="H17" i="55"/>
  <c r="G17" i="55"/>
  <c r="F17" i="55"/>
  <c r="E17" i="55"/>
  <c r="D17" i="55"/>
  <c r="C17" i="55"/>
  <c r="B17" i="55"/>
  <c r="L16" i="55"/>
  <c r="K16" i="55"/>
  <c r="J16" i="55"/>
  <c r="I16" i="55"/>
  <c r="H16" i="55"/>
  <c r="G16" i="55"/>
  <c r="F16" i="55"/>
  <c r="E16" i="55"/>
  <c r="D16" i="55"/>
  <c r="C16" i="55"/>
  <c r="B16" i="55"/>
  <c r="L15" i="55"/>
  <c r="K15" i="55"/>
  <c r="J15" i="55"/>
  <c r="I15" i="55"/>
  <c r="H15" i="55"/>
  <c r="G15" i="55"/>
  <c r="F15" i="55"/>
  <c r="E15" i="55"/>
  <c r="D15" i="55"/>
  <c r="C15" i="55"/>
  <c r="B15" i="55"/>
  <c r="L14" i="55"/>
  <c r="K14" i="55"/>
  <c r="J14" i="55"/>
  <c r="I14" i="55"/>
  <c r="H14" i="55"/>
  <c r="G14" i="55"/>
  <c r="F14" i="55"/>
  <c r="E14" i="55"/>
  <c r="D14" i="55"/>
  <c r="C14" i="55"/>
  <c r="B14" i="55"/>
  <c r="L13" i="55"/>
  <c r="K13" i="55"/>
  <c r="J13" i="55"/>
  <c r="I13" i="55"/>
  <c r="H13" i="55"/>
  <c r="G13" i="55"/>
  <c r="F13" i="55"/>
  <c r="E13" i="55"/>
  <c r="D13" i="55"/>
  <c r="C13" i="55"/>
  <c r="B13" i="55"/>
  <c r="L12" i="55"/>
  <c r="K12" i="55"/>
  <c r="J12" i="55"/>
  <c r="I12" i="55"/>
  <c r="H12" i="55"/>
  <c r="G12" i="55"/>
  <c r="F12" i="55"/>
  <c r="E12" i="55"/>
  <c r="D12" i="55"/>
  <c r="C12" i="55"/>
  <c r="B12" i="55"/>
  <c r="L11" i="55"/>
  <c r="K11" i="55"/>
  <c r="J11" i="55"/>
  <c r="I11" i="55"/>
  <c r="H11" i="55"/>
  <c r="G11" i="55"/>
  <c r="F11" i="55"/>
  <c r="E11" i="55"/>
  <c r="D11" i="55"/>
  <c r="C11" i="55"/>
  <c r="B11" i="55"/>
  <c r="L10" i="55"/>
  <c r="K10" i="55"/>
  <c r="J10" i="55"/>
  <c r="I10" i="55"/>
  <c r="H10" i="55"/>
  <c r="G10" i="55"/>
  <c r="F10" i="55"/>
  <c r="E10" i="55"/>
  <c r="D10" i="55"/>
  <c r="C10" i="55"/>
  <c r="B10" i="55"/>
  <c r="L9" i="55"/>
  <c r="K9" i="55"/>
  <c r="J9" i="55"/>
  <c r="I9" i="55"/>
  <c r="H9" i="55"/>
  <c r="G9" i="55"/>
  <c r="F9" i="55"/>
  <c r="E9" i="55"/>
  <c r="D9" i="55"/>
  <c r="C9" i="55"/>
  <c r="B9" i="55"/>
  <c r="L8" i="55"/>
  <c r="K8" i="55"/>
  <c r="J8" i="55"/>
  <c r="I8" i="55"/>
  <c r="H8" i="55"/>
  <c r="G8" i="55"/>
  <c r="F8" i="55"/>
  <c r="E8" i="55"/>
  <c r="D8" i="55"/>
  <c r="C8" i="55"/>
  <c r="B8" i="55"/>
  <c r="L7" i="55"/>
  <c r="K7" i="55"/>
  <c r="J7" i="55"/>
  <c r="I7" i="55"/>
  <c r="H7" i="55"/>
  <c r="G7" i="55"/>
  <c r="F7" i="55"/>
  <c r="E7" i="55"/>
  <c r="D7" i="55"/>
  <c r="C7" i="55"/>
  <c r="B7" i="55"/>
  <c r="L6" i="55"/>
  <c r="K6" i="55"/>
  <c r="J6" i="55"/>
  <c r="I6" i="55"/>
  <c r="H6" i="55"/>
  <c r="G6" i="55"/>
  <c r="F6" i="55"/>
  <c r="E6" i="55"/>
  <c r="D6" i="55"/>
  <c r="C6" i="55"/>
  <c r="L5" i="55"/>
  <c r="K5" i="55"/>
  <c r="J5" i="55"/>
  <c r="I5" i="55"/>
  <c r="H5" i="55"/>
  <c r="G5" i="55"/>
  <c r="F5" i="55"/>
  <c r="E5" i="55"/>
  <c r="D5" i="55"/>
  <c r="C5" i="55"/>
  <c r="B6" i="55"/>
  <c r="B5" i="55"/>
  <c r="F28" i="52"/>
  <c r="E28" i="52"/>
  <c r="D28" i="52"/>
  <c r="C28" i="52"/>
  <c r="B28" i="52"/>
  <c r="F27" i="52"/>
  <c r="E27" i="52"/>
  <c r="D27" i="52"/>
  <c r="C27" i="52"/>
  <c r="B27" i="52"/>
  <c r="F26" i="52"/>
  <c r="E26" i="52"/>
  <c r="D26" i="52"/>
  <c r="C26" i="52"/>
  <c r="B26" i="52"/>
  <c r="F25" i="52"/>
  <c r="E25" i="52"/>
  <c r="D25" i="52"/>
  <c r="C25" i="52"/>
  <c r="B25" i="52"/>
  <c r="F24" i="52"/>
  <c r="E24" i="52"/>
  <c r="D24" i="52"/>
  <c r="C24" i="52"/>
  <c r="B24" i="52"/>
  <c r="F23" i="52"/>
  <c r="E23" i="52"/>
  <c r="D23" i="52"/>
  <c r="C23" i="52"/>
  <c r="B23" i="52"/>
  <c r="F22" i="52"/>
  <c r="E22" i="52"/>
  <c r="D22" i="52"/>
  <c r="C22" i="52"/>
  <c r="B22" i="52"/>
  <c r="F21" i="52"/>
  <c r="E21" i="52"/>
  <c r="D21" i="52"/>
  <c r="C21" i="52"/>
  <c r="B21" i="52"/>
  <c r="F20" i="52"/>
  <c r="E20" i="52"/>
  <c r="D20" i="52"/>
  <c r="C20" i="52"/>
  <c r="B20" i="52"/>
  <c r="F19" i="52"/>
  <c r="E19" i="52"/>
  <c r="D19" i="52"/>
  <c r="C19" i="52"/>
  <c r="B19" i="52"/>
  <c r="F18" i="52"/>
  <c r="E18" i="52"/>
  <c r="D18" i="52"/>
  <c r="C18" i="52"/>
  <c r="B18" i="52"/>
  <c r="F17" i="52"/>
  <c r="E17" i="52"/>
  <c r="D17" i="52"/>
  <c r="C17" i="52"/>
  <c r="B17" i="52"/>
  <c r="F16" i="52"/>
  <c r="E16" i="52"/>
  <c r="D16" i="52"/>
  <c r="C16" i="52"/>
  <c r="B16" i="52"/>
  <c r="F15" i="52"/>
  <c r="E15" i="52"/>
  <c r="D15" i="52"/>
  <c r="C15" i="52"/>
  <c r="B15" i="52"/>
  <c r="F14" i="52"/>
  <c r="E14" i="52"/>
  <c r="D14" i="52"/>
  <c r="C14" i="52"/>
  <c r="B14" i="52"/>
  <c r="F13" i="52"/>
  <c r="E13" i="52"/>
  <c r="D13" i="52"/>
  <c r="C13" i="52"/>
  <c r="B13" i="52"/>
  <c r="F12" i="52"/>
  <c r="E12" i="52"/>
  <c r="D12" i="52"/>
  <c r="C12" i="52"/>
  <c r="B12" i="52"/>
  <c r="F11" i="52"/>
  <c r="E11" i="52"/>
  <c r="D11" i="52"/>
  <c r="C11" i="52"/>
  <c r="B11" i="52"/>
  <c r="F10" i="52"/>
  <c r="E10" i="52"/>
  <c r="D10" i="52"/>
  <c r="C10" i="52"/>
  <c r="B10" i="52"/>
  <c r="F9" i="52"/>
  <c r="E9" i="52"/>
  <c r="D9" i="52"/>
  <c r="C9" i="52"/>
  <c r="B9" i="52"/>
  <c r="F8" i="52"/>
  <c r="E8" i="52"/>
  <c r="D8" i="52"/>
  <c r="C8" i="52"/>
  <c r="B8" i="52"/>
  <c r="F7" i="52"/>
  <c r="E7" i="52"/>
  <c r="D7" i="52"/>
  <c r="C7" i="52"/>
  <c r="B7" i="52"/>
  <c r="F6" i="52"/>
  <c r="E6" i="52"/>
  <c r="D6" i="52"/>
  <c r="C6" i="52"/>
  <c r="B6" i="52"/>
  <c r="F5" i="52"/>
  <c r="E5" i="52"/>
  <c r="D5" i="52"/>
  <c r="C5" i="52"/>
  <c r="B5" i="52"/>
  <c r="F4" i="52"/>
  <c r="E4" i="52"/>
  <c r="D4" i="52"/>
  <c r="C4" i="52"/>
  <c r="B4" i="52"/>
  <c r="K16" i="36"/>
  <c r="J16" i="36"/>
  <c r="I16" i="36"/>
  <c r="H16" i="36"/>
  <c r="G16" i="36"/>
  <c r="F16" i="36"/>
  <c r="K15" i="36"/>
  <c r="J15" i="36"/>
  <c r="I15" i="36"/>
  <c r="H15" i="36"/>
  <c r="G15" i="36"/>
  <c r="F15" i="36"/>
  <c r="K14" i="36"/>
  <c r="J14" i="36"/>
  <c r="I14" i="36"/>
  <c r="H14" i="36"/>
  <c r="G14" i="36"/>
  <c r="F14" i="36"/>
  <c r="K13" i="36"/>
  <c r="J13" i="36"/>
  <c r="I13" i="36"/>
  <c r="H13" i="36"/>
  <c r="G13" i="36"/>
  <c r="F13" i="36"/>
  <c r="K12" i="36"/>
  <c r="J12" i="36"/>
  <c r="I12" i="36"/>
  <c r="H12" i="36"/>
  <c r="G12" i="36"/>
  <c r="F12" i="36"/>
  <c r="K11" i="36"/>
  <c r="J11" i="36"/>
  <c r="I11" i="36"/>
  <c r="H11" i="36"/>
  <c r="G11" i="36"/>
  <c r="F11" i="36"/>
  <c r="K9" i="36"/>
  <c r="J9" i="36"/>
  <c r="I9" i="36"/>
  <c r="H9" i="36"/>
  <c r="G9" i="36"/>
  <c r="F9" i="36"/>
  <c r="K8" i="36"/>
  <c r="J8" i="36"/>
  <c r="I8" i="36"/>
  <c r="H8" i="36"/>
  <c r="G8" i="36"/>
  <c r="F8" i="36"/>
  <c r="K7" i="36"/>
  <c r="J7" i="36"/>
  <c r="I7" i="36"/>
  <c r="H7" i="36"/>
  <c r="G7" i="36"/>
  <c r="F7" i="36"/>
  <c r="K6" i="36"/>
  <c r="J6" i="36"/>
  <c r="I6" i="36"/>
  <c r="H6" i="36"/>
  <c r="G6" i="36"/>
  <c r="F6" i="36"/>
  <c r="E16" i="36"/>
  <c r="D16" i="36"/>
  <c r="E15" i="36"/>
  <c r="D15" i="36"/>
  <c r="E14" i="36"/>
  <c r="D14" i="36"/>
  <c r="E13" i="36"/>
  <c r="D13" i="36"/>
  <c r="E12" i="36"/>
  <c r="D12" i="36"/>
  <c r="E11" i="36"/>
  <c r="D11" i="36"/>
  <c r="E9" i="36"/>
  <c r="D9" i="36"/>
  <c r="E8" i="36"/>
  <c r="D8" i="36"/>
  <c r="E7" i="36"/>
  <c r="D7" i="36"/>
  <c r="E6" i="36"/>
  <c r="D6" i="36"/>
  <c r="I33" i="29"/>
  <c r="H33" i="29"/>
  <c r="G33" i="29"/>
  <c r="F33" i="29"/>
  <c r="O32" i="29"/>
  <c r="N32" i="29"/>
  <c r="M32" i="29"/>
  <c r="L32" i="29"/>
  <c r="K32" i="29"/>
  <c r="J32" i="29"/>
  <c r="I32" i="29"/>
  <c r="H32" i="29"/>
  <c r="G32" i="29"/>
  <c r="F32" i="29"/>
  <c r="I31" i="29"/>
  <c r="H31" i="29"/>
  <c r="G31" i="29"/>
  <c r="F31" i="29"/>
  <c r="I30" i="29"/>
  <c r="H30" i="29"/>
  <c r="G30" i="29"/>
  <c r="F30" i="29"/>
  <c r="I29" i="29"/>
  <c r="H29" i="29"/>
  <c r="G29" i="29"/>
  <c r="F29" i="29"/>
  <c r="I28" i="29"/>
  <c r="H28" i="29"/>
  <c r="G28" i="29"/>
  <c r="F28" i="29"/>
  <c r="I27" i="29"/>
  <c r="H27" i="29"/>
  <c r="G27" i="29"/>
  <c r="F27" i="29"/>
  <c r="I26" i="29"/>
  <c r="H26" i="29"/>
  <c r="G26" i="29"/>
  <c r="F26" i="29"/>
  <c r="O25" i="29"/>
  <c r="N25" i="29"/>
  <c r="M25" i="29"/>
  <c r="L25" i="29"/>
  <c r="K25" i="29"/>
  <c r="J25" i="29"/>
  <c r="I25" i="29"/>
  <c r="H25" i="29"/>
  <c r="G25" i="29"/>
  <c r="F25" i="29"/>
  <c r="I20" i="29"/>
  <c r="H20" i="29"/>
  <c r="G20" i="29"/>
  <c r="F20" i="29"/>
  <c r="I19" i="29"/>
  <c r="H19" i="29"/>
  <c r="G19" i="29"/>
  <c r="F19" i="29"/>
  <c r="I18" i="29"/>
  <c r="H18" i="29"/>
  <c r="G18" i="29"/>
  <c r="F18" i="29"/>
  <c r="I17" i="29"/>
  <c r="H17" i="29"/>
  <c r="G17" i="29"/>
  <c r="F17" i="29"/>
  <c r="O16" i="29"/>
  <c r="N16" i="29"/>
  <c r="M16" i="29"/>
  <c r="L16" i="29"/>
  <c r="K16" i="29"/>
  <c r="J16" i="29"/>
  <c r="I16" i="29"/>
  <c r="H16" i="29"/>
  <c r="G16" i="29"/>
  <c r="F16" i="29"/>
  <c r="I15" i="29"/>
  <c r="H15" i="29"/>
  <c r="G15" i="29"/>
  <c r="F15" i="29"/>
  <c r="I14" i="29"/>
  <c r="H14" i="29"/>
  <c r="G14" i="29"/>
  <c r="F14" i="29"/>
  <c r="I13" i="29"/>
  <c r="H13" i="29"/>
  <c r="G13" i="29"/>
  <c r="F13" i="29"/>
  <c r="I12" i="29"/>
  <c r="H12" i="29"/>
  <c r="G12" i="29"/>
  <c r="F12" i="29"/>
  <c r="I11" i="29"/>
  <c r="H11" i="29"/>
  <c r="G11" i="29"/>
  <c r="F11" i="29"/>
  <c r="O10" i="29"/>
  <c r="N10" i="29"/>
  <c r="M10" i="29"/>
  <c r="L10" i="29"/>
  <c r="K10" i="29"/>
  <c r="O9" i="29"/>
  <c r="N9" i="29"/>
  <c r="M9" i="29"/>
  <c r="L9" i="29"/>
  <c r="K9" i="29"/>
  <c r="I9" i="29"/>
  <c r="H9" i="29"/>
  <c r="G9" i="29"/>
  <c r="F9" i="29"/>
  <c r="O8" i="29"/>
  <c r="N8" i="29"/>
  <c r="M8" i="29"/>
  <c r="L8" i="29"/>
  <c r="K8" i="29"/>
  <c r="I8" i="29"/>
  <c r="H8" i="29"/>
  <c r="G8" i="29"/>
  <c r="F8" i="29"/>
  <c r="O7" i="29"/>
  <c r="N7" i="29"/>
  <c r="M7" i="29"/>
  <c r="L7" i="29"/>
  <c r="K7" i="29"/>
  <c r="I7" i="29"/>
  <c r="H7" i="29"/>
  <c r="G7" i="29"/>
  <c r="F7" i="29"/>
  <c r="F31" i="27"/>
  <c r="E31" i="27"/>
  <c r="L30" i="27"/>
  <c r="K30" i="27"/>
  <c r="J30" i="27"/>
  <c r="I30" i="27"/>
  <c r="H30" i="27"/>
  <c r="G30" i="27"/>
  <c r="F30" i="27"/>
  <c r="E30" i="27"/>
  <c r="F29" i="27"/>
  <c r="E29" i="27"/>
  <c r="F28" i="27"/>
  <c r="E28" i="27"/>
  <c r="F27" i="27"/>
  <c r="E27" i="27"/>
  <c r="F26" i="27"/>
  <c r="E26" i="27"/>
  <c r="F25" i="27"/>
  <c r="E25" i="27"/>
  <c r="F24" i="27"/>
  <c r="E24" i="27"/>
  <c r="L23" i="27"/>
  <c r="K23" i="27"/>
  <c r="J23" i="27"/>
  <c r="I23" i="27"/>
  <c r="H23" i="27"/>
  <c r="G23" i="27"/>
  <c r="F23" i="27"/>
  <c r="E23" i="27"/>
  <c r="E18" i="27"/>
  <c r="E17" i="27"/>
  <c r="E16" i="27"/>
  <c r="E15" i="27"/>
  <c r="L14" i="27"/>
  <c r="K14" i="27"/>
  <c r="J14" i="27"/>
  <c r="I14" i="27"/>
  <c r="H14" i="27"/>
  <c r="G14" i="27"/>
  <c r="F14" i="27"/>
  <c r="E14" i="27"/>
  <c r="F13" i="27"/>
  <c r="E13" i="27"/>
  <c r="F12" i="27"/>
  <c r="E12" i="27"/>
  <c r="F11" i="27"/>
  <c r="E11" i="27"/>
  <c r="F10" i="27"/>
  <c r="E10" i="27"/>
  <c r="F9" i="27"/>
  <c r="E9" i="27"/>
  <c r="F6" i="27"/>
  <c r="E6" i="27"/>
  <c r="E39" i="31"/>
  <c r="D39" i="31"/>
  <c r="E36" i="31"/>
  <c r="D36" i="31"/>
  <c r="E35" i="31"/>
  <c r="D35" i="31"/>
  <c r="E34" i="31"/>
  <c r="D34" i="31"/>
  <c r="G33" i="31"/>
  <c r="F33" i="31"/>
  <c r="E33" i="31"/>
  <c r="D33" i="31"/>
  <c r="E32" i="31"/>
  <c r="D32" i="31"/>
  <c r="E31" i="31"/>
  <c r="D31" i="31"/>
  <c r="E24" i="31"/>
  <c r="D24" i="31"/>
  <c r="E23" i="31"/>
  <c r="D23" i="31"/>
  <c r="E22" i="31"/>
  <c r="D22" i="31"/>
  <c r="E21" i="31"/>
  <c r="D21" i="31"/>
  <c r="E18" i="31"/>
  <c r="D18" i="31"/>
  <c r="E17" i="31"/>
  <c r="D17" i="31"/>
  <c r="E16" i="31"/>
  <c r="D16" i="31"/>
  <c r="E15" i="31"/>
  <c r="D15" i="31"/>
  <c r="E14" i="31"/>
  <c r="D14" i="31"/>
  <c r="E10" i="31"/>
  <c r="D10" i="31"/>
  <c r="E8" i="31"/>
  <c r="D8" i="31"/>
  <c r="E6" i="31"/>
  <c r="D6" i="31"/>
  <c r="N5" i="1" l="1"/>
  <c r="M5" i="1"/>
  <c r="L5" i="1"/>
  <c r="J5" i="1"/>
  <c r="I5" i="1"/>
  <c r="E5" i="3" s="1"/>
  <c r="H5" i="1"/>
  <c r="G5" i="1"/>
  <c r="F5" i="1"/>
  <c r="E5" i="1"/>
  <c r="D5" i="1"/>
  <c r="C5" i="1"/>
  <c r="B5" i="1"/>
  <c r="N14" i="42" l="1"/>
  <c r="N12" i="42"/>
  <c r="N17" i="42"/>
  <c r="N15" i="42"/>
  <c r="N16" i="42"/>
  <c r="O12" i="42" l="1"/>
  <c r="P12" i="42" s="1"/>
  <c r="Q12" i="42" s="1"/>
  <c r="O14" i="42"/>
  <c r="P14" i="42" s="1"/>
  <c r="Q14" i="42" s="1"/>
  <c r="C14" i="39" l="1"/>
  <c r="E14" i="39" s="1"/>
  <c r="C11" i="39"/>
  <c r="E11" i="39" s="1"/>
  <c r="C17" i="39" l="1"/>
  <c r="E17" i="39" s="1"/>
  <c r="C10" i="39" l="1"/>
  <c r="E10" i="39" s="1"/>
  <c r="C16" i="39" l="1"/>
  <c r="E16" i="39" s="1"/>
  <c r="C13" i="39"/>
  <c r="E13" i="39" s="1"/>
  <c r="L11" i="29" l="1"/>
  <c r="O11" i="29"/>
  <c r="K12" i="29"/>
  <c r="L12" i="29"/>
  <c r="M12" i="29"/>
  <c r="N12" i="29"/>
  <c r="O12" i="29"/>
  <c r="K13" i="29"/>
  <c r="L13" i="29"/>
  <c r="M13" i="29"/>
  <c r="N13" i="29"/>
  <c r="O13" i="29"/>
  <c r="K14" i="29"/>
  <c r="L14" i="29"/>
  <c r="M14" i="29"/>
  <c r="N14" i="29"/>
  <c r="O14" i="29"/>
  <c r="K15" i="29"/>
  <c r="L15" i="29"/>
  <c r="M15" i="29"/>
  <c r="N15" i="29"/>
  <c r="O15" i="29"/>
  <c r="N20" i="29"/>
  <c r="M20" i="29"/>
  <c r="N19" i="29"/>
  <c r="M19" i="29"/>
  <c r="N18" i="29"/>
  <c r="M18" i="29"/>
  <c r="N17" i="29"/>
  <c r="M17" i="29"/>
  <c r="L21" i="29"/>
  <c r="M21" i="29"/>
  <c r="N21" i="29"/>
  <c r="O21" i="29"/>
  <c r="L22" i="29"/>
  <c r="M22" i="29"/>
  <c r="N22" i="29"/>
  <c r="O22" i="29"/>
  <c r="L23" i="29"/>
  <c r="M23" i="29"/>
  <c r="N23" i="29"/>
  <c r="O23" i="29"/>
  <c r="L24" i="29"/>
  <c r="M24" i="29"/>
  <c r="N24" i="29"/>
  <c r="O24" i="29"/>
  <c r="K17" i="29"/>
  <c r="K18" i="29"/>
  <c r="K19" i="29"/>
  <c r="K20" i="29"/>
  <c r="K21" i="29"/>
  <c r="K22" i="29"/>
  <c r="K23" i="29"/>
  <c r="K24" i="29"/>
  <c r="K26" i="29"/>
  <c r="L26" i="29"/>
  <c r="M26" i="29"/>
  <c r="N26" i="29"/>
  <c r="O26" i="29"/>
  <c r="K27" i="29"/>
  <c r="L27" i="29"/>
  <c r="M27" i="29"/>
  <c r="N27" i="29"/>
  <c r="O27" i="29"/>
  <c r="K28" i="29"/>
  <c r="L28" i="29"/>
  <c r="M28" i="29"/>
  <c r="N28" i="29"/>
  <c r="O28" i="29"/>
  <c r="K29" i="29"/>
  <c r="L29" i="29"/>
  <c r="M29" i="29"/>
  <c r="N29" i="29"/>
  <c r="O29" i="29"/>
  <c r="K30" i="29"/>
  <c r="L30" i="29"/>
  <c r="M30" i="29"/>
  <c r="N30" i="29"/>
  <c r="O30" i="29"/>
  <c r="K31" i="29"/>
  <c r="L31" i="29"/>
  <c r="M31" i="29"/>
  <c r="N31" i="29"/>
  <c r="O31" i="29"/>
  <c r="K33" i="29"/>
  <c r="L33" i="29"/>
  <c r="M33" i="29"/>
  <c r="N33" i="29"/>
  <c r="O33" i="29"/>
  <c r="J33" i="29"/>
  <c r="J28" i="29"/>
  <c r="J29" i="29"/>
  <c r="J30" i="29"/>
  <c r="J31" i="29"/>
  <c r="J27" i="29"/>
  <c r="J26" i="29"/>
  <c r="J18" i="29"/>
  <c r="J19" i="29"/>
  <c r="J20" i="29"/>
  <c r="J21" i="29"/>
  <c r="J22" i="29"/>
  <c r="J23" i="29"/>
  <c r="J24" i="29"/>
  <c r="J17" i="29"/>
  <c r="J13" i="29"/>
  <c r="J14" i="29"/>
  <c r="J15" i="29"/>
  <c r="J12" i="29"/>
  <c r="J8" i="29"/>
  <c r="J9" i="29"/>
  <c r="J7" i="29"/>
  <c r="H31" i="27"/>
  <c r="I31" i="27"/>
  <c r="J31" i="27"/>
  <c r="K31" i="27"/>
  <c r="L31" i="27"/>
  <c r="G31" i="27"/>
  <c r="H24" i="27"/>
  <c r="I24" i="27"/>
  <c r="J24" i="27"/>
  <c r="K24" i="27"/>
  <c r="L24" i="27"/>
  <c r="H25" i="27"/>
  <c r="I25" i="27"/>
  <c r="J25" i="27"/>
  <c r="K25" i="27"/>
  <c r="L25" i="27"/>
  <c r="H26" i="27"/>
  <c r="I26" i="27"/>
  <c r="J26" i="27"/>
  <c r="K26" i="27"/>
  <c r="L26" i="27"/>
  <c r="H27" i="27"/>
  <c r="I27" i="27"/>
  <c r="J27" i="27"/>
  <c r="K27" i="27"/>
  <c r="L27" i="27"/>
  <c r="H28" i="27"/>
  <c r="I28" i="27"/>
  <c r="J28" i="27"/>
  <c r="K28" i="27"/>
  <c r="L28" i="27"/>
  <c r="H29" i="27"/>
  <c r="I29" i="27"/>
  <c r="J29" i="27"/>
  <c r="K29" i="27"/>
  <c r="L29" i="27"/>
  <c r="G25" i="27"/>
  <c r="G26" i="27"/>
  <c r="G27" i="27"/>
  <c r="G28" i="27"/>
  <c r="G29" i="27"/>
  <c r="G24" i="27"/>
  <c r="K18" i="27"/>
  <c r="J18" i="27"/>
  <c r="K17" i="27"/>
  <c r="J17" i="27"/>
  <c r="K16" i="27"/>
  <c r="J16" i="27"/>
  <c r="K15" i="27"/>
  <c r="J15" i="27"/>
  <c r="I19" i="27"/>
  <c r="J19" i="27"/>
  <c r="K19" i="27"/>
  <c r="L19" i="27"/>
  <c r="I20" i="27"/>
  <c r="J20" i="27"/>
  <c r="K20" i="27"/>
  <c r="L20" i="27"/>
  <c r="I21" i="27"/>
  <c r="J21" i="27"/>
  <c r="K21" i="27"/>
  <c r="L21" i="27"/>
  <c r="I22" i="27"/>
  <c r="J22" i="27"/>
  <c r="K22" i="27"/>
  <c r="L22" i="27"/>
  <c r="H15" i="27"/>
  <c r="H16" i="27"/>
  <c r="H17" i="27"/>
  <c r="H18" i="27"/>
  <c r="H19" i="27"/>
  <c r="H20" i="27"/>
  <c r="H21" i="27"/>
  <c r="H22" i="27"/>
  <c r="G16" i="27"/>
  <c r="G17" i="27"/>
  <c r="G18" i="27"/>
  <c r="G19" i="27"/>
  <c r="G20" i="27"/>
  <c r="G21" i="27"/>
  <c r="G22" i="27"/>
  <c r="G15" i="27"/>
  <c r="H10" i="27"/>
  <c r="I10" i="27"/>
  <c r="J10" i="27"/>
  <c r="K10" i="27"/>
  <c r="L10" i="27"/>
  <c r="H11" i="27"/>
  <c r="I11" i="27"/>
  <c r="J11" i="27"/>
  <c r="K11" i="27"/>
  <c r="L11" i="27"/>
  <c r="H12" i="27"/>
  <c r="I12" i="27"/>
  <c r="J12" i="27"/>
  <c r="K12" i="27"/>
  <c r="L12" i="27"/>
  <c r="H13" i="27"/>
  <c r="I13" i="27"/>
  <c r="J13" i="27"/>
  <c r="K13" i="27"/>
  <c r="L13" i="27"/>
  <c r="G10" i="27"/>
  <c r="G11" i="27"/>
  <c r="G12" i="27"/>
  <c r="G13" i="27"/>
  <c r="H6" i="27"/>
  <c r="I6" i="27"/>
  <c r="J6" i="27"/>
  <c r="K6" i="27"/>
  <c r="L6" i="27"/>
  <c r="H7" i="27"/>
  <c r="I7" i="27"/>
  <c r="J7" i="27"/>
  <c r="K7" i="27"/>
  <c r="L7" i="27"/>
  <c r="G7" i="27"/>
  <c r="G6" i="27"/>
  <c r="G39" i="31"/>
  <c r="H39" i="31"/>
  <c r="I39" i="31"/>
  <c r="J39" i="31"/>
  <c r="K39" i="31"/>
  <c r="F39" i="31"/>
  <c r="G31" i="31"/>
  <c r="H31" i="31"/>
  <c r="I31" i="31"/>
  <c r="J31" i="31"/>
  <c r="K31" i="31"/>
  <c r="G32" i="31"/>
  <c r="H32" i="31"/>
  <c r="I32" i="31"/>
  <c r="J32" i="31"/>
  <c r="K32" i="31"/>
  <c r="H33" i="31"/>
  <c r="I33" i="31"/>
  <c r="J33" i="31"/>
  <c r="K33" i="31"/>
  <c r="G34" i="31"/>
  <c r="H34" i="31"/>
  <c r="I34" i="31"/>
  <c r="J34" i="31"/>
  <c r="K34" i="31"/>
  <c r="G35" i="31"/>
  <c r="H35" i="31"/>
  <c r="I35" i="31"/>
  <c r="J35" i="31"/>
  <c r="K35" i="31"/>
  <c r="G36" i="31"/>
  <c r="H36" i="31"/>
  <c r="I36" i="31"/>
  <c r="J36" i="31"/>
  <c r="K36" i="31"/>
  <c r="F32" i="31"/>
  <c r="F34" i="31"/>
  <c r="F35" i="31"/>
  <c r="F36" i="31"/>
  <c r="F31" i="31"/>
  <c r="G21" i="31"/>
  <c r="H21" i="31"/>
  <c r="I21" i="31"/>
  <c r="J21" i="31"/>
  <c r="K21" i="31"/>
  <c r="G22" i="31"/>
  <c r="H22" i="31"/>
  <c r="I22" i="31"/>
  <c r="J22" i="31"/>
  <c r="K22" i="31"/>
  <c r="G23" i="31"/>
  <c r="H23" i="31"/>
  <c r="I23" i="31"/>
  <c r="J23" i="31"/>
  <c r="K23" i="31"/>
  <c r="G24" i="31"/>
  <c r="H24" i="31"/>
  <c r="I24" i="31"/>
  <c r="J24" i="31"/>
  <c r="K24" i="31"/>
  <c r="G25" i="31"/>
  <c r="H25" i="31"/>
  <c r="I25" i="31"/>
  <c r="J25" i="31"/>
  <c r="K25" i="31"/>
  <c r="G26" i="31"/>
  <c r="H26" i="31"/>
  <c r="I26" i="31"/>
  <c r="J26" i="31"/>
  <c r="K26" i="31"/>
  <c r="G27" i="31"/>
  <c r="H27" i="31"/>
  <c r="I27" i="31"/>
  <c r="J27" i="31"/>
  <c r="K27" i="31"/>
  <c r="G28" i="31"/>
  <c r="H28" i="31"/>
  <c r="I28" i="31"/>
  <c r="J28" i="31"/>
  <c r="K28" i="31"/>
  <c r="F22" i="31"/>
  <c r="F23" i="31"/>
  <c r="F24" i="31"/>
  <c r="F25" i="31"/>
  <c r="F26" i="31"/>
  <c r="F27" i="31"/>
  <c r="F28" i="31"/>
  <c r="F21" i="31"/>
  <c r="G14" i="31"/>
  <c r="H14" i="31"/>
  <c r="I14" i="31"/>
  <c r="J14" i="31"/>
  <c r="K14" i="31"/>
  <c r="G15" i="31"/>
  <c r="H15" i="31"/>
  <c r="I15" i="31"/>
  <c r="J15" i="31"/>
  <c r="K15" i="31"/>
  <c r="G16" i="31"/>
  <c r="H16" i="31"/>
  <c r="I16" i="31"/>
  <c r="J16" i="31"/>
  <c r="K16" i="31"/>
  <c r="G17" i="31"/>
  <c r="H17" i="31"/>
  <c r="I17" i="31"/>
  <c r="J17" i="31"/>
  <c r="K17" i="31"/>
  <c r="G18" i="31"/>
  <c r="H18" i="31"/>
  <c r="I18" i="31"/>
  <c r="J18" i="31"/>
  <c r="K18" i="31"/>
  <c r="F15" i="31"/>
  <c r="F16" i="31"/>
  <c r="F17" i="31"/>
  <c r="F18" i="31"/>
  <c r="F14" i="31"/>
  <c r="G6" i="31"/>
  <c r="H6" i="31"/>
  <c r="I6" i="31"/>
  <c r="J6" i="31"/>
  <c r="K6" i="31"/>
  <c r="G8" i="31"/>
  <c r="H8" i="31"/>
  <c r="I8" i="31"/>
  <c r="J8" i="31"/>
  <c r="K8" i="31"/>
  <c r="G9" i="31"/>
  <c r="H9" i="31"/>
  <c r="I9" i="31"/>
  <c r="J9" i="31"/>
  <c r="K9" i="31"/>
  <c r="G10" i="31"/>
  <c r="H10" i="31"/>
  <c r="I10" i="31"/>
  <c r="J10" i="31"/>
  <c r="K10" i="31"/>
  <c r="H11" i="31"/>
  <c r="I11" i="31"/>
  <c r="J11" i="31"/>
  <c r="K11" i="31"/>
  <c r="F8" i="31"/>
  <c r="F9" i="31"/>
  <c r="F10" i="31"/>
  <c r="F6" i="31"/>
  <c r="E38" i="23"/>
  <c r="F38" i="23"/>
  <c r="G38" i="23"/>
  <c r="H38" i="23"/>
  <c r="E30" i="23"/>
  <c r="F30" i="23"/>
  <c r="G30" i="23"/>
  <c r="E31" i="23"/>
  <c r="F31" i="23"/>
  <c r="G31" i="23"/>
  <c r="F32" i="23"/>
  <c r="G32" i="23"/>
  <c r="E33" i="23"/>
  <c r="F33" i="23"/>
  <c r="G33" i="23"/>
  <c r="E34" i="23"/>
  <c r="F34" i="23"/>
  <c r="G34" i="23"/>
  <c r="E35" i="23"/>
  <c r="F35" i="23"/>
  <c r="G35" i="23"/>
  <c r="H31" i="23"/>
  <c r="H32" i="23"/>
  <c r="H33" i="23"/>
  <c r="H34" i="23"/>
  <c r="H35" i="23"/>
  <c r="H30" i="23"/>
  <c r="E20" i="23"/>
  <c r="E21" i="23"/>
  <c r="F21" i="23"/>
  <c r="G21" i="23"/>
  <c r="E22" i="23"/>
  <c r="F22" i="23"/>
  <c r="G22" i="23"/>
  <c r="E23" i="23"/>
  <c r="F23" i="23"/>
  <c r="G23" i="23"/>
  <c r="E24" i="23"/>
  <c r="E25" i="23"/>
  <c r="F25" i="23"/>
  <c r="G25" i="23"/>
  <c r="E26" i="23"/>
  <c r="F26" i="23"/>
  <c r="G26" i="23"/>
  <c r="E27" i="23"/>
  <c r="F27" i="23"/>
  <c r="G27" i="23"/>
  <c r="H21" i="23"/>
  <c r="H22" i="23"/>
  <c r="H23" i="23"/>
  <c r="H25" i="23"/>
  <c r="H26" i="23"/>
  <c r="H27" i="23"/>
  <c r="O37" i="75"/>
  <c r="P37" i="75"/>
  <c r="E14" i="23"/>
  <c r="F14" i="23"/>
  <c r="G14" i="23"/>
  <c r="E15" i="23"/>
  <c r="F15" i="23"/>
  <c r="G15" i="23"/>
  <c r="E16" i="23"/>
  <c r="F16" i="23"/>
  <c r="G16" i="23"/>
  <c r="E17" i="23"/>
  <c r="F17" i="23"/>
  <c r="G17" i="23"/>
  <c r="Q37" i="75"/>
  <c r="H14" i="23"/>
  <c r="H15" i="23"/>
  <c r="H16" i="23"/>
  <c r="H17" i="23"/>
  <c r="H7" i="23"/>
  <c r="H8" i="23"/>
  <c r="H9" i="23"/>
  <c r="H10" i="23"/>
  <c r="E10" i="23"/>
  <c r="E8" i="23" l="1"/>
  <c r="F10" i="23"/>
  <c r="P27" i="75"/>
  <c r="G9" i="23"/>
  <c r="P25" i="75"/>
  <c r="G7" i="23"/>
  <c r="P36" i="75"/>
  <c r="P35" i="75"/>
  <c r="G13" i="23"/>
  <c r="R36" i="75"/>
  <c r="R35" i="75"/>
  <c r="E13" i="23"/>
  <c r="P73" i="75"/>
  <c r="G24" i="23"/>
  <c r="P65" i="75"/>
  <c r="G20" i="23"/>
  <c r="L9" i="27"/>
  <c r="J9" i="27"/>
  <c r="H9" i="27"/>
  <c r="J11" i="29"/>
  <c r="N11" i="29"/>
  <c r="O26" i="75"/>
  <c r="F8" i="23"/>
  <c r="Q5" i="75"/>
  <c r="H5" i="23"/>
  <c r="O5" i="75"/>
  <c r="F5" i="23"/>
  <c r="E5" i="23"/>
  <c r="R32" i="75"/>
  <c r="E9" i="23"/>
  <c r="R30" i="75"/>
  <c r="E7" i="23"/>
  <c r="G10" i="23"/>
  <c r="F9" i="23"/>
  <c r="P26" i="75"/>
  <c r="G8" i="23"/>
  <c r="O25" i="75"/>
  <c r="F7" i="23"/>
  <c r="P5" i="75"/>
  <c r="G5" i="23"/>
  <c r="Q36" i="75"/>
  <c r="Q35" i="75"/>
  <c r="H13" i="23"/>
  <c r="O36" i="75"/>
  <c r="O35" i="75"/>
  <c r="F13" i="23"/>
  <c r="Q65" i="75"/>
  <c r="H20" i="23"/>
  <c r="Q73" i="75"/>
  <c r="H24" i="23"/>
  <c r="O73" i="75"/>
  <c r="F24" i="23"/>
  <c r="O65" i="75"/>
  <c r="F20" i="23"/>
  <c r="G9" i="27"/>
  <c r="K9" i="27"/>
  <c r="I9" i="27"/>
  <c r="M11" i="29"/>
  <c r="K11" i="29"/>
  <c r="O30" i="75" l="1"/>
  <c r="O32" i="75"/>
  <c r="O67" i="75"/>
  <c r="O69" i="75"/>
  <c r="O75" i="75"/>
  <c r="O77" i="75"/>
  <c r="Q75" i="75"/>
  <c r="Q77" i="75"/>
  <c r="Q69" i="75"/>
  <c r="Q67" i="75"/>
  <c r="P21" i="75"/>
  <c r="P16" i="75"/>
  <c r="P8" i="75"/>
  <c r="P7" i="75" s="1"/>
  <c r="Q26" i="75"/>
  <c r="P31" i="75"/>
  <c r="P33" i="75"/>
  <c r="Q28" i="75"/>
  <c r="R33" i="75"/>
  <c r="R21" i="75"/>
  <c r="R16" i="75"/>
  <c r="R8" i="75"/>
  <c r="R7" i="75" s="1"/>
  <c r="O21" i="75"/>
  <c r="O8" i="75"/>
  <c r="O7" i="75" s="1"/>
  <c r="O16" i="75"/>
  <c r="Q21" i="75"/>
  <c r="Q16" i="75"/>
  <c r="Q8" i="75"/>
  <c r="Q7" i="75" s="1"/>
  <c r="S5" i="75"/>
  <c r="T5" i="75"/>
  <c r="O31" i="75"/>
  <c r="R31" i="75"/>
  <c r="P67" i="75"/>
  <c r="P69" i="75"/>
  <c r="P77" i="75"/>
  <c r="P75" i="75"/>
  <c r="P30" i="75"/>
  <c r="Q25" i="75"/>
  <c r="P32" i="75"/>
  <c r="Q27" i="75"/>
  <c r="O33" i="75"/>
  <c r="S16" i="75" l="1"/>
  <c r="S21" i="75"/>
  <c r="Q31" i="75"/>
  <c r="S26" i="75"/>
  <c r="S31" i="75" s="1"/>
  <c r="T26" i="75"/>
  <c r="T31" i="75" s="1"/>
  <c r="Q32" i="75"/>
  <c r="T27" i="75"/>
  <c r="T32" i="75" s="1"/>
  <c r="S27" i="75"/>
  <c r="S32" i="75" s="1"/>
  <c r="Q30" i="75"/>
  <c r="T25" i="75"/>
  <c r="T30" i="75" s="1"/>
  <c r="S25" i="75"/>
  <c r="S30" i="75" s="1"/>
  <c r="T16" i="75"/>
  <c r="T21" i="75"/>
  <c r="Q23" i="75"/>
  <c r="S8" i="75"/>
  <c r="S7" i="75" s="1"/>
  <c r="Q18" i="75"/>
  <c r="T8" i="75"/>
  <c r="T7" i="75" s="1"/>
  <c r="O18" i="75"/>
  <c r="O23" i="75"/>
  <c r="R23" i="75"/>
  <c r="R18" i="75"/>
  <c r="Q33" i="75"/>
  <c r="S28" i="75"/>
  <c r="S33" i="75" s="1"/>
  <c r="T28" i="75"/>
  <c r="T33" i="75" s="1"/>
  <c r="P18" i="75"/>
  <c r="P23" i="75"/>
  <c r="T23" i="75" l="1"/>
  <c r="T18" i="75"/>
  <c r="S23" i="75"/>
  <c r="S18" i="75"/>
</calcChain>
</file>

<file path=xl/comments1.xml><?xml version="1.0" encoding="utf-8"?>
<comments xmlns="http://schemas.openxmlformats.org/spreadsheetml/2006/main">
  <authors>
    <author>Auteur</author>
  </authors>
  <commentList>
    <comment ref="N4" authorId="0" shapeId="0">
      <text>
        <r>
          <rPr>
            <b/>
            <sz val="9"/>
            <color indexed="81"/>
            <rFont val="Tahoma"/>
            <family val="2"/>
          </rPr>
          <t>Auteur:</t>
        </r>
        <r>
          <rPr>
            <sz val="9"/>
            <color indexed="81"/>
            <rFont val="Tahoma"/>
            <family val="2"/>
          </rPr>
          <t xml:space="preserve">
voir 5,1-4&amp;10</t>
        </r>
      </text>
    </comment>
    <comment ref="I5" authorId="0" shapeId="0">
      <text>
        <r>
          <rPr>
            <b/>
            <sz val="9"/>
            <color indexed="81"/>
            <rFont val="Tahoma"/>
            <family val="2"/>
          </rPr>
          <t>Source:</t>
        </r>
        <r>
          <rPr>
            <sz val="9"/>
            <color indexed="81"/>
            <rFont val="Tahoma"/>
            <family val="2"/>
          </rPr>
          <t xml:space="preserve">
tableau B1 du Jaunes pensions</t>
        </r>
      </text>
    </comment>
    <comment ref="J9" authorId="0" shapeId="0">
      <text>
        <r>
          <rPr>
            <b/>
            <sz val="9"/>
            <color indexed="81"/>
            <rFont val="Tahoma"/>
            <family val="2"/>
          </rPr>
          <t>Auteur:</t>
        </r>
        <r>
          <rPr>
            <sz val="9"/>
            <color indexed="81"/>
            <rFont val="Tahoma"/>
            <family val="2"/>
          </rPr>
          <t xml:space="preserve">
voir 5,1-5</t>
        </r>
      </text>
    </comment>
    <comment ref="O36" authorId="0" shapeId="0">
      <text>
        <r>
          <rPr>
            <b/>
            <sz val="9"/>
            <color indexed="81"/>
            <rFont val="Tahoma"/>
            <family val="2"/>
          </rPr>
          <t>Auteur:</t>
        </r>
        <r>
          <rPr>
            <sz val="9"/>
            <color indexed="81"/>
            <rFont val="Tahoma"/>
            <family val="2"/>
          </rPr>
          <t xml:space="preserve">
58 et 5 mois en 2011</t>
        </r>
      </text>
    </comment>
    <comment ref="P36" authorId="0" shapeId="0">
      <text>
        <r>
          <rPr>
            <b/>
            <sz val="9"/>
            <color indexed="81"/>
            <rFont val="Tahoma"/>
            <family val="2"/>
          </rPr>
          <t>Auteur:</t>
        </r>
        <r>
          <rPr>
            <sz val="9"/>
            <color indexed="81"/>
            <rFont val="Tahoma"/>
            <family val="2"/>
          </rPr>
          <t xml:space="preserve">
54 ans et 11 mois en 2011</t>
        </r>
      </text>
    </comment>
  </commentList>
</comments>
</file>

<file path=xl/comments10.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B9 du Jaune Pensions</t>
        </r>
      </text>
    </comment>
  </commentList>
</comments>
</file>

<file path=xl/comments11.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12.xml><?xml version="1.0" encoding="utf-8"?>
<comments xmlns="http://schemas.openxmlformats.org/spreadsheetml/2006/main">
  <authors>
    <author>Auteur</author>
  </authors>
  <commentList>
    <comment ref="G5" authorId="0" shapeId="0">
      <text>
        <r>
          <rPr>
            <b/>
            <sz val="9"/>
            <color indexed="81"/>
            <rFont val="Tahoma"/>
            <family val="2"/>
          </rPr>
          <t>Source :</t>
        </r>
        <r>
          <rPr>
            <sz val="9"/>
            <color indexed="81"/>
            <rFont val="Tahoma"/>
            <family val="2"/>
          </rPr>
          <t xml:space="preserve">
Tableau B22 du Jaune Pensions</t>
        </r>
      </text>
    </comment>
  </commentList>
</comments>
</file>

<file path=xl/comments2.xml><?xml version="1.0" encoding="utf-8"?>
<comments xmlns="http://schemas.openxmlformats.org/spreadsheetml/2006/main">
  <authors>
    <author>Auteur</author>
  </authors>
  <commentList>
    <comment ref="O6" authorId="0" shapeId="0">
      <text>
        <r>
          <rPr>
            <b/>
            <sz val="9"/>
            <color indexed="81"/>
            <rFont val="Tahoma"/>
            <family val="2"/>
          </rPr>
          <t>Source :</t>
        </r>
        <r>
          <rPr>
            <sz val="9"/>
            <color indexed="81"/>
            <rFont val="Tahoma"/>
            <family val="2"/>
          </rPr>
          <t xml:space="preserve">
tableau B2 du Jaune Pensions</t>
        </r>
      </text>
    </comment>
  </commentList>
</comments>
</file>

<file path=xl/comments3.xml><?xml version="1.0" encoding="utf-8"?>
<comments xmlns="http://schemas.openxmlformats.org/spreadsheetml/2006/main">
  <authors>
    <author>Auteur</author>
  </authors>
  <commentList>
    <comment ref="J6" authorId="0" shapeId="0">
      <text>
        <r>
          <rPr>
            <b/>
            <sz val="9"/>
            <color indexed="81"/>
            <rFont val="Tahoma"/>
            <family val="2"/>
          </rPr>
          <t>Source:</t>
        </r>
        <r>
          <rPr>
            <sz val="9"/>
            <color indexed="81"/>
            <rFont val="Tahoma"/>
            <family val="2"/>
          </rPr>
          <t xml:space="preserve">
Tableaux B3 du Jaune Pension</t>
        </r>
      </text>
    </comment>
    <comment ref="T6" authorId="0" shapeId="0">
      <text>
        <r>
          <rPr>
            <b/>
            <sz val="9"/>
            <color indexed="81"/>
            <rFont val="Tahoma"/>
            <family val="2"/>
          </rPr>
          <t>Source:</t>
        </r>
        <r>
          <rPr>
            <sz val="9"/>
            <color indexed="81"/>
            <rFont val="Tahoma"/>
            <family val="2"/>
          </rPr>
          <t xml:space="preserve">
Tableaux B3 BIS du Jaune Pension</t>
        </r>
      </text>
    </comment>
  </commentList>
</comments>
</file>

<file path=xl/comments4.xml><?xml version="1.0" encoding="utf-8"?>
<comments xmlns="http://schemas.openxmlformats.org/spreadsheetml/2006/main">
  <authors>
    <author>Auteur</author>
  </authors>
  <commentList>
    <comment ref="M7" authorId="0" shapeId="0">
      <text>
        <r>
          <rPr>
            <b/>
            <sz val="9"/>
            <color indexed="81"/>
            <rFont val="Tahoma"/>
            <family val="2"/>
          </rPr>
          <t>Source :</t>
        </r>
        <r>
          <rPr>
            <sz val="9"/>
            <color indexed="81"/>
            <rFont val="Tahoma"/>
            <family val="2"/>
          </rPr>
          <t xml:space="preserve">
Tableau B4 du Jaune pensions</t>
        </r>
      </text>
    </comment>
    <comment ref="W7" authorId="0" shapeId="0">
      <text>
        <r>
          <rPr>
            <b/>
            <sz val="9"/>
            <color indexed="81"/>
            <rFont val="Tahoma"/>
            <family val="2"/>
          </rPr>
          <t>Source :</t>
        </r>
        <r>
          <rPr>
            <sz val="9"/>
            <color indexed="81"/>
            <rFont val="Tahoma"/>
            <family val="2"/>
          </rPr>
          <t xml:space="preserve">
Tableau B5 du Jaune pensions</t>
        </r>
      </text>
    </comment>
  </commentList>
</comments>
</file>

<file path=xl/comments5.xml><?xml version="1.0" encoding="utf-8"?>
<comments xmlns="http://schemas.openxmlformats.org/spreadsheetml/2006/main">
  <authors>
    <author>Auteur</author>
  </authors>
  <commentList>
    <comment ref="Q6" authorId="0" shapeId="0">
      <text>
        <r>
          <rPr>
            <b/>
            <sz val="9"/>
            <color indexed="81"/>
            <rFont val="Tahoma"/>
            <family val="2"/>
          </rPr>
          <t>Source :</t>
        </r>
        <r>
          <rPr>
            <sz val="9"/>
            <color indexed="81"/>
            <rFont val="Tahoma"/>
            <family val="2"/>
          </rPr>
          <t xml:space="preserve">
Tableau B11 du Jaune Pensions</t>
        </r>
      </text>
    </comment>
  </commentList>
</comments>
</file>

<file path=xl/comments6.xml><?xml version="1.0" encoding="utf-8"?>
<comments xmlns="http://schemas.openxmlformats.org/spreadsheetml/2006/main">
  <authors>
    <author>Auteur</author>
  </authors>
  <commentList>
    <comment ref="S4" authorId="0" shapeId="0">
      <text>
        <r>
          <rPr>
            <b/>
            <sz val="9"/>
            <color indexed="81"/>
            <rFont val="Tahoma"/>
            <family val="2"/>
          </rPr>
          <t>Source :</t>
        </r>
        <r>
          <rPr>
            <sz val="9"/>
            <color indexed="81"/>
            <rFont val="Tahoma"/>
            <family val="2"/>
          </rPr>
          <t xml:space="preserve">
Tableau B12 du Jaune Pensions</t>
        </r>
      </text>
    </comment>
  </commentList>
</comments>
</file>

<file path=xl/comments7.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B21 du Jaune Pensions</t>
        </r>
      </text>
    </comment>
  </commentList>
</comments>
</file>

<file path=xl/comments8.xml><?xml version="1.0" encoding="utf-8"?>
<comments xmlns="http://schemas.openxmlformats.org/spreadsheetml/2006/main">
  <authors>
    <author>Auteur</author>
  </authors>
  <commentList>
    <comment ref="F4" authorId="0" shapeId="0">
      <text>
        <r>
          <rPr>
            <b/>
            <sz val="9"/>
            <color indexed="81"/>
            <rFont val="Tahoma"/>
            <family val="2"/>
          </rPr>
          <t>Source :</t>
        </r>
        <r>
          <rPr>
            <sz val="9"/>
            <color indexed="81"/>
            <rFont val="Tahoma"/>
            <family val="2"/>
          </rPr>
          <t xml:space="preserve">
Tableau B7 du Jaune Pensions</t>
        </r>
      </text>
    </comment>
  </commentList>
</comments>
</file>

<file path=xl/comments9.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B8 du Jaune Pensions</t>
        </r>
      </text>
    </comment>
  </commentList>
</comments>
</file>

<file path=xl/sharedStrings.xml><?xml version="1.0" encoding="utf-8"?>
<sst xmlns="http://schemas.openxmlformats.org/spreadsheetml/2006/main" count="2057" uniqueCount="567">
  <si>
    <t>Décès en activité</t>
  </si>
  <si>
    <t>Décès en retraite</t>
  </si>
  <si>
    <t>Date de liquidation</t>
  </si>
  <si>
    <t>Fonction publique de l'État</t>
  </si>
  <si>
    <t>Âge d'ouverture des droits (1)</t>
  </si>
  <si>
    <t>Limite d'âge (1)</t>
  </si>
  <si>
    <t xml:space="preserve">Personnels actifs de la Police nationale </t>
  </si>
  <si>
    <t>52 ans si 27 ans de services</t>
  </si>
  <si>
    <t xml:space="preserve">Personnels de surveillance de l’administration pénitentiaire </t>
  </si>
  <si>
    <t xml:space="preserve">Ingénieurs du contrôle de la navigation aérienne </t>
  </si>
  <si>
    <t>52 ans si 17 ans de services</t>
  </si>
  <si>
    <t>59 ans</t>
  </si>
  <si>
    <t xml:space="preserve">Personnels de la surveillance des douanes </t>
  </si>
  <si>
    <t>57 ans</t>
  </si>
  <si>
    <t>62 ans</t>
  </si>
  <si>
    <t>Instituteurs (3)</t>
  </si>
  <si>
    <t xml:space="preserve">Agents d’exploitation des travaux publics de l’État </t>
  </si>
  <si>
    <t xml:space="preserve">Personnels paramédicaux des hôpitaux militaires </t>
  </si>
  <si>
    <t>64 ans</t>
  </si>
  <si>
    <t>Fonction publique territoriale</t>
  </si>
  <si>
    <t xml:space="preserve">Sapeurs pompiers professionnels </t>
  </si>
  <si>
    <t xml:space="preserve">Agents de salubrité </t>
  </si>
  <si>
    <t xml:space="preserve">Agents de Police municipale </t>
  </si>
  <si>
    <t xml:space="preserve">Agents de surveillance de la Préfecture de  Police </t>
  </si>
  <si>
    <t xml:space="preserve">Agents d’entretien et agents techniques (certains emplois) </t>
  </si>
  <si>
    <t>Fonction publique hospitalière</t>
  </si>
  <si>
    <t xml:space="preserve">Personnels infirmiers et personnels paramédicaux en contact avec les malades n'ayant pas exercé le droit d'option prévu à l'article 37 de la loi 2010-751 du 5 juillet 2010  (4) </t>
  </si>
  <si>
    <t xml:space="preserve">Autres personnels hospitaliers (aides-soignants, agents de services hospitaliers) </t>
  </si>
  <si>
    <t xml:space="preserve">Maîtres ouvriers et ouvriers professionnels (certaines fonctions) </t>
  </si>
  <si>
    <t xml:space="preserve">Agents d’entretien (certaines fonctions) </t>
  </si>
  <si>
    <t xml:space="preserve">Agents de service mortuaire et de désinfection </t>
  </si>
  <si>
    <t>Source : DGAFP.</t>
  </si>
  <si>
    <t>État des lieux des régimes de retraite obligatoires auxquels cotisent les agents de la fonction publique selon leur statut</t>
  </si>
  <si>
    <t>CNRACL (4)</t>
  </si>
  <si>
    <t>Régime général</t>
  </si>
  <si>
    <t>FSPOEIE  (5)</t>
  </si>
  <si>
    <t>Ircantec (6)</t>
  </si>
  <si>
    <t>RAFP (7)</t>
  </si>
  <si>
    <t>ARRCO AGIRC</t>
  </si>
  <si>
    <t>RETREP / ATCA (8)</t>
  </si>
  <si>
    <t></t>
  </si>
  <si>
    <t>Militaires (de carrière ou sous contrat) (1)</t>
  </si>
  <si>
    <t>Emplois aidés de la fonction publique (contrat d'avenir, contrat d'accompagnement)</t>
  </si>
  <si>
    <t>Fonctions publiques
territoriale et hospitalière</t>
  </si>
  <si>
    <t>Assistantes maternelles de la fonction publique territoriale</t>
  </si>
  <si>
    <t>Emplois aidés de la FPT ou de la FPH (contrat d'avenir, contrat d'accompagnement)</t>
  </si>
  <si>
    <t>Cas particuliers
(fonction publique)</t>
  </si>
  <si>
    <t>Fonctionnaires soumis au statut autonome de l'Assemblée nationale</t>
  </si>
  <si>
    <t>Caisse de retraite du personnel de l’Assemblée nationale</t>
  </si>
  <si>
    <t>Fonctionnaires soumis au statut autonome du Sénat</t>
  </si>
  <si>
    <t>Caisse de retraite du personnel du Sénat</t>
  </si>
  <si>
    <t>Ministres des cultes reconnus d'Alsace Moselle</t>
  </si>
  <si>
    <t>Régime des pensions d'Alsace Lorraine (3)</t>
  </si>
  <si>
    <t>Marins de commerce employés par les services de l'État</t>
  </si>
  <si>
    <t>Caisse de retraite des marins (11)</t>
  </si>
  <si>
    <t>Stagiaires (sous convention de stage)</t>
  </si>
  <si>
    <t>PCMR + RAFP ou/et régime(s) de retraite de détachement</t>
  </si>
  <si>
    <t>CNRACL + RAFP  ou/et régime(s) de retraite de détachement</t>
  </si>
  <si>
    <t>Régime(s) de retraite de l'organisme d'accueil éventuel</t>
  </si>
  <si>
    <t>Enseignement privé</t>
  </si>
  <si>
    <t>Enseignants du privé sous contrat dans l'enseignement général</t>
  </si>
  <si>
    <t>Enseignants du privé sous contrat dans l'enseignement agricole</t>
  </si>
  <si>
    <t>Autres cas, hors FP</t>
  </si>
  <si>
    <t>Fonctionnaires de La Poste et France Télécom</t>
  </si>
  <si>
    <t>Ouvriers de l'ex-GIAT (Nexter)</t>
  </si>
  <si>
    <t>(4) Caisse nationale de retraites des agents des collectivités locales, gérée par la Caisse des dépôts et consignations.</t>
  </si>
  <si>
    <t>(5) Fonds spécial des pensions des ouvriers des établissements industriels de l'État, géré par la CDC.</t>
  </si>
  <si>
    <t>(7) Retraite additionnelle de la fonction publique, gérée dans le cadre de l'ERAFP (gestion administrative : CDC).</t>
  </si>
  <si>
    <t>(8) Le Régime temporaire de retraite de l’enseignement privé a pour équivalent l'allocation temporaire de cessation d'activité (ATCA) dans l'enseignement privé agricole. Il est alimenté par une contribution de l'État.</t>
  </si>
  <si>
    <t>(10) Concernant les élus parlementaires, les députés cotisent à la caisse des pensions des députés, les sénateurs à la caisse des retraites des anciens sénateurs.</t>
  </si>
  <si>
    <t>(11) Gérée par l'ENIM (Établissement national des invalides de la Marine).</t>
  </si>
  <si>
    <t>(12) Pour les députés, prise en compte du détachement dans la constitution du droit (15 ans) à pension de l'État et dans la durée d'assurance, et seulement jusqu'en 2012, dans la liquidation de la pension du code des PCMR.</t>
  </si>
  <si>
    <t>Note de lecture : un agent contractuel de la fonction publique hospitalière cotise au régime général (régime de base) et à l'Ircantec (régime complémentaire).</t>
  </si>
  <si>
    <t>NB :  les individus ayant cumulé différentes situations professionnelles au cours de leur carrière dépendront, au moment de la retraite et selon certaines règles, de plusieurs régimes différents. Un retraité percevant des pensions de plusieurs régimes est dit polypensionné.</t>
  </si>
  <si>
    <t>(6) Institution de retraite complémentaire des agents contractuels de l'État et des collectivités publiques, gérée par la CDC.</t>
  </si>
  <si>
    <t>Médecins hospitaliers (hors praticiens hospitalo-universitaires fonctionnaires de la FPE) (9)</t>
  </si>
  <si>
    <t>(9) Les praticiens hospitalo-universitaires fonctionnaires de la FPE comprennent principalement les professeurs des universités praticiens hospitaliers et les maîtres de conférence praticiens hospitaliers.</t>
  </si>
  <si>
    <t>Contractuels des ministères et établissements publics de l'État (y compris PACTE)</t>
  </si>
  <si>
    <t>Fonctionnaires hospitaliers  (1) (2)</t>
  </si>
  <si>
    <t>Fonctionnaires ou militaires de la FPE mis à disposition ou détachés (cas général)</t>
  </si>
  <si>
    <t>Fonctionnaires de la FPT ou de la FPH mis à disposition ou détachés (cas général)</t>
  </si>
  <si>
    <t>Fonctionnaires de la FPE détachés dans un organisme international</t>
  </si>
  <si>
    <t>Fonctionnaires de la FPT ou de la FPH détachés dans un organisme international</t>
  </si>
  <si>
    <t>Fonctionnaires ou militaires de la FP en position hors-cadres ou en disponibilité</t>
  </si>
  <si>
    <t>Contractuels territoriaux ou hospitaliers (y compris PACTE)</t>
  </si>
  <si>
    <t>Pensions civiles hors La Poste et Orange</t>
  </si>
  <si>
    <t>Caporaux et soldats</t>
  </si>
  <si>
    <t>Sous-officiers</t>
  </si>
  <si>
    <t>Officiers</t>
  </si>
  <si>
    <t>&lt; 40 ans</t>
  </si>
  <si>
    <t>40 ans</t>
  </si>
  <si>
    <t>41 ans</t>
  </si>
  <si>
    <t>42 ans</t>
  </si>
  <si>
    <t>43 ans</t>
  </si>
  <si>
    <t>44 ans</t>
  </si>
  <si>
    <t>45 ans</t>
  </si>
  <si>
    <t>46 ans</t>
  </si>
  <si>
    <t>47 ans</t>
  </si>
  <si>
    <t>48 ans</t>
  </si>
  <si>
    <t>49 ans</t>
  </si>
  <si>
    <t>50 ans</t>
  </si>
  <si>
    <t>51 ans</t>
  </si>
  <si>
    <t>52 ans</t>
  </si>
  <si>
    <t>53 ans</t>
  </si>
  <si>
    <t>54 ans</t>
  </si>
  <si>
    <t>55 ans</t>
  </si>
  <si>
    <t>56 ans</t>
  </si>
  <si>
    <t>58 ans</t>
  </si>
  <si>
    <t>60 ans</t>
  </si>
  <si>
    <t>61 ans</t>
  </si>
  <si>
    <t>63 ans</t>
  </si>
  <si>
    <t>65 ans</t>
  </si>
  <si>
    <t>&gt; 65 ans</t>
  </si>
  <si>
    <t>Âge moyen</t>
  </si>
  <si>
    <t>Hommes</t>
  </si>
  <si>
    <t>Femmes</t>
  </si>
  <si>
    <t>Départs pour motif d'invalidité</t>
  </si>
  <si>
    <t xml:space="preserve">Pensions civiles hors La Poste et Orange </t>
  </si>
  <si>
    <t xml:space="preserve">Pensions militaires </t>
  </si>
  <si>
    <t>Décès 
en activité</t>
  </si>
  <si>
    <t>Décès 
en retraite</t>
  </si>
  <si>
    <t>Départs pour motifs d'ancienneté ou familiaux (1)</t>
  </si>
  <si>
    <t>Hommes (en %)</t>
  </si>
  <si>
    <t>Femmes (en %)</t>
  </si>
  <si>
    <t>Départs pour invalidité</t>
  </si>
  <si>
    <t>Départs pour carrières longues</t>
  </si>
  <si>
    <t xml:space="preserve">Durée de services acquis (en trimestres) </t>
  </si>
  <si>
    <t>Durée de bonifications acquises (en trimestres)</t>
  </si>
  <si>
    <t>Durée d'assurance tous régimes (en trimestres)</t>
  </si>
  <si>
    <t>Taux de liquidation</t>
  </si>
  <si>
    <t>Part des pensions au minimum garanti (en %)</t>
  </si>
  <si>
    <t>Part des pensions bénéficiant de cette majoration (en %)</t>
  </si>
  <si>
    <t>Pension mensuelle moyenne</t>
  </si>
  <si>
    <t>Avantage principal (en euros)</t>
  </si>
  <si>
    <t>SRE (fonction publique de l'État)</t>
  </si>
  <si>
    <t>Pensions civiles et militaires de l'État</t>
  </si>
  <si>
    <t>CNRACL (fonction publique territoriale et hospitalière)</t>
  </si>
  <si>
    <t>FSPOEIE (ouvriers d'État)</t>
  </si>
  <si>
    <t>Pensions civiles y compris La Poste et Orange</t>
  </si>
  <si>
    <t>Départs pour motifs familiaux (2)</t>
  </si>
  <si>
    <t>Départ avec bénéfice d'une catégorie active (3)</t>
  </si>
  <si>
    <t>Avantage principal et accessoire (en euros) (8)</t>
  </si>
  <si>
    <t>(4)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</si>
  <si>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</si>
  <si>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(6) Taux de liquidation de 75 % et plus, sans tenir compte de la surcote ni de la décote, ni des pensions portées au minimum garanti.</t>
  </si>
  <si>
    <t>(8) Les accessoires de pension comprennent la majoration de pension pour enfants, la majoration pour tierce personne, la rente viagère d'invalidité ; et la prise en compte de la nouvelle bonification indiciaire (NBI) et de l'indemnité mensuelle de technicité (IMT).</t>
  </si>
  <si>
    <t xml:space="preserve">(9) L'effectif total de pensionnés et les effectifs de calcul de l'âge moyen de première mise en paiement prennent en compte l'ensemble des pensionnés en titre définitif et en état d'avances. </t>
  </si>
  <si>
    <t>Avantage principal et accessoire (en euros) (9)</t>
  </si>
  <si>
    <t>(12) Seul 1% des retraités du FSPOEIE a sa pension calculée sur une base indiciaire.</t>
  </si>
  <si>
    <t>pour invalidité</t>
  </si>
  <si>
    <t>Pensions au taux de 80% (hors surcote, décote et minimum garanti) (en %)</t>
  </si>
  <si>
    <t>Fonction publique territoriale et hospitalière</t>
  </si>
  <si>
    <t>pour ancien-neté (2)</t>
  </si>
  <si>
    <t>pour motifs familiaux (3)</t>
  </si>
  <si>
    <t>Départ avec bénéfice d'une catégorie active (4)</t>
  </si>
  <si>
    <t>(5)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</si>
  <si>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</si>
  <si>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Part des pensions au taux plein (en %) (7)</t>
  </si>
  <si>
    <t>(8) Le montant de ce supplément est calculé pour les seuls bénéficiaires d'une majoration pour enfant.</t>
  </si>
  <si>
    <t>Supplément apporté par la majoration de pension pour enfant au montant principal de la pension (en euros) (8)</t>
  </si>
  <si>
    <t>(9) Les accessoires de pension comprennent la majoration de pension pour enfants, la majoration pour tierce personne, la rente viagère d'invalidité ; et la prise en compte de la nouvelle bonification indiciaire (NBI) et de l'indemnité mensuelle de technicité (IMT).</t>
  </si>
  <si>
    <t>Avantage principal et accessoires (en euros) (9)</t>
  </si>
  <si>
    <t>Supplément apporté par la majoration de pension pour enfant au montant principal de la pension (en euros) (7)</t>
  </si>
  <si>
    <t xml:space="preserve">Part des pensions au taux plein (en %) (6) </t>
  </si>
  <si>
    <t>Catégorie sédentaire (2)</t>
  </si>
  <si>
    <t>Catégorie active (3)</t>
  </si>
  <si>
    <t>Carrières longues</t>
  </si>
  <si>
    <t>Terre, Mer et Air</t>
  </si>
  <si>
    <t>Gendarmerie</t>
  </si>
  <si>
    <t>Départ à 55 ans</t>
  </si>
  <si>
    <t>Départ à 50 ans</t>
  </si>
  <si>
    <t>Non officiers</t>
  </si>
  <si>
    <t>Âge moyen à la radiation des cadres (en années)</t>
  </si>
  <si>
    <t>Âge moyen de première mise en paiement (en années)</t>
  </si>
  <si>
    <t>Part des agents encore rémunérés dans la fonction publique moins d'un an avant la liquidation (en %)</t>
  </si>
  <si>
    <t>Catégorie sédentaire (3)</t>
  </si>
  <si>
    <t>Catégorie active (4)</t>
  </si>
  <si>
    <t>Orphelins (3)</t>
  </si>
  <si>
    <t>Effectifs de pensions de droit direct</t>
  </si>
  <si>
    <t>Effectifs de pensions pour l'ensemble des départs de droit dérivé (1)</t>
  </si>
  <si>
    <t>Âge moyen des bénéficiaires</t>
  </si>
  <si>
    <t>Effectifs de pensions pour l'ensemble des départs de droit direct</t>
  </si>
  <si>
    <t>Âge moyen et durées moyennes acquises des bénéficiaires</t>
  </si>
  <si>
    <t>Effectifs de pensions de droit dérivé</t>
  </si>
  <si>
    <t xml:space="preserve">Effectifs de pensions de droit dérivé </t>
  </si>
  <si>
    <t>CNRACL / Pensions de droit direct de la FPT</t>
  </si>
  <si>
    <t>CNRACL / Pensions de droit direct de la FPH</t>
  </si>
  <si>
    <t>FSPOEIE / Pensions de droit direct des ouvriers d'État (2)</t>
  </si>
  <si>
    <t>SRE / Pensions militaires de droit direct (1)</t>
  </si>
  <si>
    <t>CNRACL / Pensions de droit direct de la FPT et de la FPH</t>
  </si>
  <si>
    <t>Âge du bénéficiaire à la date d'effet de la pension</t>
  </si>
  <si>
    <t>Pensions civiles de droit direct hors La Poste et Orange</t>
  </si>
  <si>
    <t>Dont départs pour carrières longues</t>
  </si>
  <si>
    <t>Dont départs pour motifs familiaux (1)</t>
  </si>
  <si>
    <t>Dont départs avec bénéfice d'une catégorie active (2)</t>
  </si>
  <si>
    <t>Ensemble des pensions civiles de droit direct hors La Poste et Orange</t>
  </si>
  <si>
    <t>Ensemble des départs pour motifs d'ancienneté ou familiaux</t>
  </si>
  <si>
    <t>(1) Les départs anticipés pour motifs familiaux comprennent, pour le SRE, les départs pour handicap.</t>
  </si>
  <si>
    <t>&lt; 55 ans</t>
  </si>
  <si>
    <t>&lt; 30 ans</t>
  </si>
  <si>
    <t>30 ans</t>
  </si>
  <si>
    <t>31 ans</t>
  </si>
  <si>
    <t>32 ans</t>
  </si>
  <si>
    <t>33 ans</t>
  </si>
  <si>
    <t>34 ans</t>
  </si>
  <si>
    <t>35 ans</t>
  </si>
  <si>
    <t>36 ans</t>
  </si>
  <si>
    <t>37 ans</t>
  </si>
  <si>
    <t>38 ans</t>
  </si>
  <si>
    <t>39 ans</t>
  </si>
  <si>
    <t>&gt; 58 ans</t>
  </si>
  <si>
    <t>Ensemble des pensions militaires de droit direct</t>
  </si>
  <si>
    <t>Ensemble des bénéficiaires, tous âges confondus</t>
  </si>
  <si>
    <t>&lt; 35 ans</t>
  </si>
  <si>
    <t>Ensemble des départs pour motif d'invalidité</t>
  </si>
  <si>
    <t>B</t>
  </si>
  <si>
    <t>C</t>
  </si>
  <si>
    <t>Affaires étrangères et européennes</t>
  </si>
  <si>
    <t>dont aviation civile et Météo France</t>
  </si>
  <si>
    <t>Établissements publics de recherche (y compris INRA)</t>
  </si>
  <si>
    <t>Justice</t>
  </si>
  <si>
    <t>La Poste</t>
  </si>
  <si>
    <t>Orange</t>
  </si>
  <si>
    <t>Militaires</t>
  </si>
  <si>
    <t>Officiers généraux</t>
  </si>
  <si>
    <t>Officiers supérieurs</t>
  </si>
  <si>
    <t>Officiers subalternes</t>
  </si>
  <si>
    <t>Ministère de l'Intérieur (gendarmes)</t>
  </si>
  <si>
    <t>Ministère de la Défense</t>
  </si>
  <si>
    <t>Régions</t>
  </si>
  <si>
    <t>Départements</t>
  </si>
  <si>
    <t>Communes</t>
  </si>
  <si>
    <t>Centres d'action sociale</t>
  </si>
  <si>
    <t>Communautés urbaines, districts</t>
  </si>
  <si>
    <t>Syndicats</t>
  </si>
  <si>
    <t>Communauté de communes, de ville</t>
  </si>
  <si>
    <t>Offices publics d'habitation</t>
  </si>
  <si>
    <t>Autres collectivités territoriales</t>
  </si>
  <si>
    <t>Centres hospitaliers régionaux</t>
  </si>
  <si>
    <t>Centre hospitaliers généraux</t>
  </si>
  <si>
    <t>Hôpitaux locaux</t>
  </si>
  <si>
    <t>Centres hospitaliers spécialisés</t>
  </si>
  <si>
    <t>Centres de soin avec ou sans hébergement</t>
  </si>
  <si>
    <t>Établissements publics à caractère sanitaire et social</t>
  </si>
  <si>
    <t>Autres collectivités hospitalières</t>
  </si>
  <si>
    <t>Effectifs de pensions civiles de droit direct</t>
  </si>
  <si>
    <t>Effectifs de pensions militaires de droit direct</t>
  </si>
  <si>
    <t>Effectifs de pensions de droit direct dans la fonction publique
territoriale</t>
  </si>
  <si>
    <t>Effectifs de pensions de droit direct dans la fonction publique hospitalière</t>
  </si>
  <si>
    <t>Effectifs de pensions de droit direct dans la fonction publique territoriale et hospitalière</t>
  </si>
  <si>
    <t>Catégorie statutaire</t>
  </si>
  <si>
    <t>Ensemble des pensions de droit direct toutes catégories statutaires confondues</t>
  </si>
  <si>
    <t>Bonifications pour services hors d'Europe ("de dépaysement")</t>
  </si>
  <si>
    <t>Bonifications pour bénéfices de campagne</t>
  </si>
  <si>
    <t>Bonifications pour services aériens ou sous-marins (SASM)</t>
  </si>
  <si>
    <t>Bonifications pour enseignement technique</t>
  </si>
  <si>
    <t>Pensions civiles de la FPE hors La Poste et Orange</t>
  </si>
  <si>
    <t>(2) Dans la FPE, ces bonifications sont attribuées aux policiers, agents de l'administration pénitentiaire, agents des douanes, et ingénieurs du contrôle aérien.</t>
  </si>
  <si>
    <t>NB : Les durées moyennes sont celles des seuls bénéficiaires. Une personne peut avoir aucune, une ou plusieurs bonifications.</t>
  </si>
  <si>
    <t>Fonction publique territoriale : catégories actives et sédentaires</t>
  </si>
  <si>
    <t>(en %)</t>
  </si>
  <si>
    <t>Fonction publique hospitalière : catégories actives et sédentaires</t>
  </si>
  <si>
    <t>50 ans et moins</t>
  </si>
  <si>
    <t>51 à 54 ans</t>
  </si>
  <si>
    <t>56 à 59 ans</t>
  </si>
  <si>
    <t>61 à 64 ans</t>
  </si>
  <si>
    <t>65 ans et plus</t>
  </si>
  <si>
    <t>Ensemble des pensions de droit direct  de la FPH</t>
  </si>
  <si>
    <t>Ensemble des pensions de droit direct  de la FPT</t>
  </si>
  <si>
    <t>Effectifs de bénéficiaires</t>
  </si>
  <si>
    <t>Durée moyenne (en trimestres)</t>
  </si>
  <si>
    <t>Bonifications ne relevant pas de l'article L12 du CPCMR (2)</t>
  </si>
  <si>
    <t>Source : Ircantec. Tous les chiffres présentés ici sont des chiffres définitifs, sauf mention explicite.</t>
  </si>
  <si>
    <t>Effectifs de pensions de droit dérivé (1)</t>
  </si>
  <si>
    <t>Champ : l'Ircantec regroupe deux régimes : le régime des salariés et le régime des élus locaux. Les données présentées ici sont hors régime des élus locaux.</t>
  </si>
  <si>
    <t>Pensions militaires</t>
  </si>
  <si>
    <t xml:space="preserve">Pensions civiles y compris La Poste et Orange </t>
  </si>
  <si>
    <t>SRE (fonction publique de l'État) (1)</t>
  </si>
  <si>
    <t>Fonction publique territoriale  : départs pour ancienneté (2)</t>
  </si>
  <si>
    <t>Fonction publique hospitalière  : départs pour ancienneté (2)</t>
  </si>
  <si>
    <t>Fonction publique territoriale et hospitalière  : départs pour ancienneté (2)</t>
  </si>
  <si>
    <t>Âge moyen de première mise en paiement (en années) (2)</t>
  </si>
  <si>
    <t>Avantage principal (en euros) (2)</t>
  </si>
  <si>
    <t>Avantage principal et accessoire (en euros) (2)</t>
  </si>
  <si>
    <t>(2) Pensionnés en titre définitif et en état d'avances.</t>
  </si>
  <si>
    <t>Effectifs de pensions de droit dérivé (3)</t>
  </si>
  <si>
    <t>Ouvriers d'État</t>
  </si>
  <si>
    <t>FSPOEIE (ouvriers d'État) (2)</t>
  </si>
  <si>
    <t>SRE / Pensions civiles de droit direct y compris La Poste et Orange (1)</t>
  </si>
  <si>
    <t>SRE / Pensions civiles de droit direct hors La Poste et Orange (1)</t>
  </si>
  <si>
    <t>Champ : fonctionnaires de la FPT affiliés à la CNRACL, dont la durée hebdomadaire de travail est d'au minimum 28 heures.</t>
  </si>
  <si>
    <t>A</t>
  </si>
  <si>
    <t>(5) Hors pensions portées au minimum garanti. Le taux et les perte/bénéfice sont calculés sur les seuls bénéficiaires de la surcote ou de la décote.
Pour les indicateurs concernant la décote, les départs en invalidité n'ont pas été pris en compte.</t>
  </si>
  <si>
    <t>(1) Hors départs anticipés pour handicap, comptés dans les départs pour ancienneté.</t>
  </si>
  <si>
    <t>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t>
  </si>
  <si>
    <t>(7) Taux de liquidation de 75 % et plus, sans tenir compte de la surcote ni de la décote, ni des pensions portées au minimum garanti.</t>
  </si>
  <si>
    <t>Administrations / macro-grades des militaires</t>
  </si>
  <si>
    <t>(12)</t>
  </si>
  <si>
    <t>(13) Les effectifs de calcul de la pension mensuelle moyenne comprennent uniquement les pensionnés en titre définitif dont la pension est en paiement (la mise en paiement de la pension peut demander un délai).</t>
  </si>
  <si>
    <t>(10) Les effectifs de départs pour invalidité, carrières longues, motifs familiaux et pour service actif, ainsi que la part des agents encore rémunérés dans la fonction publique moins d'un an avant la liquidation ont été calculés sur la base des titres définitifs uniquement.</t>
  </si>
  <si>
    <t>(2) Y compris départs pour handicap pour les pensions PCMR</t>
  </si>
  <si>
    <t>(11) Les effectifs de calcul de l'âge moyen à la radiation des cadres comprennent les pensionnés en titre définitif et en état d'avances, dont la date de radiation des cadres est présente dans la base du FSPOEIE.</t>
  </si>
  <si>
    <t>(2) À la CNRACL, les départs pour handicap ne sont pas pris en compte. Au SRE, les départs pour handicap sont pris en compte.</t>
  </si>
  <si>
    <t>Métropoles</t>
  </si>
  <si>
    <t>n.p. (12)</t>
  </si>
  <si>
    <t>(12)  n.p. = non pertinent : seul 1% des retraités du FSPOEIE a sa pension calculée sur une base indiciaire.</t>
  </si>
  <si>
    <t>(14) Les députés européens bénéficient d'une pension d'ancienneté à compter de 63 ans accomplis et pouvaient, jusqu'à la législature de 2009, acquérir des droits au fonds de pension volontaire du Parlement (décision du Parlement européen du 28 septembre 2005).</t>
  </si>
  <si>
    <t>Députés européens (14)</t>
  </si>
  <si>
    <r>
      <t xml:space="preserve">Élus locaux </t>
    </r>
    <r>
      <rPr>
        <sz val="8"/>
        <rFont val="Arial"/>
        <family val="2"/>
      </rPr>
      <t>(10)</t>
    </r>
  </si>
  <si>
    <r>
      <t></t>
    </r>
    <r>
      <rPr>
        <sz val="8"/>
        <rFont val="Arial"/>
        <family val="2"/>
      </rPr>
      <t>(13)</t>
    </r>
  </si>
  <si>
    <t>Caisse des pensions des députés (12) / caisse des retraites des anciens sénateurs / régime de retraite de l'Union européenne</t>
  </si>
  <si>
    <t>Fonctionnaires ou militaires de la FPE, FPT ou FPH en disponibilité pour un mandat de député ou de sénateur ou de député européen</t>
  </si>
  <si>
    <t>Pas de cotisation retraite (sauf en cas de dépassement du seuil de gratification)</t>
  </si>
  <si>
    <t>Fonctionnaires des ministères, des autorités administratives ou publiques indépendantes et des établissements publics de l'État et magistrats (1) (2)</t>
  </si>
  <si>
    <t>Retraite additionnelle de l'enseignement privé (RAEP)</t>
  </si>
  <si>
    <t>Régime des PCMR de l'État (3)</t>
  </si>
  <si>
    <t>(3) Corps de catégorie B mis en extinction par le décret n° 2003-1262 du 23 décembre 2003 et remplacé progressivement par le corps de professeur des écoles (catégorie A). Contrairement aux professeurs des écoles, les instituteurs, classés en « catégorie active » peuvent partir à l'âge de 55 ans.</t>
  </si>
  <si>
    <t>(2) 60 ans pour les commissaires et les commissaires principaux ; 61 ans pour les commissaires divisionnaires et les commissaires généraux ; 62 ans pour le directeur des services actifs de police, le directeur des services actifs de police de la préfection de police, le chef du service de l'inspection générale de la police nationale, les inspecteurs généraux des services actifs de la police nationale et les contrôleurs généraux des services actifs de la police nationale.</t>
  </si>
  <si>
    <t>(1) La loi du 9 novembre 2010 portant réforme des retraites a relevé, en les majorant de deux ans, l'ensemble des bornes d'âge, qu'il s'agisse de l'âge d'ouverture des droits ou des limites d'âge. Elle a également majoré dans les mêmes limites les durées de services effectifs exigées (cf. personnels actifs de la Police nationale et personnels de surveillance de l’administration pénitentiaire ).
Cette réforme s'appliquera toutefois de manière progressive, les bornes d'âge augmentant, selon l'année de naissance des assurés, au rythme de quatre mois par an. Les premières générations concernées seront celles :
- des personnels nés après le 1er juillet 1961, lorsque l'âge d'ouverture des droits à pension était, avant la réforme, fixé à 50 ans et la limite d'âge à 55 ans;
- les générations nées après le 1er juillet 1956, lorsque ces bornes d'âge étaient respectivement de 55 et 60 ans. 
Dans le but de réduire plus rapidement le déficit des régimes d'assurance vieillesse, la loi de financement de la sécurité sociale pour 2012 a accéléré le rythme de transition, l'âge d'ouverture des droits à la retraite est relevé de 5 mois par génération au lieu de 4.
Le présent tableau présente donc la situation telle qu'elle sera l'année où la réforme s'appliquera pleinement à l'ensemble des personnels. 
Dans tous les cas, sauf mention contraire dans le tableau, le départ à 57 ans est possible si l'agent a accompli au moins 17 ans de services dans des emplois classés dans la catégorie active.</t>
  </si>
  <si>
    <t>Agents des réseaux souterrains des égouts et agents des services insalubres (corps des identificateurs de l'institut médico-légal de la préfecture de police)</t>
  </si>
  <si>
    <t xml:space="preserve">   57 ans</t>
  </si>
  <si>
    <t>Figure 5.1-7 : Évolution du nombre de pensions de droit direct entrées en paiement au SRE, à la CNRACL et au FSPOEIE (base 100 en 2004)</t>
  </si>
  <si>
    <t>Figure 5.1-8 : Proportion des pensions de droit direct portées au minimum garanti au SRE, à la CNRACL et au FSPOEIE, entrées en paiement</t>
  </si>
  <si>
    <t>Figure 5.1-6 : Effectifs de pensions de droit direct et droit dérivé au SRE, à la CNRACL et au FSPOEIE, entrées en paiement</t>
  </si>
  <si>
    <t>Figure 5.1-14 : Effectifs des pensions de droit direct et droit dérivé du régime salarié de l'Ircantec mises en paiement</t>
  </si>
  <si>
    <t>Figure 5.1-16 : Évolution de la répartition par tranches d'âges à la date d'effet de la pension des bénéficiaires des pensions de droit direct (hors invalidité) entrées en paiement à la CNRACL (en %)</t>
  </si>
  <si>
    <t>2004 (2)</t>
  </si>
  <si>
    <t>2003 (2)</t>
  </si>
  <si>
    <t>-</t>
  </si>
  <si>
    <t>(3)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</si>
  <si>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 xml:space="preserve">SRE (fonction publique de l'État) </t>
  </si>
  <si>
    <t>Pensions militaires (1)</t>
  </si>
  <si>
    <t>Coût induit par la décote (en millions d'euros) (5)</t>
  </si>
  <si>
    <t>Coût induit par la surcote (en millions d'euros) (5)</t>
  </si>
  <si>
    <t>Décote et surcote (4)</t>
  </si>
  <si>
    <t xml:space="preserve">Part des pensions avec décote (en %) </t>
  </si>
  <si>
    <t>Perte mensuelle moyenne liée à la décote (en euros)</t>
  </si>
  <si>
    <t xml:space="preserve">Taux moyen de décote (en %) </t>
  </si>
  <si>
    <t xml:space="preserve">Part des pensions avec surcote (en %) </t>
  </si>
  <si>
    <t xml:space="preserve">Bénéfice mensuel moyen lié à la surcote (en euros) </t>
  </si>
  <si>
    <t xml:space="preserve">Taux moyen de surcote (en %) </t>
  </si>
  <si>
    <t>(14) SRE : Hors pensions portées au minimum garanti.</t>
  </si>
  <si>
    <t>Taux moyen de liquidation (en %)  (14)</t>
  </si>
  <si>
    <t>Taux moyen de liquidation hors décote et surcote (en %)  (14)</t>
  </si>
  <si>
    <t>Indice moyen à la liquidation (14)</t>
  </si>
  <si>
    <t>Part des pensions avec décote (en %)</t>
  </si>
  <si>
    <t xml:space="preserve">Perte mensuelle moyenne liée à la décote (en euros) </t>
  </si>
  <si>
    <t>Bénéfice mensuel moyen lié à la surcote (en euros)</t>
  </si>
  <si>
    <t>Décote et surcote (5)</t>
  </si>
  <si>
    <t>Coût induit par la décote (en millions d'euros) (6)</t>
  </si>
  <si>
    <t>Coût induit par la surcote (en millions d'euros)  (6)</t>
  </si>
  <si>
    <t>Pensions civiles</t>
  </si>
  <si>
    <t>Taux moyen de liquidation (en %) (10)</t>
  </si>
  <si>
    <t>Taux moyen de liquidation hors décote et surcote (en %) (10)</t>
  </si>
  <si>
    <t>Indice moyen à la liquidation (10)</t>
  </si>
  <si>
    <t>(10) SRE : Hors pensions portées au minimum garanti.</t>
  </si>
  <si>
    <t>Part des pensions avec surcote (en %)</t>
  </si>
  <si>
    <t>Coût induit par la surcote (en millions d'euros) (6)</t>
  </si>
  <si>
    <t>Pensions militaires :
tous motifs de départ (1)</t>
  </si>
  <si>
    <t>(2)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</si>
  <si>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(1) Les pensions civiles sont ventilées par administration selon le code de rattachement des services des employeurs. Cette ventilation ne correspond pas nécessairement à celle des ministères.</t>
  </si>
  <si>
    <t>Bonifications du cinquième militaire</t>
  </si>
  <si>
    <t xml:space="preserve">   57 ans (2) </t>
  </si>
  <si>
    <t xml:space="preserve">52 ans si 32 ans de services, dont 12 ans de services dans les réseaux souterrains ou dans le corps, dont 6 consécutifs </t>
  </si>
  <si>
    <t xml:space="preserve">Puéricultrices en fonction dans les services de pédiatrie n'ayant pas exercé le droit d'option prévu à l’article 31 du décret n° 2010-1139 du 29 septembre 2010 (renoncement aux droits liés au classement dans la catégorie active) </t>
  </si>
  <si>
    <t>(4) La loi 2010-751 du 5 juillet 2010 relative à la rénovation du dialogue social et comportant diverses dispositions relatives à la fonction publique prévoit, en son article 37, que les personnels infirmiers et paramédicaux classés en catégorie active, ainsi que les personnels relevant du corps des cadres de santé et autres corps ou cadres d'emplois de personnels paramédicaux ayant occupé des emplois ainsi classés, peuvent opter :
- soit en faveur du maintien dans leurs corps ou cadres d'emplois associé à la conservation des droits liés au classement dans la catégorie active (départ anticipé à 57 ans) ;
- soit en faveur de leur intégration dans les corps ou cadres d'emplois appartenant à la catégorie A, l'âge d'ouverture des droits à pension de ces personnels, ainsi que leur limite d'âge demeurant, toutefois, fixés respectivement à 60 et 65 ans.</t>
  </si>
  <si>
    <t>FPT</t>
  </si>
  <si>
    <t>FPH</t>
  </si>
  <si>
    <t>FPE y compris poste-orange</t>
  </si>
  <si>
    <t>droit direct</t>
  </si>
  <si>
    <t>droit dérivé</t>
  </si>
  <si>
    <t>ensemble</t>
  </si>
  <si>
    <t>CNRACL</t>
  </si>
  <si>
    <t>FPE civil hors la poste</t>
  </si>
  <si>
    <t>FPE militaire</t>
  </si>
  <si>
    <t>N-1</t>
  </si>
  <si>
    <t>FPE civil y compris la poste</t>
  </si>
  <si>
    <t>évolution (%)</t>
  </si>
  <si>
    <t>évolution (N-N-1)</t>
  </si>
  <si>
    <t>FSPOEIE</t>
  </si>
  <si>
    <t>Départs motifs familiaux</t>
  </si>
  <si>
    <t xml:space="preserve">Départ avec bénéfice d'une catégorie active </t>
  </si>
  <si>
    <t>proportion</t>
  </si>
  <si>
    <t>Pensionnaires</t>
  </si>
  <si>
    <t>AGE</t>
  </si>
  <si>
    <t>radiation cadre (mois)</t>
  </si>
  <si>
    <t>1ère mise paiement (mois)</t>
  </si>
  <si>
    <t>radiation cadre(ancienneté) (année)</t>
  </si>
  <si>
    <t>radiation cadre(ancienneté) (mois)</t>
  </si>
  <si>
    <t>B-3 et B-3 bis</t>
  </si>
  <si>
    <t>sédentaire</t>
  </si>
  <si>
    <t>actifs</t>
  </si>
  <si>
    <t>sédentaire N-1</t>
  </si>
  <si>
    <t>actifs N-1</t>
  </si>
  <si>
    <t>radiation cadre (année)</t>
  </si>
  <si>
    <t>motif familiaux</t>
  </si>
  <si>
    <t>invalidité</t>
  </si>
  <si>
    <t>officier</t>
  </si>
  <si>
    <t>sous-off</t>
  </si>
  <si>
    <t>FPE civil hors poste + CNRACL</t>
  </si>
  <si>
    <t>FPE civil + CNRACL</t>
  </si>
  <si>
    <t>Décote</t>
  </si>
  <si>
    <t>Surcote</t>
  </si>
  <si>
    <t>N</t>
  </si>
  <si>
    <t>pensionnés</t>
  </si>
  <si>
    <t>évol (%)</t>
  </si>
  <si>
    <t>cout</t>
  </si>
  <si>
    <t>droit dérivé (décès en activité)</t>
  </si>
  <si>
    <t xml:space="preserve">Départ pour catégorie active </t>
  </si>
  <si>
    <t>Champ : pensions civiles de retraite</t>
  </si>
  <si>
    <t>(1) Les effectifs et indicateurs des pensions militaires entrées en paiement sont hors soldes de réserve.</t>
  </si>
  <si>
    <t>2002 (2)</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</si>
  <si>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</si>
  <si>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</si>
  <si>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SRE</t>
  </si>
  <si>
    <t>Civil</t>
  </si>
  <si>
    <t>Mili</t>
  </si>
  <si>
    <t>Les différents emplois classés dans la catégorie active dans les trois versants de la fonction publique</t>
  </si>
  <si>
    <t xml:space="preserve">Personnels médicaux, infirmiers, paramédicaux et de soin exerçant dans des services de santé </t>
  </si>
  <si>
    <t>Départs pour motifs d'ancienneté ou familiaux</t>
  </si>
  <si>
    <t>Adjoints techniques des haras nationaux, chefs de districts forestiers et agents techniques forestiers</t>
  </si>
  <si>
    <t>(5)Techniciens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</si>
  <si>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Techniciens supérieurs du développement durable (5) et syndics des gens de mer (certains emplois)</t>
  </si>
  <si>
    <t>Mutualité sociale agricole</t>
  </si>
  <si>
    <t>Ouvriers d'État (1)</t>
  </si>
  <si>
    <t>Source : DGAFP, département des études, des statistiques et des systèmes d'information.</t>
  </si>
  <si>
    <t xml:space="preserve">(1) Une durée de service de 2 ans minimum est requise (hors départs pour invalidité). Pour une durée inférieure, les agents sans droits à pension sont rétroactivement transférés au régime général et à l'Ircantec (mais restent affiliés au RAFP, lorsqu'ils ont cotisé à ce régime, ce qui n'est pas le cas des ouvriers d'État). </t>
  </si>
  <si>
    <t>(2) Y compris les élèves fonctionnaires, les fonctionnaires stagiaires et, côté État, les praticiens hospitalo-universitaires fonctionnaires dans la FPE.</t>
  </si>
  <si>
    <t>(3) Régime des pensions civiles et militaires de retraite, géré par le Service des retraites de l'État (sur le budget du ministère de l'Intérieur).</t>
  </si>
  <si>
    <t>(3)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</si>
  <si>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(8) Les accessoires de pension comprennent la majoration de pension pour enfants, la majoration pour tierce personne, la rente viagère d'invalidité et la prise en compte de la nouvelle bonification indiciaire (NBI) et de l'indemnité mensuelle de technicité (IMT).</t>
  </si>
  <si>
    <t>(5) Le coût présenté ici ne prend pas en compte les effets induits des modifications de comportement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</si>
  <si>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t>(9)  Les accessoires de pension comprennent la majoration de pension pour enfants, la majoration pour tierce personne, la rente viagère d'invalidité et la prise en compte de la nouvelle bonification indiciaire (NBI) et de l'indemnité mensuelle de technicité (IMT).</t>
  </si>
  <si>
    <t>(3) SRE : pensions principales d'orphelins uniquement. CNRACL et FSPOEIE : pensions principales d'orphelins majeurs infirmes uniquement.</t>
  </si>
  <si>
    <t>(3) Seules les pensions principales d'orphelins majeurs infirmes sont incluses au FSPOEIE et à la CNRACL.</t>
  </si>
  <si>
    <t>(4)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</si>
  <si>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(2)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</si>
  <si>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dont départs pour invalidité</t>
  </si>
  <si>
    <t>Indéterminée</t>
  </si>
  <si>
    <t>Agriculture et Pêche</t>
  </si>
  <si>
    <t>Culture et Communication</t>
  </si>
  <si>
    <t>Défense (civils) et Anciens Combattants</t>
  </si>
  <si>
    <t xml:space="preserve">Écologie, Développement durable, Transports, Logement </t>
  </si>
  <si>
    <t>Économie, Finances et Industrie ; Budget, Comptes publics, Fonction publique</t>
  </si>
  <si>
    <t>Éducation nationale - Enseignement supérieur</t>
  </si>
  <si>
    <t>Intérieur, Outre-mer, Collectivités territoriales, Immigration</t>
  </si>
  <si>
    <t>Services du Premier ministre</t>
  </si>
  <si>
    <t>Travail, Emploi, Santé</t>
  </si>
  <si>
    <t>Services départementaux d'incendie et de secours</t>
  </si>
  <si>
    <t>Centres d'hébergement de personnes âgées</t>
  </si>
  <si>
    <t>(13) L'adhésion d'une entreprise à une institution de retraite complémentaire entraîne l'affiliation de tous ses salariés affiliés au régime général de la sécurité sociale ou au régime des assurances sociales agricoles, excepté pour les agents contractuels de droit public (affiliés à l'Ircantec).</t>
  </si>
  <si>
    <t>Établissements publics de recherche (y compris Inra)</t>
  </si>
  <si>
    <t>(1) Pour le SRE, les effectifs des bénéficiaires de bonifications de pensions militaires entrées en paiement  excluent les soldes de réserve.</t>
  </si>
  <si>
    <t>Bonifications pour enfants</t>
  </si>
  <si>
    <t>Champ : Fonctionnaires de la FPT affiliés à la CNRACL, dont la durée hebdomadaire de travail est d'au minimum 28 heures. Tous motifs de départ hors invalidité, pensionnés de droit direct uniquement.</t>
  </si>
  <si>
    <t>Evolution N/N-1</t>
  </si>
  <si>
    <t xml:space="preserve">(3)  Inclut les départs pour handicap. </t>
  </si>
  <si>
    <t>pour motifs familiaux</t>
  </si>
  <si>
    <t xml:space="preserve">pour motifs familiaux </t>
  </si>
  <si>
    <t>Figure 5.1-5 : Effectifs et principales caractéristiques des pensions de droit dérivé au SRE, à la CNRACL et au FSPOEIE, entrées en paiement en 2018</t>
  </si>
  <si>
    <t>Figure 5.1-10 : Ventilation par âge des bénéficiaires des pensions militaires de droit direct entrées en paiement au SRE en 2018</t>
  </si>
  <si>
    <t>Figure 5.1-15 : Effectifs de bénéficiaires de bonifications, et durée moyenne acquise, parmi les pensions de droit direct entrées en paiement au SRE et à la CNRACL en 2018</t>
  </si>
  <si>
    <t>% de décès en activité</t>
  </si>
  <si>
    <t>ratio droit dérivé</t>
  </si>
  <si>
    <t>N/N-1</t>
  </si>
  <si>
    <t>poids</t>
  </si>
  <si>
    <t>poids N-1</t>
  </si>
  <si>
    <t>mois</t>
  </si>
  <si>
    <t/>
  </si>
  <si>
    <t>Âge moyen de première mise en paiement (2)</t>
  </si>
  <si>
    <r>
      <t>SRE / Pensions militaires de droit direct</t>
    </r>
    <r>
      <rPr>
        <b/>
        <vertAlign val="superscript"/>
        <sz val="8"/>
        <rFont val="Arial"/>
        <family val="2"/>
      </rPr>
      <t>(1)</t>
    </r>
  </si>
  <si>
    <t>Sources : DGFiP - SRE, CNRACL et FSPOEIE.</t>
  </si>
  <si>
    <t>Sources : DGFiP - SRE et CNRACL.</t>
  </si>
  <si>
    <t xml:space="preserve">Source : CNRACL. Tous les chiffres présentés ici sont des chiffres définitifs, sauf mention explicite. </t>
  </si>
  <si>
    <t>Fonctionnaires ou militaires de la FPE en disponibilité pour un mandat d'élu local</t>
  </si>
  <si>
    <t>Fonctionnaires de la FPT ou de la FPH en disponibilité pour un mandat d'élu local</t>
  </si>
  <si>
    <t>(2)Sur les 3 544 départs pour motifs familiaux de fonctionnaires civils de l'Etat en 2018, 2 055 correspondent réellement à des départs anticipés, c'est-à-dire avant l'âge d'ouverture des droits d'un sédentaireDe même, sur les 4 807 départs pour motifs familiaux à la CNRACL, 2 713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</si>
  <si>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Pensions civiles y compris La Poste et Orange :
départs pour ancienneté</t>
  </si>
  <si>
    <t>Pensions civiles hors La Poste et Orange : départs pour ancienneté</t>
  </si>
  <si>
    <t>Pensions civiles hors La Poste et Orange :
départs pour ancienneté</t>
  </si>
  <si>
    <t>(2) L'âge moyen de première mise en paiement, les avantages principaux et les principaux et accessoires sont calculés hors pensions anciennement cristallisées et hors pensions principales et temporaires d'orphelins, pour le SRE, la CNRACL et le FSPOEIE.</t>
  </si>
  <si>
    <t>Civil (hors)</t>
  </si>
  <si>
    <r>
      <t>SRE / Pensions civiles de droit direct hors La Poste et Orange</t>
    </r>
    <r>
      <rPr>
        <b/>
        <vertAlign val="superscript"/>
        <sz val="8"/>
        <rFont val="Arial"/>
        <family val="2"/>
      </rPr>
      <t>(1)</t>
    </r>
  </si>
  <si>
    <t>Ensemble des pensions civiles de droit direct</t>
  </si>
  <si>
    <t>FSPOEIE / Pensions de droit direct des ouvriers d'État</t>
  </si>
  <si>
    <t>Évolution 2019/2018 (en %)</t>
  </si>
  <si>
    <t>Évolution annuelle moyenne 2019/2009 (en %)</t>
  </si>
  <si>
    <t>(1) Toutes les pensions d'orphelins sont exclues. Elles ne représentent que 50 pensions en flux en 2019 à l'Ircantec.</t>
  </si>
  <si>
    <t>Figure 5.1-1 : Effectifs et principales caractéristiques des pensions de droit direct au SRE, à la CNRACL et au FSPOEIE, entrées en paiement en 2019</t>
  </si>
  <si>
    <t>Figure 5.1-2 : Effectifs, et principales caractéristiques par genre des bénéficiaires, des pensions de droit direct au SRE, à la CNRACL et au FSPOEIE entrées en paiement en 2019</t>
  </si>
  <si>
    <t>Figure 5.1-3 : Effectifs, et principales caractéristiques par motif de départ des bénéficiaires, des pensions de droit direct au SRE et à la CNRACL entrées en paiement en 2019</t>
  </si>
  <si>
    <t>Départ à 57 ans</t>
  </si>
  <si>
    <t>Départ à 52 ans</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</si>
  <si>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</si>
  <si>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y compris soldes de réserve.
NB : Il n'existe pas de notion de catégorie active pour les militaires, ni de dispositif de départ pour carrière longue. Par ailleurs, les militaires ne sont pas concernés par la surcote.</t>
  </si>
  <si>
    <t>(1) Les effectifs et indicateurs des pensions militaires entrées en paiement sont y compris soldes de réserve.</t>
  </si>
  <si>
    <t>Figure 5.1-5 : Effectifs et principales caractéristiques des pensions de droit dérivé au SRE, à la CNRACL et au FSPOEIE, entrées en paiement en 2019</t>
  </si>
  <si>
    <t>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</si>
  <si>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y compris soldes de réserve depuis 2013.</t>
  </si>
  <si>
    <t>Évolution 2019/2018 (en point de %)</t>
  </si>
  <si>
    <t>Évolution annuelle moyenne 2019/2009 (en points de %)</t>
  </si>
  <si>
    <t>Figure 5.1-9 : Ventilation par âge, suivant le genre et le motif de départ, des bénéficiaires des pensions civiles de droit direct entrées en paiement au SRE en 2019</t>
  </si>
  <si>
    <t>Figure 5.1-10 : Ventilation par âge des bénéficiaires des pensions militaires de droit direct entrées en paiement au SRE en 2019</t>
  </si>
  <si>
    <t>Champ : pensions militaires de retraite, y compris solde de réserve.</t>
  </si>
  <si>
    <t>Figure 5.1-11 : Ventilation par âge, suivant le genre et le motif de départ, des bénéficiaires des pensions de droit direct entrées en paiement dans la FPT à la CNRACL en 2019</t>
  </si>
  <si>
    <t>Figure 5.1-12 : Ventilation par âge, suivant le genre et le motif de départ, des bénéficiaires des pensions de droit direct entrées en paiement dans la FPH à la CNRACL en 2019</t>
  </si>
  <si>
    <t>Figure 5.1-13 : Ventilation par administration d'origine, suivant la catégorie hiérarchique et le genre, des bénéficiaires des pensions de droit direct entrées en paiement au SRE et la CNRACL en 2019</t>
  </si>
  <si>
    <t>Figure 5.1-15 : Effectifs de bénéficiaires de bonifications, et durée moyenne acquise, parmi les pensions de droit direct entrées en paiement au SRE et à la CNRACL en 2019</t>
  </si>
  <si>
    <t>(2)Sur les 3 013 (Y compris La Poste et Orange) départs pour motifs familiaux de fonctionnaires civils de l'Etat en 2019, 1 961 correspondent réellement à des départs anticipés, c'est-à-dire avant l'âge d'ouverture des droits d'un sédentaire. De même, sur les 4 764 départs pour motifs familiaux à la CNRACL, 2 651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</si>
  <si>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8/9</t>
  </si>
  <si>
    <t>7/8</t>
  </si>
  <si>
    <t>Part des femmes</t>
  </si>
  <si>
    <t>ratio droit dérivé FPT</t>
  </si>
  <si>
    <t>ratio droit dérivé FPH</t>
  </si>
  <si>
    <t>Éducateurs et infirmiers de la protection judiciaire de la jeunesse (6)</t>
  </si>
  <si>
    <t>Assistantes sociales dont l’emploi comporte un contact direct et permanent avec les malades (7)</t>
  </si>
  <si>
    <t>(6) Les services accomplis dans les emplois du corps régi par le décret n° 2019-49 du 30 janvier 2019 portant statut particulier du corps des éducateurs de la protection judiciaire de la jeunesse ne sont plus comptabilisés comme du service actif. Il ne reste donc qu'un stock d'éducateurs PJJ ayant cumulé du service actif.
Pour les infirmiers, seuls ceux qui ont exercé l'option pour le maintien en catégorie B ont droit à la catégorie active.</t>
  </si>
  <si>
    <t>(7) Les services accomplis dans les emplois des corps régis par le décret n° 2018-731 du 21 août 2018 portant dispositions statutaires communes à certains corps de catégorie A de la fonction publique hospitalière à caractère socio-éducatif ne sont plus comptabilisés comme du service actif. Il ne reste donc qu'un stock d'assistants sociaux de la fonction publique hospitalière ayant cumulé du service actif.</t>
  </si>
  <si>
    <t>Fonctionnaires territoriaux ou hospitaliers sur un poste d'au moins 28h hebdomadaires (1) (2)</t>
  </si>
  <si>
    <t>Fonctionnaires territoriaux ou hospitaliers sur un poste de moins de 28h hebdomadaires</t>
  </si>
  <si>
    <t>Avantage principal et accessoires (en euros) (2)</t>
  </si>
  <si>
    <t>Avantage principal et accessoires (en euros) (8)</t>
  </si>
  <si>
    <t>Départs pour carrière longue</t>
  </si>
  <si>
    <t>(10) Les effectifs de départs pour invalidité, carrière longue, motifs familiaux et pour service actif, ainsi que la part des agents encore rémunérés dans la fonction publique moins d'un an avant la liquidation ont été calculés sur la base des titres définitifs uniquement.</t>
  </si>
  <si>
    <t>Départs carrière longue</t>
  </si>
  <si>
    <t>(2) SRE : y compris carrière longue, hors départs anticipés pour motifs familiaux et pour handicap pour le SRE. 
CNRACL : y compris carrière longue et départs pour handicap, hors motifs familiaux.</t>
  </si>
  <si>
    <t>Figure 5.1-4 : Effectifs et principales caractéristiques, suivant la distinction actifs/sédentaires/carrière longue pour les départs pour ancienneté pour les civils, et suivant l'armée pour les militaires, des pensions de droit direct au SRE et à la CNRACL entrées en paiement en 2019</t>
  </si>
  <si>
    <t>Carrière longue</t>
  </si>
  <si>
    <t>(3) Au SRE, pour les départs pour ancienneté uniquement, hors carrière longue (y compris les départs pour handicap). 
À la CNRACL, hors départs anticipés pour carrière longue, hors départs anticipés pour motifs familiaux et hors départs anticipés pour handicap.</t>
  </si>
  <si>
    <t>Dont départs pour carrière longue</t>
  </si>
  <si>
    <t>Armées (civils) et Anciens Combattants</t>
  </si>
  <si>
    <t>Ministère des Armées</t>
  </si>
  <si>
    <t>Communautés de communes, de ville</t>
  </si>
  <si>
    <t>Centres de soins avec ou sans hébergement</t>
  </si>
  <si>
    <t>Supplément apporté par la majoration de pension pour enfanst au montant principal de la pension (en euros) (7)</t>
  </si>
  <si>
    <t>Supplément apporté par la majoration de pension pour enfants au montant principal de la pension (en euros) (7)</t>
  </si>
  <si>
    <t>Supplément apporté par la majoration de pension pour enfants au montant principal de la pension (en euros) (8)</t>
  </si>
  <si>
    <t>Source : DGFiP - SRE.</t>
  </si>
  <si>
    <t>Source : CNRACL.</t>
  </si>
  <si>
    <t>2120 (9)</t>
  </si>
  <si>
    <t>36 (10)</t>
  </si>
  <si>
    <t>86,1 (10)</t>
  </si>
  <si>
    <t>13,9 (10)</t>
  </si>
  <si>
    <t>438 (10)</t>
  </si>
  <si>
    <t>92,7 (10)</t>
  </si>
  <si>
    <t>7,3 (10)</t>
  </si>
  <si>
    <t>7 (10)</t>
  </si>
  <si>
    <t>0 (10)</t>
  </si>
  <si>
    <t>100 (10)</t>
  </si>
  <si>
    <t>n.d</t>
  </si>
  <si>
    <t>60,55 (9)</t>
  </si>
  <si>
    <t>75,9 (10)</t>
  </si>
  <si>
    <t>2139 (13)</t>
  </si>
  <si>
    <t>2197 (13)</t>
  </si>
  <si>
    <t>1869 (9)</t>
  </si>
  <si>
    <t>251 (9)</t>
  </si>
  <si>
    <t>31 (10)</t>
  </si>
  <si>
    <t>5 (10)</t>
  </si>
  <si>
    <t>406 (10)</t>
  </si>
  <si>
    <t>32 (10)</t>
  </si>
  <si>
    <t>2196 (13)</t>
  </si>
  <si>
    <t>1741 (13)</t>
  </si>
  <si>
    <t>2259 (13)</t>
  </si>
  <si>
    <t>1761 (13)</t>
  </si>
  <si>
    <t>(2) Toutes les pensions d'orphelins sont exclues. Elles ne représentent que 50 pensions en flux en 2019 à l'Ircantec.</t>
  </si>
  <si>
    <t>(7) Le montant de ce supplément est calculé pour les seuls bénéficiaires d'une majoration pour enfants.</t>
  </si>
  <si>
    <t>(8) Le montant de ce supplément est calculé pour les seuls bénéficiaires d'une majoration pour enfants.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</si>
</sst>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0"/>
    <numFmt numFmtId="167" formatCode="#,##0\ _€"/>
    <numFmt numFmtId="168" formatCode="_-* #,##0.0\ _€_-;\-* #,##0.0\ _€_-;_-* &quot;-&quot;??\ _€_-;_-@_-"/>
    <numFmt numFmtId="169" formatCode="0.000"/>
    <numFmt numFmtId="170" formatCode="0.000%"/>
    <numFmt numFmtId="171" formatCode="0.0&quot; (11)&quot;"/>
    <numFmt numFmtId="172" formatCode="0.0&quot; (9)&quot;"/>
    <numFmt numFmtId="173" formatCode="0.0&quot; (10)&quot;"/>
  </numFmts>
  <fonts count="45" x14ac:knownFonts="1">
    <font>
      <sz val="11"/>
      <color theme="1"/>
      <name val="Calibri"/>
      <family val="2"/>
      <scheme val="minor"/>
    </font>
    <font>
      <b/>
      <sz val="10"/>
      <name val="Arial"/>
      <family val="2"/>
    </font>
    <font>
      <sz val="8"/>
      <color theme="1"/>
      <name val="Arial"/>
      <family val="2"/>
    </font>
    <font>
      <b/>
      <sz val="8"/>
      <name val="Arial"/>
      <family val="2"/>
    </font>
    <font>
      <sz val="8"/>
      <name val="Arial"/>
      <family val="2"/>
    </font>
    <font>
      <i/>
      <sz val="8"/>
      <name val="Arial"/>
      <family val="2"/>
    </font>
    <font>
      <b/>
      <sz val="8"/>
      <color theme="1"/>
      <name val="Arial"/>
      <family val="2"/>
    </font>
    <font>
      <sz val="10"/>
      <name val="Arial"/>
      <family val="2"/>
    </font>
    <font>
      <sz val="8"/>
      <name val="Wingdings"/>
      <charset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b/>
      <i/>
      <sz val="8"/>
      <name val="Arial"/>
      <family val="2"/>
    </font>
    <font>
      <i/>
      <sz val="8"/>
      <color theme="1"/>
      <name val="Arial"/>
      <family val="2"/>
    </font>
    <font>
      <u/>
      <sz val="8"/>
      <name val="Arial"/>
      <family val="2"/>
    </font>
    <font>
      <sz val="11"/>
      <name val="Calibri"/>
      <family val="2"/>
      <scheme val="minor"/>
    </font>
    <font>
      <sz val="12"/>
      <name val="Times New Roman"/>
      <family val="1"/>
    </font>
    <font>
      <b/>
      <sz val="12"/>
      <name val="Times New Roman"/>
      <family val="1"/>
    </font>
    <font>
      <sz val="7"/>
      <name val="Arial"/>
      <family val="2"/>
    </font>
    <font>
      <i/>
      <sz val="7"/>
      <name val="Arial"/>
      <family val="2"/>
    </font>
    <font>
      <b/>
      <sz val="9"/>
      <name val="Arial"/>
      <family val="2"/>
    </font>
    <font>
      <b/>
      <sz val="7"/>
      <name val="Arial"/>
      <family val="2"/>
    </font>
    <font>
      <i/>
      <sz val="11"/>
      <name val="Calibri"/>
      <family val="2"/>
      <scheme val="minor"/>
    </font>
    <font>
      <b/>
      <sz val="11"/>
      <name val="Calibri"/>
      <family val="2"/>
    </font>
    <font>
      <b/>
      <sz val="11"/>
      <name val="Calibri"/>
      <family val="2"/>
      <scheme val="minor"/>
    </font>
    <font>
      <i/>
      <sz val="10"/>
      <name val="Arial"/>
      <family val="2"/>
    </font>
    <font>
      <sz val="8"/>
      <color theme="1"/>
      <name val="Calibri"/>
      <family val="2"/>
      <scheme val="minor"/>
    </font>
    <font>
      <sz val="9"/>
      <color indexed="81"/>
      <name val="Tahoma"/>
      <family val="2"/>
    </font>
    <font>
      <b/>
      <sz val="9"/>
      <color indexed="81"/>
      <name val="Tahoma"/>
      <family val="2"/>
    </font>
    <font>
      <sz val="11"/>
      <color rgb="FFFF0000"/>
      <name val="Calibri"/>
      <family val="2"/>
      <scheme val="minor"/>
    </font>
    <font>
      <strike/>
      <sz val="8"/>
      <color rgb="FFFF0000"/>
      <name val="Wingdings"/>
      <charset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b/>
      <sz val="12"/>
      <name val="Calibri"/>
      <family val="2"/>
      <scheme val="minor"/>
    </font>
    <font>
      <b/>
      <vertAlign val="superscript"/>
      <sz val="8"/>
      <name val="Arial"/>
      <family val="2"/>
    </font>
    <font>
      <b/>
      <sz val="8"/>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7"/>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diagonal/>
    </border>
    <border>
      <left/>
      <right/>
      <top/>
      <bottom style="thin">
        <color rgb="FFC00000"/>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medium">
        <color theme="4"/>
      </left>
      <right/>
      <top/>
      <bottom style="thin">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C00000"/>
      </bottom>
      <diagonal/>
    </border>
    <border>
      <left style="medium">
        <color indexed="64"/>
      </left>
      <right style="medium">
        <color indexed="64"/>
      </right>
      <top style="thin">
        <color rgb="FFC00000"/>
      </top>
      <bottom style="thin">
        <color rgb="FFC00000"/>
      </bottom>
      <diagonal/>
    </border>
    <border>
      <left style="medium">
        <color indexed="64"/>
      </left>
      <right style="medium">
        <color indexed="64"/>
      </right>
      <top style="thin">
        <color rgb="FFC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3">
    <xf numFmtId="0" fontId="0" fillId="0" borderId="0"/>
    <xf numFmtId="0" fontId="7" fillId="0" borderId="0"/>
    <xf numFmtId="0" fontId="9" fillId="0" borderId="0"/>
    <xf numFmtId="0" fontId="10" fillId="0" borderId="0"/>
    <xf numFmtId="0" fontId="11" fillId="0" borderId="1"/>
    <xf numFmtId="0" fontId="12" fillId="0" borderId="0">
      <alignment horizontal="left"/>
    </xf>
    <xf numFmtId="9" fontId="7" fillId="0" borderId="0" applyFont="0" applyFill="0" applyBorder="0" applyAlignment="0" applyProtection="0"/>
    <xf numFmtId="9" fontId="7" fillId="0" borderId="0" applyFont="0" applyFill="0" applyBorder="0" applyAlignment="0" applyProtection="0"/>
    <xf numFmtId="0" fontId="10" fillId="0" borderId="0"/>
    <xf numFmtId="0" fontId="13" fillId="0" borderId="0">
      <alignment horizontal="left"/>
    </xf>
    <xf numFmtId="0" fontId="14" fillId="0" borderId="2">
      <alignment horizontal="right"/>
    </xf>
    <xf numFmtId="3" fontId="14" fillId="0" borderId="0">
      <alignment horizontal="right"/>
    </xf>
    <xf numFmtId="0" fontId="14" fillId="0" borderId="2">
      <alignment horizontal="center" vertical="center" wrapText="1"/>
    </xf>
    <xf numFmtId="0" fontId="14" fillId="0" borderId="2">
      <alignment horizontal="left" vertical="center"/>
    </xf>
    <xf numFmtId="0" fontId="14" fillId="0" borderId="0">
      <alignment horizontal="left"/>
    </xf>
    <xf numFmtId="0" fontId="15" fillId="0" borderId="0">
      <alignment horizontal="left"/>
    </xf>
    <xf numFmtId="3" fontId="14" fillId="0" borderId="2">
      <alignment horizontal="right" vertical="center"/>
    </xf>
    <xf numFmtId="0" fontId="14" fillId="0" borderId="2">
      <alignment horizontal="left" vertical="center"/>
    </xf>
    <xf numFmtId="0" fontId="14" fillId="0" borderId="0">
      <alignment horizontal="right"/>
    </xf>
    <xf numFmtId="0" fontId="7" fillId="0" borderId="0"/>
    <xf numFmtId="43" fontId="7" fillId="0" borderId="0" applyFont="0" applyFill="0" applyBorder="0" applyAlignment="0" applyProtection="0"/>
    <xf numFmtId="0" fontId="7" fillId="0" borderId="0"/>
    <xf numFmtId="9" fontId="36" fillId="0" borderId="0" applyFont="0" applyFill="0" applyBorder="0" applyAlignment="0" applyProtection="0"/>
  </cellStyleXfs>
  <cellXfs count="712">
    <xf numFmtId="0" fontId="0" fillId="0" borderId="0" xfId="0"/>
    <xf numFmtId="0" fontId="4" fillId="2" borderId="0" xfId="0" applyFont="1" applyFill="1"/>
    <xf numFmtId="0" fontId="4" fillId="2" borderId="0" xfId="0" applyFont="1" applyFill="1" applyBorder="1" applyAlignment="1">
      <alignment horizontal="center" vertical="center"/>
    </xf>
    <xf numFmtId="3" fontId="3"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4" fontId="4" fillId="3" borderId="3" xfId="7" applyNumberFormat="1" applyFont="1" applyFill="1" applyBorder="1" applyAlignment="1">
      <alignment horizontal="right" vertical="center"/>
    </xf>
    <xf numFmtId="165" fontId="4" fillId="3" borderId="3" xfId="0" applyNumberFormat="1" applyFont="1" applyFill="1" applyBorder="1" applyAlignment="1">
      <alignment horizontal="right" vertical="center"/>
    </xf>
    <xf numFmtId="3" fontId="4" fillId="3" borderId="3"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4" fillId="3" borderId="3" xfId="0" applyFont="1" applyFill="1" applyBorder="1" applyAlignment="1">
      <alignment horizontal="right" vertical="center"/>
    </xf>
    <xf numFmtId="168" fontId="4" fillId="3" borderId="3" xfId="0" applyNumberFormat="1" applyFont="1" applyFill="1" applyBorder="1" applyAlignment="1">
      <alignment horizontal="right" vertical="center"/>
    </xf>
    <xf numFmtId="0" fontId="7" fillId="3" borderId="3" xfId="0" applyFont="1" applyFill="1" applyBorder="1" applyAlignment="1">
      <alignment horizontal="right" vertical="center"/>
    </xf>
    <xf numFmtId="166" fontId="4" fillId="3" borderId="3" xfId="7" applyNumberFormat="1" applyFont="1" applyFill="1" applyBorder="1" applyAlignment="1">
      <alignment horizontal="right" vertical="center"/>
    </xf>
    <xf numFmtId="0" fontId="4"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166" fontId="4" fillId="3" borderId="3" xfId="0" applyNumberFormat="1" applyFont="1" applyFill="1" applyBorder="1" applyAlignment="1">
      <alignment vertical="center"/>
    </xf>
    <xf numFmtId="3" fontId="7" fillId="3" borderId="0" xfId="0" applyNumberFormat="1" applyFont="1" applyFill="1" applyBorder="1" applyAlignment="1">
      <alignment vertical="center"/>
    </xf>
    <xf numFmtId="0" fontId="5" fillId="3" borderId="0" xfId="0" applyFont="1" applyFill="1" applyBorder="1" applyAlignment="1">
      <alignment horizontal="right" vertical="center"/>
    </xf>
    <xf numFmtId="166" fontId="5" fillId="3" borderId="0" xfId="0" applyNumberFormat="1" applyFont="1" applyFill="1" applyBorder="1" applyAlignment="1">
      <alignment vertical="center"/>
    </xf>
    <xf numFmtId="166" fontId="3" fillId="3" borderId="3" xfId="0" applyNumberFormat="1" applyFont="1" applyFill="1" applyBorder="1" applyAlignment="1">
      <alignment horizontal="right" vertical="center"/>
    </xf>
    <xf numFmtId="3" fontId="4" fillId="3" borderId="3" xfId="0" applyNumberFormat="1" applyFont="1" applyFill="1" applyBorder="1" applyAlignment="1">
      <alignment vertical="center"/>
    </xf>
    <xf numFmtId="3" fontId="3" fillId="3" borderId="3" xfId="0" applyNumberFormat="1" applyFont="1" applyFill="1" applyBorder="1" applyAlignment="1">
      <alignment vertical="center"/>
    </xf>
    <xf numFmtId="9" fontId="7" fillId="3" borderId="0" xfId="0" applyNumberFormat="1" applyFont="1" applyFill="1" applyAlignment="1">
      <alignment vertical="center"/>
    </xf>
    <xf numFmtId="164" fontId="4" fillId="3" borderId="3" xfId="0" applyNumberFormat="1" applyFont="1" applyFill="1" applyBorder="1" applyAlignment="1">
      <alignment vertical="center"/>
    </xf>
    <xf numFmtId="3" fontId="4" fillId="3" borderId="0" xfId="0" applyNumberFormat="1" applyFont="1" applyFill="1" applyBorder="1" applyAlignment="1">
      <alignment vertical="center"/>
    </xf>
    <xf numFmtId="0" fontId="20" fillId="3" borderId="0" xfId="0" applyFont="1" applyFill="1" applyAlignment="1">
      <alignment vertical="center"/>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wrapText="1"/>
    </xf>
    <xf numFmtId="3"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4" fillId="3" borderId="0" xfId="0" applyFont="1" applyFill="1" applyAlignment="1">
      <alignment vertical="center"/>
    </xf>
    <xf numFmtId="0" fontId="7" fillId="3" borderId="0" xfId="1" applyFont="1" applyFill="1" applyAlignment="1">
      <alignment vertical="center"/>
    </xf>
    <xf numFmtId="0" fontId="7" fillId="3" borderId="0" xfId="1" applyFont="1" applyFill="1" applyBorder="1" applyAlignment="1">
      <alignment vertical="center"/>
    </xf>
    <xf numFmtId="3" fontId="7" fillId="3" borderId="0" xfId="1" applyNumberFormat="1" applyFont="1" applyFill="1" applyBorder="1" applyAlignment="1">
      <alignment vertical="center"/>
    </xf>
    <xf numFmtId="3" fontId="5" fillId="3" borderId="0" xfId="1" applyNumberFormat="1" applyFont="1" applyFill="1" applyAlignment="1">
      <alignment vertical="center"/>
    </xf>
    <xf numFmtId="4" fontId="7" fillId="3" borderId="0" xfId="1" applyNumberFormat="1" applyFont="1" applyFill="1" applyAlignment="1">
      <alignment vertical="center"/>
    </xf>
    <xf numFmtId="0" fontId="4" fillId="3" borderId="0" xfId="1" applyFont="1" applyFill="1" applyAlignment="1">
      <alignment horizontal="left" vertical="center"/>
    </xf>
    <xf numFmtId="0" fontId="4" fillId="3" borderId="0" xfId="1" applyFont="1" applyFill="1" applyAlignment="1">
      <alignment vertical="center"/>
    </xf>
    <xf numFmtId="0" fontId="4" fillId="3" borderId="0" xfId="0" applyFont="1" applyFill="1"/>
    <xf numFmtId="166" fontId="4" fillId="3" borderId="3" xfId="7"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1" fillId="3" borderId="0" xfId="0" applyFont="1" applyFill="1" applyBorder="1" applyAlignment="1">
      <alignment horizontal="left"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vertical="center" wrapText="1"/>
    </xf>
    <xf numFmtId="0" fontId="4" fillId="3" borderId="3" xfId="0"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justify" vertical="center" wrapText="1"/>
    </xf>
    <xf numFmtId="0" fontId="4" fillId="3" borderId="0" xfId="1" applyFont="1" applyFill="1" applyBorder="1" applyAlignment="1">
      <alignment horizontal="justify" vertical="center" wrapText="1"/>
    </xf>
    <xf numFmtId="0" fontId="4" fillId="3" borderId="0" xfId="1" applyFont="1" applyFill="1" applyAlignment="1">
      <alignment horizontal="justify" vertical="center" wrapText="1"/>
    </xf>
    <xf numFmtId="0" fontId="16" fillId="3" borderId="0" xfId="0" applyFont="1" applyFill="1" applyAlignment="1">
      <alignment horizontal="center" vertical="center"/>
    </xf>
    <xf numFmtId="0" fontId="5"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vertical="center"/>
    </xf>
    <xf numFmtId="0" fontId="5"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4" fillId="3" borderId="0" xfId="0" applyFont="1" applyFill="1" applyAlignment="1">
      <alignment vertical="center" wrapText="1"/>
    </xf>
    <xf numFmtId="15" fontId="4" fillId="3" borderId="0" xfId="1" applyNumberFormat="1" applyFont="1" applyFill="1" applyAlignment="1">
      <alignment horizontal="justify" vertical="center" wrapText="1"/>
    </xf>
    <xf numFmtId="0" fontId="20" fillId="3" borderId="0" xfId="0" applyFont="1" applyFill="1" applyBorder="1" applyAlignment="1">
      <alignment vertical="center"/>
    </xf>
    <xf numFmtId="0" fontId="5" fillId="3" borderId="0" xfId="0" applyFont="1" applyFill="1" applyAlignment="1">
      <alignment vertical="center"/>
    </xf>
    <xf numFmtId="0" fontId="4" fillId="2" borderId="0" xfId="0" applyFont="1" applyFill="1" applyAlignment="1">
      <alignment horizontal="left"/>
    </xf>
    <xf numFmtId="0" fontId="4" fillId="3" borderId="3" xfId="0" applyFont="1" applyFill="1" applyBorder="1" applyAlignment="1">
      <alignment horizontal="left" vertical="center" wrapText="1"/>
    </xf>
    <xf numFmtId="165" fontId="4" fillId="3" borderId="3" xfId="0" quotePrefix="1" applyNumberFormat="1" applyFont="1" applyFill="1" applyBorder="1" applyAlignment="1">
      <alignment horizontal="right" vertical="center"/>
    </xf>
    <xf numFmtId="0" fontId="4" fillId="3" borderId="3" xfId="0" applyNumberFormat="1" applyFont="1" applyFill="1" applyBorder="1" applyAlignment="1">
      <alignment vertical="center" wrapText="1"/>
    </xf>
    <xf numFmtId="0" fontId="4"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3" xfId="0"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Border="1" applyAlignment="1">
      <alignment vertical="center"/>
    </xf>
    <xf numFmtId="0" fontId="20" fillId="3" borderId="0" xfId="0" applyFont="1" applyFill="1" applyBorder="1" applyAlignment="1">
      <alignment vertical="center"/>
    </xf>
    <xf numFmtId="0" fontId="3" fillId="3" borderId="3" xfId="0" applyFont="1" applyFill="1" applyBorder="1" applyAlignment="1">
      <alignment horizontal="left" vertical="center" wrapText="1"/>
    </xf>
    <xf numFmtId="166" fontId="5" fillId="3" borderId="3" xfId="0" applyNumberFormat="1" applyFont="1" applyFill="1" applyBorder="1" applyAlignment="1">
      <alignment horizontal="right" vertical="center"/>
    </xf>
    <xf numFmtId="0" fontId="20" fillId="3" borderId="0" xfId="0" applyFont="1" applyFill="1" applyAlignment="1">
      <alignment vertical="center"/>
    </xf>
    <xf numFmtId="0" fontId="20" fillId="2" borderId="0" xfId="0" applyFont="1" applyFill="1" applyAlignment="1">
      <alignment vertical="center"/>
    </xf>
    <xf numFmtId="0" fontId="4" fillId="3" borderId="0" xfId="0" applyFont="1" applyFill="1" applyBorder="1"/>
    <xf numFmtId="166" fontId="4" fillId="3" borderId="3" xfId="21" applyNumberFormat="1" applyFont="1" applyFill="1" applyBorder="1" applyAlignment="1">
      <alignment vertical="center"/>
    </xf>
    <xf numFmtId="0" fontId="0" fillId="3" borderId="0" xfId="0" applyFill="1" applyAlignment="1">
      <alignment horizontal="left" vertical="center"/>
    </xf>
    <xf numFmtId="0" fontId="7" fillId="3" borderId="0" xfId="0" applyFont="1" applyFill="1" applyAlignment="1">
      <alignment horizontal="left" vertical="center"/>
    </xf>
    <xf numFmtId="0" fontId="20" fillId="2"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7" fillId="3" borderId="0" xfId="1" applyFont="1" applyFill="1" applyAlignment="1">
      <alignment horizontal="left" vertical="center"/>
    </xf>
    <xf numFmtId="0" fontId="7" fillId="3" borderId="0" xfId="0" applyFont="1" applyFill="1" applyBorder="1" applyAlignment="1">
      <alignment horizontal="left" vertical="center"/>
    </xf>
    <xf numFmtId="0" fontId="1" fillId="3" borderId="0" xfId="0" applyFont="1" applyFill="1" applyAlignment="1">
      <alignment horizontal="left" vertical="center"/>
    </xf>
    <xf numFmtId="3" fontId="20" fillId="3" borderId="0" xfId="0" applyNumberFormat="1" applyFont="1" applyFill="1" applyAlignment="1">
      <alignment vertical="center"/>
    </xf>
    <xf numFmtId="0" fontId="5" fillId="3" borderId="0" xfId="1" applyFont="1" applyFill="1" applyAlignment="1">
      <alignment horizontal="right" vertical="center"/>
    </xf>
    <xf numFmtId="4" fontId="24" fillId="3" borderId="0" xfId="1" applyNumberFormat="1" applyFont="1" applyFill="1" applyAlignment="1">
      <alignment vertical="center"/>
    </xf>
    <xf numFmtId="0" fontId="20" fillId="0" borderId="0" xfId="0" applyFont="1" applyAlignment="1">
      <alignment vertical="center"/>
    </xf>
    <xf numFmtId="0" fontId="4" fillId="3" borderId="3" xfId="0" applyFont="1" applyFill="1" applyBorder="1" applyAlignment="1">
      <alignment horizontal="right" vertical="center" wrapText="1"/>
    </xf>
    <xf numFmtId="0" fontId="23" fillId="3" borderId="0" xfId="0" applyFont="1" applyFill="1" applyAlignment="1">
      <alignment vertical="center"/>
    </xf>
    <xf numFmtId="3" fontId="23" fillId="3" borderId="0" xfId="0" applyNumberFormat="1" applyFont="1" applyFill="1" applyAlignment="1">
      <alignment vertical="center"/>
    </xf>
    <xf numFmtId="0" fontId="28" fillId="3" borderId="0" xfId="0" applyFont="1" applyFill="1" applyAlignment="1">
      <alignment vertical="center"/>
    </xf>
    <xf numFmtId="166" fontId="20" fillId="3" borderId="0" xfId="0" applyNumberFormat="1" applyFont="1" applyFill="1" applyAlignment="1">
      <alignment vertical="center"/>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applyFont="1" applyFill="1" applyAlignment="1">
      <alignment vertical="center"/>
    </xf>
    <xf numFmtId="0" fontId="20" fillId="3" borderId="0" xfId="0" applyFont="1" applyFill="1" applyAlignment="1">
      <alignment vertical="center" wrapText="1"/>
    </xf>
    <xf numFmtId="165" fontId="20" fillId="3" borderId="0" xfId="0" applyNumberFormat="1" applyFont="1" applyFill="1" applyAlignment="1">
      <alignment vertical="center"/>
    </xf>
    <xf numFmtId="0" fontId="4" fillId="7" borderId="0" xfId="0" applyFont="1" applyFill="1" applyBorder="1" applyAlignment="1">
      <alignment textRotation="69"/>
    </xf>
    <xf numFmtId="0" fontId="4" fillId="7" borderId="0" xfId="0" applyFont="1" applyFill="1" applyBorder="1" applyAlignment="1">
      <alignment textRotation="69" wrapText="1"/>
    </xf>
    <xf numFmtId="0" fontId="4" fillId="4" borderId="13" xfId="0" applyFont="1" applyFill="1" applyBorder="1" applyAlignment="1">
      <alignment vertical="center" wrapText="1"/>
    </xf>
    <xf numFmtId="0" fontId="8" fillId="4" borderId="13" xfId="0" applyFont="1" applyFill="1" applyBorder="1" applyAlignment="1">
      <alignment horizontal="center" vertical="center"/>
    </xf>
    <xf numFmtId="0" fontId="4" fillId="4" borderId="13" xfId="0" applyFont="1" applyFill="1" applyBorder="1" applyAlignment="1">
      <alignment vertical="center"/>
    </xf>
    <xf numFmtId="0" fontId="4" fillId="6" borderId="13" xfId="0" applyFont="1" applyFill="1" applyBorder="1" applyAlignment="1">
      <alignment vertical="center" wrapText="1"/>
    </xf>
    <xf numFmtId="0" fontId="4"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4" fillId="6" borderId="13" xfId="0" applyFont="1" applyFill="1" applyBorder="1" applyAlignment="1">
      <alignment vertical="center"/>
    </xf>
    <xf numFmtId="0" fontId="4" fillId="2" borderId="14" xfId="0" applyFont="1" applyFill="1" applyBorder="1" applyAlignment="1">
      <alignment horizontal="center" vertical="center" textRotation="90" wrapText="1"/>
    </xf>
    <xf numFmtId="0" fontId="4" fillId="2" borderId="14" xfId="0" applyFont="1" applyFill="1" applyBorder="1" applyAlignment="1">
      <alignment vertical="center"/>
    </xf>
    <xf numFmtId="0" fontId="4" fillId="2" borderId="14" xfId="0" applyFont="1" applyFill="1" applyBorder="1" applyAlignment="1">
      <alignment horizontal="center" vertical="center" wrapText="1"/>
    </xf>
    <xf numFmtId="0" fontId="4" fillId="7" borderId="15" xfId="0" applyFont="1" applyFill="1" applyBorder="1" applyAlignment="1">
      <alignment textRotation="69"/>
    </xf>
    <xf numFmtId="0" fontId="4"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4" fillId="6" borderId="17" xfId="0" applyFont="1" applyFill="1" applyBorder="1" applyAlignment="1">
      <alignment horizontal="center" vertical="center"/>
    </xf>
    <xf numFmtId="0" fontId="8" fillId="6" borderId="17"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16" xfId="0" applyFont="1" applyFill="1" applyBorder="1" applyAlignment="1">
      <alignment horizontal="center" vertical="center"/>
    </xf>
    <xf numFmtId="0" fontId="4" fillId="6" borderId="16" xfId="0" applyFont="1" applyFill="1" applyBorder="1" applyAlignment="1">
      <alignment horizontal="center" vertical="center"/>
    </xf>
    <xf numFmtId="0" fontId="8" fillId="6" borderId="16" xfId="0" applyFont="1" applyFill="1" applyBorder="1" applyAlignment="1">
      <alignment horizontal="center" vertical="center"/>
    </xf>
    <xf numFmtId="15" fontId="4" fillId="3" borderId="0" xfId="0" applyNumberFormat="1" applyFont="1" applyFill="1" applyBorder="1" applyAlignment="1">
      <alignment vertical="center" wrapText="1"/>
    </xf>
    <xf numFmtId="15" fontId="4" fillId="3" borderId="0" xfId="0" applyNumberFormat="1" applyFont="1" applyFill="1" applyAlignment="1">
      <alignment vertical="center" wrapText="1"/>
    </xf>
    <xf numFmtId="0" fontId="3" fillId="3" borderId="3" xfId="1" applyFont="1" applyFill="1" applyBorder="1" applyAlignment="1">
      <alignment horizontal="center" vertical="center" wrapText="1"/>
    </xf>
    <xf numFmtId="0" fontId="4" fillId="3" borderId="3" xfId="1" applyFont="1" applyFill="1" applyBorder="1" applyAlignment="1">
      <alignment vertical="center"/>
    </xf>
    <xf numFmtId="0" fontId="4" fillId="3" borderId="3" xfId="1" applyFont="1" applyFill="1" applyBorder="1" applyAlignment="1">
      <alignment horizontal="center" vertical="center" wrapText="1"/>
    </xf>
    <xf numFmtId="0" fontId="4" fillId="3" borderId="3" xfId="1" applyFont="1" applyFill="1" applyBorder="1" applyAlignment="1">
      <alignment vertical="center" wrapText="1"/>
    </xf>
    <xf numFmtId="49" fontId="4" fillId="3" borderId="0" xfId="1" applyNumberFormat="1" applyFont="1" applyFill="1" applyAlignment="1">
      <alignment vertical="center" wrapText="1"/>
    </xf>
    <xf numFmtId="0" fontId="7" fillId="3" borderId="3" xfId="0" applyFont="1" applyFill="1" applyBorder="1" applyAlignment="1">
      <alignment vertical="center"/>
    </xf>
    <xf numFmtId="0" fontId="7" fillId="3" borderId="3" xfId="21" applyFont="1" applyFill="1" applyBorder="1" applyAlignment="1">
      <alignment vertical="center"/>
    </xf>
    <xf numFmtId="0" fontId="4" fillId="3" borderId="3" xfId="21" applyFont="1" applyFill="1" applyBorder="1" applyAlignment="1">
      <alignment vertical="center"/>
    </xf>
    <xf numFmtId="0" fontId="3" fillId="3" borderId="3" xfId="0" applyNumberFormat="1" applyFont="1" applyFill="1" applyBorder="1" applyAlignment="1">
      <alignment horizontal="center" vertical="center" wrapText="1"/>
    </xf>
    <xf numFmtId="0" fontId="29" fillId="3" borderId="0" xfId="0" applyFont="1" applyFill="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29" fillId="3" borderId="0" xfId="0" applyFont="1" applyFill="1" applyBorder="1" applyAlignment="1">
      <alignment vertical="center"/>
    </xf>
    <xf numFmtId="0" fontId="26"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7" fillId="3" borderId="0" xfId="1" applyFont="1" applyFill="1" applyAlignment="1">
      <alignment horizontal="right" vertical="center"/>
    </xf>
    <xf numFmtId="0" fontId="17" fillId="3" borderId="3" xfId="0" applyFont="1" applyFill="1" applyBorder="1" applyAlignment="1">
      <alignment horizontal="center" vertical="center" wrapText="1"/>
    </xf>
    <xf numFmtId="0" fontId="30" fillId="3" borderId="0" xfId="1" applyFont="1" applyFill="1" applyAlignment="1">
      <alignment vertical="center"/>
    </xf>
    <xf numFmtId="0" fontId="5"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0" xfId="0" applyFont="1" applyFill="1" applyAlignment="1">
      <alignment vertical="center"/>
    </xf>
    <xf numFmtId="3" fontId="3" fillId="3" borderId="0" xfId="0" applyNumberFormat="1" applyFont="1" applyFill="1" applyBorder="1" applyAlignment="1">
      <alignment vertical="center"/>
    </xf>
    <xf numFmtId="165" fontId="4" fillId="3" borderId="0" xfId="0" applyNumberFormat="1" applyFont="1" applyFill="1" applyBorder="1" applyAlignment="1">
      <alignment vertical="center"/>
    </xf>
    <xf numFmtId="9" fontId="4" fillId="3" borderId="0" xfId="0" applyNumberFormat="1" applyFont="1" applyFill="1" applyAlignment="1">
      <alignment vertical="center"/>
    </xf>
    <xf numFmtId="0" fontId="31" fillId="2" borderId="0" xfId="0" applyFont="1" applyFill="1" applyAlignment="1">
      <alignment vertical="center"/>
    </xf>
    <xf numFmtId="0" fontId="3" fillId="3" borderId="0" xfId="0" applyFont="1" applyFill="1" applyAlignment="1">
      <alignment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applyAlignment="1">
      <alignment horizontal="center" vertical="center"/>
    </xf>
    <xf numFmtId="0" fontId="31" fillId="3" borderId="0" xfId="0" applyFont="1" applyFill="1" applyAlignment="1">
      <alignment vertical="center"/>
    </xf>
    <xf numFmtId="0" fontId="0" fillId="3" borderId="0" xfId="0" applyFill="1" applyAlignment="1">
      <alignment horizontal="left" vertical="center" inden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29"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0" xfId="0" applyFont="1" applyFill="1" applyAlignment="1">
      <alignment vertical="center"/>
    </xf>
    <xf numFmtId="3" fontId="3" fillId="8" borderId="3" xfId="0" applyNumberFormat="1" applyFont="1" applyFill="1" applyBorder="1" applyAlignment="1">
      <alignment horizontal="right" vertical="center" wrapText="1"/>
    </xf>
    <xf numFmtId="3" fontId="4" fillId="8" borderId="3" xfId="0" applyNumberFormat="1" applyFont="1" applyFill="1" applyBorder="1" applyAlignment="1">
      <alignment vertical="center"/>
    </xf>
    <xf numFmtId="3" fontId="4" fillId="8" borderId="3" xfId="0" applyNumberFormat="1" applyFont="1" applyFill="1" applyBorder="1" applyAlignment="1">
      <alignment horizontal="right" vertical="center" wrapText="1"/>
    </xf>
    <xf numFmtId="0" fontId="1"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1"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Border="1" applyAlignment="1">
      <alignment vertical="center" wrapText="1"/>
    </xf>
    <xf numFmtId="0" fontId="20" fillId="3" borderId="0" xfId="0" applyFont="1" applyFill="1" applyAlignment="1">
      <alignment horizontal="left" vertical="center"/>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20" fillId="3" borderId="0" xfId="0" applyFont="1" applyFill="1" applyAlignment="1">
      <alignment vertical="center"/>
    </xf>
    <xf numFmtId="166" fontId="4" fillId="8" borderId="3" xfId="0" applyNumberFormat="1" applyFont="1" applyFill="1" applyBorder="1" applyAlignment="1">
      <alignment horizontal="right" vertical="center" wrapText="1"/>
    </xf>
    <xf numFmtId="166" fontId="4" fillId="8" borderId="3" xfId="7" applyNumberFormat="1" applyFont="1" applyFill="1" applyBorder="1" applyAlignment="1">
      <alignment horizontal="right" vertical="center"/>
    </xf>
    <xf numFmtId="164" fontId="4" fillId="8" borderId="3" xfId="7" applyNumberFormat="1" applyFont="1" applyFill="1" applyBorder="1" applyAlignment="1">
      <alignment horizontal="right" vertical="center"/>
    </xf>
    <xf numFmtId="166" fontId="4" fillId="8" borderId="3" xfId="0" applyNumberFormat="1" applyFont="1" applyFill="1" applyBorder="1" applyAlignment="1">
      <alignment horizontal="right" vertical="center"/>
    </xf>
    <xf numFmtId="3" fontId="3" fillId="8" borderId="3" xfId="7" applyNumberFormat="1" applyFont="1" applyFill="1" applyBorder="1" applyAlignment="1">
      <alignment horizontal="right" vertical="center" wrapText="1"/>
    </xf>
    <xf numFmtId="3" fontId="3" fillId="8" borderId="3" xfId="0" quotePrefix="1" applyNumberFormat="1" applyFont="1" applyFill="1" applyBorder="1" applyAlignment="1">
      <alignment horizontal="right" vertical="center" wrapText="1"/>
    </xf>
    <xf numFmtId="164" fontId="3" fillId="8" borderId="3" xfId="7"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wrapText="1"/>
    </xf>
    <xf numFmtId="165" fontId="4" fillId="8" borderId="3" xfId="0" applyNumberFormat="1" applyFont="1" applyFill="1" applyBorder="1" applyAlignment="1">
      <alignment horizontal="right" vertical="center"/>
    </xf>
    <xf numFmtId="1" fontId="4" fillId="8" borderId="3" xfId="0" applyNumberFormat="1" applyFont="1" applyFill="1" applyBorder="1" applyAlignment="1">
      <alignment horizontal="right" vertical="center"/>
    </xf>
    <xf numFmtId="1" fontId="4" fillId="8" borderId="3" xfId="0" quotePrefix="1" applyNumberFormat="1" applyFont="1" applyFill="1" applyBorder="1" applyAlignment="1">
      <alignment horizontal="right" vertical="center"/>
    </xf>
    <xf numFmtId="164" fontId="4" fillId="8" borderId="3" xfId="0" applyNumberFormat="1" applyFont="1" applyFill="1" applyBorder="1" applyAlignment="1">
      <alignment horizontal="right" vertical="center"/>
    </xf>
    <xf numFmtId="167" fontId="4" fillId="8" borderId="3" xfId="0" applyNumberFormat="1" applyFont="1" applyFill="1" applyBorder="1" applyAlignment="1">
      <alignment horizontal="right" vertical="center"/>
    </xf>
    <xf numFmtId="3" fontId="4" fillId="8" borderId="3"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166" fontId="4" fillId="8" borderId="3" xfId="20" applyNumberFormat="1" applyFont="1" applyFill="1" applyBorder="1" applyAlignment="1">
      <alignment vertical="center"/>
    </xf>
    <xf numFmtId="166" fontId="4" fillId="8" borderId="3" xfId="0" applyNumberFormat="1" applyFont="1" applyFill="1" applyBorder="1" applyAlignment="1">
      <alignment vertical="center"/>
    </xf>
    <xf numFmtId="0" fontId="3" fillId="8" borderId="3" xfId="0" quotePrefix="1" applyFont="1" applyFill="1" applyBorder="1" applyAlignment="1">
      <alignment horizontal="right" vertical="center"/>
    </xf>
    <xf numFmtId="0" fontId="4" fillId="3" borderId="3" xfId="1" applyFont="1" applyFill="1" applyBorder="1" applyAlignment="1">
      <alignment horizontal="right" vertical="center"/>
    </xf>
    <xf numFmtId="166" fontId="4" fillId="3" borderId="3" xfId="1" applyNumberFormat="1" applyFont="1" applyFill="1" applyBorder="1" applyAlignment="1">
      <alignment horizontal="right" vertical="center"/>
    </xf>
    <xf numFmtId="0" fontId="20" fillId="3" borderId="0" xfId="0" applyFont="1" applyFill="1" applyBorder="1" applyAlignment="1">
      <alignment horizontal="left" vertical="center" wrapText="1"/>
    </xf>
    <xf numFmtId="165" fontId="4" fillId="8" borderId="3" xfId="7" applyNumberFormat="1" applyFont="1" applyFill="1" applyBorder="1" applyAlignment="1">
      <alignment horizontal="right" vertical="center"/>
    </xf>
    <xf numFmtId="0" fontId="5" fillId="3" borderId="3" xfId="0" applyFont="1" applyFill="1" applyBorder="1" applyAlignment="1">
      <alignment horizontal="center" vertical="center" wrapText="1"/>
    </xf>
    <xf numFmtId="3" fontId="5" fillId="8" borderId="3" xfId="0" applyNumberFormat="1" applyFont="1" applyFill="1" applyBorder="1" applyAlignment="1">
      <alignment horizontal="right" vertical="center"/>
    </xf>
    <xf numFmtId="165" fontId="5" fillId="8" borderId="3" xfId="7" applyNumberFormat="1" applyFont="1" applyFill="1" applyBorder="1" applyAlignment="1">
      <alignment horizontal="right" vertical="center"/>
    </xf>
    <xf numFmtId="0" fontId="5" fillId="3" borderId="3" xfId="0" applyFont="1" applyFill="1" applyBorder="1" applyAlignment="1">
      <alignment horizontal="right" vertical="center"/>
    </xf>
    <xf numFmtId="165" fontId="5" fillId="8" borderId="3" xfId="0" applyNumberFormat="1" applyFont="1" applyFill="1" applyBorder="1" applyAlignment="1">
      <alignment horizontal="right" vertical="center"/>
    </xf>
    <xf numFmtId="3" fontId="3" fillId="8" borderId="3" xfId="1" applyNumberFormat="1" applyFont="1" applyFill="1" applyBorder="1" applyAlignment="1">
      <alignment horizontal="right" vertical="center"/>
    </xf>
    <xf numFmtId="3" fontId="4" fillId="8" borderId="3" xfId="1" applyNumberFormat="1" applyFont="1" applyFill="1" applyBorder="1" applyAlignment="1">
      <alignment horizontal="right" vertical="center"/>
    </xf>
    <xf numFmtId="0" fontId="7"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2" xfId="0" applyFont="1" applyFill="1" applyBorder="1" applyAlignment="1">
      <alignment horizontal="right" vertical="center"/>
    </xf>
    <xf numFmtId="166" fontId="4" fillId="3" borderId="22"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166" fontId="4" fillId="3" borderId="22" xfId="7"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165" fontId="4" fillId="3" borderId="22" xfId="0" applyNumberFormat="1" applyFont="1" applyFill="1" applyBorder="1" applyAlignment="1">
      <alignment horizontal="right" vertical="center"/>
    </xf>
    <xf numFmtId="167" fontId="4" fillId="3" borderId="22" xfId="0" applyNumberFormat="1" applyFont="1" applyFill="1" applyBorder="1" applyAlignment="1">
      <alignment horizontal="right" vertical="center"/>
    </xf>
    <xf numFmtId="164" fontId="5" fillId="8" borderId="3" xfId="0" applyNumberFormat="1" applyFont="1" applyFill="1" applyBorder="1" applyAlignment="1">
      <alignment horizontal="right" vertical="center"/>
    </xf>
    <xf numFmtId="164" fontId="4" fillId="3" borderId="22" xfId="0" applyNumberFormat="1" applyFont="1" applyFill="1" applyBorder="1" applyAlignment="1">
      <alignment horizontal="right" vertical="center"/>
    </xf>
    <xf numFmtId="164" fontId="20" fillId="3" borderId="0" xfId="0" applyNumberFormat="1" applyFont="1" applyFill="1" applyAlignment="1">
      <alignment vertical="center"/>
    </xf>
    <xf numFmtId="164" fontId="4" fillId="3" borderId="3" xfId="0" applyNumberFormat="1" applyFont="1" applyFill="1" applyBorder="1" applyAlignment="1">
      <alignment vertical="center" wrapText="1"/>
    </xf>
    <xf numFmtId="164" fontId="4" fillId="8" borderId="3" xfId="1" applyNumberFormat="1" applyFont="1" applyFill="1" applyBorder="1" applyAlignment="1">
      <alignment horizontal="right" vertical="center"/>
    </xf>
    <xf numFmtId="166" fontId="4" fillId="8" borderId="3" xfId="1" applyNumberFormat="1" applyFont="1" applyFill="1" applyBorder="1" applyAlignment="1">
      <alignment horizontal="right" vertical="center"/>
    </xf>
    <xf numFmtId="167" fontId="4" fillId="8" borderId="3" xfId="1" applyNumberFormat="1" applyFont="1" applyFill="1" applyBorder="1" applyAlignment="1">
      <alignment horizontal="right" vertical="center"/>
    </xf>
    <xf numFmtId="0" fontId="3" fillId="3" borderId="22" xfId="0" applyFont="1" applyFill="1" applyBorder="1" applyAlignment="1">
      <alignment horizontal="center" vertical="center" wrapText="1"/>
    </xf>
    <xf numFmtId="166" fontId="4" fillId="3" borderId="22" xfId="0" applyNumberFormat="1" applyFont="1" applyFill="1" applyBorder="1" applyAlignment="1">
      <alignment vertical="center"/>
    </xf>
    <xf numFmtId="165" fontId="4" fillId="3" borderId="22" xfId="0" applyNumberFormat="1" applyFont="1" applyFill="1" applyBorder="1" applyAlignment="1">
      <alignment vertical="center"/>
    </xf>
    <xf numFmtId="0" fontId="7" fillId="3" borderId="22" xfId="0" applyFont="1" applyFill="1" applyBorder="1" applyAlignment="1">
      <alignment vertical="center"/>
    </xf>
    <xf numFmtId="1" fontId="4" fillId="3" borderId="22" xfId="0" applyNumberFormat="1" applyFont="1" applyFill="1" applyBorder="1" applyAlignment="1">
      <alignment vertical="center"/>
    </xf>
    <xf numFmtId="0" fontId="4" fillId="3" borderId="22" xfId="0" applyFont="1" applyFill="1" applyBorder="1" applyAlignment="1">
      <alignment vertical="center"/>
    </xf>
    <xf numFmtId="3" fontId="4" fillId="3" borderId="22" xfId="0" applyNumberFormat="1" applyFont="1" applyFill="1" applyBorder="1" applyAlignment="1">
      <alignment vertical="center"/>
    </xf>
    <xf numFmtId="3" fontId="20" fillId="3" borderId="0" xfId="0" applyNumberFormat="1" applyFont="1" applyFill="1" applyBorder="1" applyAlignment="1">
      <alignment vertical="center"/>
    </xf>
    <xf numFmtId="1" fontId="4" fillId="8" borderId="3" xfId="0" applyNumberFormat="1" applyFont="1" applyFill="1" applyBorder="1" applyAlignment="1">
      <alignment vertical="center"/>
    </xf>
    <xf numFmtId="3" fontId="3" fillId="8" borderId="3" xfId="21" applyNumberFormat="1" applyFont="1" applyFill="1" applyBorder="1" applyAlignment="1">
      <alignment vertical="center"/>
    </xf>
    <xf numFmtId="166" fontId="4" fillId="8" borderId="3" xfId="21" applyNumberFormat="1" applyFont="1" applyFill="1" applyBorder="1" applyAlignment="1">
      <alignment vertical="center"/>
    </xf>
    <xf numFmtId="166" fontId="4" fillId="8" borderId="3" xfId="21" applyNumberFormat="1" applyFont="1" applyFill="1" applyBorder="1" applyAlignment="1">
      <alignment horizontal="right" vertical="center"/>
    </xf>
    <xf numFmtId="165" fontId="4" fillId="8" borderId="3" xfId="21" applyNumberFormat="1" applyFont="1" applyFill="1" applyBorder="1" applyAlignment="1">
      <alignment horizontal="right" vertical="center"/>
    </xf>
    <xf numFmtId="1" fontId="4" fillId="8" borderId="3" xfId="21" applyNumberFormat="1" applyFont="1" applyFill="1" applyBorder="1" applyAlignment="1">
      <alignment horizontal="right" vertical="center"/>
    </xf>
    <xf numFmtId="3" fontId="4" fillId="3" borderId="3" xfId="0" applyNumberFormat="1" applyFont="1" applyFill="1" applyBorder="1" applyAlignment="1">
      <alignment horizontal="left" vertical="center"/>
    </xf>
    <xf numFmtId="3" fontId="4" fillId="8" borderId="3" xfId="21" applyNumberFormat="1" applyFont="1" applyFill="1" applyBorder="1" applyAlignment="1">
      <alignment vertical="center"/>
    </xf>
    <xf numFmtId="0" fontId="3" fillId="3" borderId="3" xfId="0" applyFont="1" applyFill="1" applyBorder="1" applyAlignment="1">
      <alignment horizontal="right" vertical="center"/>
    </xf>
    <xf numFmtId="166" fontId="3" fillId="8" borderId="3" xfId="0" quotePrefix="1" applyNumberFormat="1" applyFont="1" applyFill="1" applyBorder="1" applyAlignment="1">
      <alignment horizontal="right" vertical="center"/>
    </xf>
    <xf numFmtId="166" fontId="4" fillId="8" borderId="3" xfId="7" applyNumberFormat="1" applyFont="1" applyFill="1" applyBorder="1" applyAlignment="1">
      <alignment horizontal="center" vertical="center" wrapText="1"/>
    </xf>
    <xf numFmtId="0" fontId="4" fillId="8" borderId="3" xfId="0" applyFont="1" applyFill="1" applyBorder="1" applyAlignment="1">
      <alignment horizontal="right" vertical="center" wrapText="1"/>
    </xf>
    <xf numFmtId="166" fontId="3" fillId="8" borderId="3" xfId="0" applyNumberFormat="1" applyFont="1" applyFill="1" applyBorder="1" applyAlignment="1">
      <alignment horizontal="right" vertical="center" wrapText="1"/>
    </xf>
    <xf numFmtId="3" fontId="3" fillId="8" borderId="3" xfId="1" applyNumberFormat="1" applyFont="1" applyFill="1" applyBorder="1" applyAlignment="1">
      <alignment horizontal="right" vertical="center" wrapText="1"/>
    </xf>
    <xf numFmtId="3" fontId="17" fillId="8" borderId="3" xfId="1" applyNumberFormat="1" applyFont="1" applyFill="1" applyBorder="1" applyAlignment="1">
      <alignment horizontal="right" vertical="center" wrapText="1"/>
    </xf>
    <xf numFmtId="3" fontId="4" fillId="8" borderId="3" xfId="1" applyNumberFormat="1" applyFont="1" applyFill="1" applyBorder="1" applyAlignment="1">
      <alignment horizontal="right" vertical="center" wrapText="1"/>
    </xf>
    <xf numFmtId="3" fontId="5" fillId="8" borderId="3" xfId="1" applyNumberFormat="1" applyFont="1" applyFill="1" applyBorder="1" applyAlignment="1">
      <alignment horizontal="right" vertical="center" wrapText="1"/>
    </xf>
    <xf numFmtId="166" fontId="3" fillId="8" borderId="3" xfId="1" applyNumberFormat="1" applyFont="1" applyFill="1" applyBorder="1" applyAlignment="1">
      <alignment horizontal="right" vertical="center" wrapText="1"/>
    </xf>
    <xf numFmtId="166" fontId="17" fillId="8" borderId="3" xfId="1" applyNumberFormat="1" applyFont="1" applyFill="1" applyBorder="1" applyAlignment="1">
      <alignment horizontal="right" vertical="center" wrapText="1"/>
    </xf>
    <xf numFmtId="3" fontId="5" fillId="8" borderId="3" xfId="0"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xf>
    <xf numFmtId="0"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 fontId="4" fillId="0" borderId="3" xfId="0" applyNumberFormat="1" applyFont="1" applyFill="1" applyBorder="1" applyAlignment="1">
      <alignment vertical="center"/>
    </xf>
    <xf numFmtId="3" fontId="3" fillId="0" borderId="3" xfId="0" applyNumberFormat="1" applyFont="1" applyFill="1" applyBorder="1" applyAlignment="1">
      <alignment vertical="center"/>
    </xf>
    <xf numFmtId="3" fontId="4" fillId="0" borderId="3" xfId="0" applyNumberFormat="1" applyFont="1" applyFill="1" applyBorder="1" applyAlignment="1">
      <alignment horizontal="right" vertical="center" wrapText="1"/>
    </xf>
    <xf numFmtId="0" fontId="7" fillId="0" borderId="0" xfId="0" applyFont="1" applyFill="1" applyAlignment="1">
      <alignment vertical="center"/>
    </xf>
    <xf numFmtId="0" fontId="20" fillId="0" borderId="0" xfId="0" applyFont="1" applyFill="1" applyAlignment="1">
      <alignment vertical="center"/>
    </xf>
    <xf numFmtId="0" fontId="3" fillId="0" borderId="3" xfId="0" applyFont="1" applyFill="1" applyBorder="1" applyAlignment="1">
      <alignment horizontal="center" vertical="center" wrapText="1"/>
    </xf>
    <xf numFmtId="166" fontId="4" fillId="0" borderId="3" xfId="7" applyNumberFormat="1" applyFont="1" applyFill="1" applyBorder="1" applyAlignment="1">
      <alignment horizontal="center" vertical="center" wrapText="1"/>
    </xf>
    <xf numFmtId="3" fontId="3" fillId="9" borderId="3"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3" fontId="4" fillId="8" borderId="20" xfId="0" applyNumberFormat="1" applyFont="1" applyFill="1" applyBorder="1" applyAlignment="1">
      <alignment vertical="center" wrapText="1"/>
    </xf>
    <xf numFmtId="0" fontId="1" fillId="3" borderId="12" xfId="0" applyFont="1" applyFill="1" applyBorder="1" applyAlignment="1">
      <alignment horizontal="left" vertical="center" wrapText="1"/>
    </xf>
    <xf numFmtId="1" fontId="4" fillId="8" borderId="3" xfId="0" quotePrefix="1" applyNumberFormat="1" applyFont="1" applyFill="1" applyBorder="1" applyAlignment="1">
      <alignment horizontal="center" vertical="center"/>
    </xf>
    <xf numFmtId="0" fontId="4" fillId="4" borderId="23" xfId="0" applyFont="1" applyFill="1" applyBorder="1" applyAlignment="1">
      <alignment vertical="center"/>
    </xf>
    <xf numFmtId="0" fontId="35" fillId="6" borderId="13" xfId="0" applyFont="1" applyFill="1" applyBorder="1" applyAlignment="1">
      <alignment horizontal="center" vertical="center"/>
    </xf>
    <xf numFmtId="0" fontId="4" fillId="4" borderId="17" xfId="0" applyFont="1" applyFill="1" applyBorder="1" applyAlignment="1">
      <alignment vertical="center"/>
    </xf>
    <xf numFmtId="0" fontId="20" fillId="3" borderId="0" xfId="0" applyFont="1" applyFill="1" applyAlignment="1">
      <alignment horizontal="left" vertical="center" indent="1"/>
    </xf>
    <xf numFmtId="0" fontId="4" fillId="0"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5" fillId="3" borderId="0" xfId="0" applyFont="1" applyFill="1" applyBorder="1" applyAlignment="1">
      <alignment vertical="center" wrapText="1"/>
    </xf>
    <xf numFmtId="0" fontId="0" fillId="0" borderId="0" xfId="0" applyAlignment="1">
      <alignment horizontal="left" vertical="center" wrapText="1" indent="1"/>
    </xf>
    <xf numFmtId="0" fontId="0" fillId="3" borderId="0" xfId="0" applyFill="1" applyAlignment="1">
      <alignment horizontal="left" vertical="center" wrapText="1" inden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vertical="center" wrapText="1"/>
    </xf>
    <xf numFmtId="0" fontId="4" fillId="3" borderId="3" xfId="0" applyFont="1" applyFill="1" applyBorder="1" applyAlignment="1">
      <alignment horizontal="center" vertical="center" wrapText="1"/>
    </xf>
    <xf numFmtId="0" fontId="20" fillId="3" borderId="0" xfId="0" applyFont="1" applyFill="1" applyAlignment="1">
      <alignment vertical="center"/>
    </xf>
    <xf numFmtId="0" fontId="1" fillId="3" borderId="0" xfId="0" applyFont="1" applyFill="1" applyBorder="1" applyAlignment="1">
      <alignment horizontal="left" vertical="center" wrapText="1"/>
    </xf>
    <xf numFmtId="0" fontId="0" fillId="3" borderId="3" xfId="0" applyFill="1" applyBorder="1" applyAlignment="1">
      <alignment horizontal="left" vertical="center" indent="1"/>
    </xf>
    <xf numFmtId="0" fontId="4" fillId="4" borderId="13" xfId="0"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0" fillId="3" borderId="0" xfId="0" applyFont="1" applyFill="1" applyAlignment="1">
      <alignment vertical="center"/>
    </xf>
    <xf numFmtId="0" fontId="0" fillId="3" borderId="0" xfId="0" applyFill="1" applyAlignment="1">
      <alignment horizontal="left" vertical="center"/>
    </xf>
    <xf numFmtId="0" fontId="4" fillId="0" borderId="0" xfId="0" quotePrefix="1" applyFont="1" applyFill="1" applyAlignment="1">
      <alignment horizontal="left" vertical="center" wrapText="1" indent="1"/>
    </xf>
    <xf numFmtId="0" fontId="4" fillId="3" borderId="7" xfId="0" applyFont="1" applyFill="1" applyBorder="1" applyAlignment="1">
      <alignment horizontal="center" vertical="center" wrapText="1"/>
    </xf>
    <xf numFmtId="3" fontId="3" fillId="8" borderId="7" xfId="0" applyNumberFormat="1" applyFont="1" applyFill="1" applyBorder="1" applyAlignment="1">
      <alignment horizontal="right" vertical="center" wrapText="1"/>
    </xf>
    <xf numFmtId="166" fontId="4" fillId="8" borderId="7" xfId="0" applyNumberFormat="1" applyFont="1" applyFill="1" applyBorder="1" applyAlignment="1">
      <alignment horizontal="right" vertical="center"/>
    </xf>
    <xf numFmtId="165" fontId="4" fillId="3" borderId="7" xfId="0" applyNumberFormat="1" applyFont="1" applyFill="1" applyBorder="1" applyAlignment="1">
      <alignment horizontal="right" vertical="center"/>
    </xf>
    <xf numFmtId="166" fontId="4" fillId="8" borderId="7" xfId="0" applyNumberFormat="1" applyFont="1" applyFill="1" applyBorder="1" applyAlignment="1">
      <alignment horizontal="right" vertical="center" wrapText="1"/>
    </xf>
    <xf numFmtId="0" fontId="0" fillId="3" borderId="27" xfId="0" applyFill="1" applyBorder="1" applyAlignment="1">
      <alignment vertical="center"/>
    </xf>
    <xf numFmtId="165" fontId="0" fillId="3" borderId="27" xfId="22" applyNumberFormat="1" applyFont="1" applyFill="1" applyBorder="1" applyAlignment="1">
      <alignment vertical="center"/>
    </xf>
    <xf numFmtId="0" fontId="31" fillId="3" borderId="27" xfId="0" applyFont="1" applyFill="1" applyBorder="1" applyAlignment="1">
      <alignment vertical="center"/>
    </xf>
    <xf numFmtId="3" fontId="31" fillId="3" borderId="27" xfId="0" applyNumberFormat="1" applyFont="1" applyFill="1" applyBorder="1" applyAlignment="1">
      <alignment vertical="center"/>
    </xf>
    <xf numFmtId="165" fontId="31" fillId="3" borderId="27" xfId="22" applyNumberFormat="1" applyFont="1" applyFill="1" applyBorder="1" applyAlignment="1">
      <alignment vertical="center"/>
    </xf>
    <xf numFmtId="0" fontId="0" fillId="3" borderId="28" xfId="0" applyFill="1" applyBorder="1" applyAlignment="1">
      <alignment vertical="center"/>
    </xf>
    <xf numFmtId="164" fontId="4" fillId="8" borderId="7" xfId="7" applyNumberFormat="1" applyFont="1" applyFill="1" applyBorder="1" applyAlignment="1">
      <alignment horizontal="right" vertical="center"/>
    </xf>
    <xf numFmtId="1" fontId="0" fillId="3" borderId="27" xfId="0" applyNumberFormat="1" applyFill="1" applyBorder="1" applyAlignment="1">
      <alignment vertical="center"/>
    </xf>
    <xf numFmtId="1" fontId="0" fillId="3" borderId="28" xfId="0" applyNumberFormat="1" applyFill="1" applyBorder="1" applyAlignment="1">
      <alignment vertical="center"/>
    </xf>
    <xf numFmtId="3" fontId="31" fillId="3" borderId="27" xfId="0" quotePrefix="1" applyNumberFormat="1" applyFont="1" applyFill="1" applyBorder="1" applyAlignment="1">
      <alignment vertical="center"/>
    </xf>
    <xf numFmtId="166" fontId="4" fillId="8" borderId="7" xfId="7" applyNumberFormat="1" applyFont="1" applyFill="1" applyBorder="1" applyAlignment="1">
      <alignment horizontal="right" vertical="center"/>
    </xf>
    <xf numFmtId="164" fontId="4" fillId="3" borderId="7" xfId="7" applyNumberFormat="1" applyFont="1" applyFill="1" applyBorder="1" applyAlignment="1">
      <alignment horizontal="right" vertical="center"/>
    </xf>
    <xf numFmtId="0" fontId="31" fillId="3" borderId="31" xfId="0" applyFont="1" applyFill="1" applyBorder="1" applyAlignment="1">
      <alignment vertical="center"/>
    </xf>
    <xf numFmtId="3" fontId="31" fillId="3" borderId="31" xfId="0" quotePrefix="1" applyNumberFormat="1" applyFont="1" applyFill="1" applyBorder="1" applyAlignment="1">
      <alignment vertical="center"/>
    </xf>
    <xf numFmtId="3" fontId="31" fillId="3" borderId="32" xfId="0" applyNumberFormat="1" applyFont="1" applyFill="1" applyBorder="1" applyAlignment="1">
      <alignment vertical="center"/>
    </xf>
    <xf numFmtId="3" fontId="31" fillId="3" borderId="33" xfId="0" applyNumberFormat="1" applyFont="1" applyFill="1" applyBorder="1" applyAlignment="1">
      <alignment vertical="center"/>
    </xf>
    <xf numFmtId="0" fontId="37" fillId="3" borderId="34" xfId="0" applyFont="1" applyFill="1" applyBorder="1" applyAlignment="1">
      <alignment vertical="center"/>
    </xf>
    <xf numFmtId="0" fontId="0" fillId="3" borderId="0" xfId="0" applyFill="1" applyBorder="1" applyAlignment="1">
      <alignment vertical="center"/>
    </xf>
    <xf numFmtId="0" fontId="31" fillId="3" borderId="0" xfId="0" applyFont="1" applyFill="1" applyBorder="1" applyAlignment="1">
      <alignment vertical="center"/>
    </xf>
    <xf numFmtId="0" fontId="31" fillId="3" borderId="35" xfId="0" applyFont="1" applyFill="1" applyBorder="1" applyAlignment="1">
      <alignment vertical="center"/>
    </xf>
    <xf numFmtId="0" fontId="4" fillId="3" borderId="7" xfId="0" applyFont="1" applyFill="1" applyBorder="1" applyAlignment="1">
      <alignment horizontal="right" vertical="center"/>
    </xf>
    <xf numFmtId="3" fontId="31" fillId="3" borderId="31" xfId="0" applyNumberFormat="1" applyFont="1" applyFill="1" applyBorder="1" applyAlignment="1">
      <alignment vertical="center"/>
    </xf>
    <xf numFmtId="0" fontId="31" fillId="3" borderId="33" xfId="0" applyFont="1" applyFill="1" applyBorder="1" applyAlignment="1">
      <alignment vertical="center"/>
    </xf>
    <xf numFmtId="165" fontId="31" fillId="3" borderId="33" xfId="22" applyNumberFormat="1" applyFont="1" applyFill="1" applyBorder="1" applyAlignment="1">
      <alignment vertical="center"/>
    </xf>
    <xf numFmtId="3" fontId="31" fillId="3" borderId="36" xfId="0" applyNumberFormat="1" applyFont="1" applyFill="1" applyBorder="1" applyAlignment="1">
      <alignment vertical="center"/>
    </xf>
    <xf numFmtId="3" fontId="31" fillId="3" borderId="37" xfId="0" applyNumberFormat="1" applyFont="1" applyFill="1" applyBorder="1" applyAlignment="1">
      <alignment vertical="center"/>
    </xf>
    <xf numFmtId="0" fontId="31" fillId="3" borderId="29" xfId="0" applyFont="1" applyFill="1" applyBorder="1" applyAlignment="1">
      <alignment vertical="center"/>
    </xf>
    <xf numFmtId="0" fontId="31" fillId="3" borderId="45" xfId="0" applyFont="1" applyFill="1" applyBorder="1" applyAlignment="1">
      <alignment vertical="center" wrapText="1"/>
    </xf>
    <xf numFmtId="0" fontId="31" fillId="3" borderId="46" xfId="0" applyFont="1" applyFill="1" applyBorder="1" applyAlignment="1">
      <alignment vertical="center" wrapText="1"/>
    </xf>
    <xf numFmtId="0" fontId="31" fillId="3" borderId="46" xfId="0" applyFont="1" applyFill="1" applyBorder="1" applyAlignment="1">
      <alignment vertical="center"/>
    </xf>
    <xf numFmtId="0" fontId="0" fillId="3" borderId="46" xfId="0" applyFill="1" applyBorder="1" applyAlignment="1">
      <alignment vertical="center" wrapText="1"/>
    </xf>
    <xf numFmtId="0" fontId="0" fillId="3" borderId="47" xfId="0" applyFill="1" applyBorder="1" applyAlignment="1">
      <alignment vertical="center" wrapText="1"/>
    </xf>
    <xf numFmtId="3" fontId="31" fillId="3" borderId="48" xfId="0" applyNumberFormat="1" applyFont="1" applyFill="1" applyBorder="1" applyAlignment="1">
      <alignment vertical="center"/>
    </xf>
    <xf numFmtId="0" fontId="31" fillId="3" borderId="49" xfId="0" applyFont="1" applyFill="1" applyBorder="1" applyAlignment="1">
      <alignment vertical="center"/>
    </xf>
    <xf numFmtId="3" fontId="31" fillId="3" borderId="49" xfId="0" applyNumberFormat="1" applyFont="1" applyFill="1" applyBorder="1" applyAlignment="1">
      <alignment vertical="center"/>
    </xf>
    <xf numFmtId="165" fontId="31" fillId="3" borderId="49" xfId="22" applyNumberFormat="1" applyFont="1" applyFill="1" applyBorder="1" applyAlignment="1">
      <alignment vertical="center"/>
    </xf>
    <xf numFmtId="3" fontId="31" fillId="3" borderId="50" xfId="0" applyNumberFormat="1" applyFont="1" applyFill="1" applyBorder="1" applyAlignment="1">
      <alignment vertical="center"/>
    </xf>
    <xf numFmtId="0" fontId="31" fillId="3" borderId="51" xfId="0" applyFont="1" applyFill="1" applyBorder="1" applyAlignment="1">
      <alignment vertical="center"/>
    </xf>
    <xf numFmtId="0" fontId="31" fillId="3" borderId="52" xfId="0" applyFont="1" applyFill="1" applyBorder="1" applyAlignment="1">
      <alignment vertical="center"/>
    </xf>
    <xf numFmtId="165" fontId="31" fillId="3" borderId="52" xfId="0" applyNumberFormat="1" applyFont="1" applyFill="1" applyBorder="1" applyAlignment="1">
      <alignment vertical="center"/>
    </xf>
    <xf numFmtId="165" fontId="31" fillId="3" borderId="53" xfId="0" applyNumberFormat="1" applyFont="1" applyFill="1" applyBorder="1" applyAlignment="1">
      <alignment vertical="center"/>
    </xf>
    <xf numFmtId="0" fontId="31" fillId="3" borderId="54" xfId="0" applyFont="1" applyFill="1" applyBorder="1" applyAlignment="1">
      <alignment vertical="center"/>
    </xf>
    <xf numFmtId="3" fontId="4" fillId="3" borderId="49" xfId="0" applyNumberFormat="1" applyFont="1" applyFill="1" applyBorder="1" applyAlignment="1">
      <alignment vertical="center" wrapText="1"/>
    </xf>
    <xf numFmtId="0" fontId="4" fillId="3" borderId="55" xfId="0" applyFont="1" applyFill="1" applyBorder="1" applyAlignment="1">
      <alignment horizontal="left" vertical="center"/>
    </xf>
    <xf numFmtId="0" fontId="4" fillId="3" borderId="56" xfId="0" applyFont="1" applyFill="1" applyBorder="1" applyAlignment="1">
      <alignment horizontal="left" vertical="center"/>
    </xf>
    <xf numFmtId="0" fontId="4" fillId="3" borderId="56" xfId="0" applyFont="1" applyFill="1" applyBorder="1" applyAlignment="1">
      <alignment horizontal="left" vertical="center" wrapText="1"/>
    </xf>
    <xf numFmtId="0" fontId="37" fillId="3" borderId="53" xfId="0" applyFont="1" applyFill="1" applyBorder="1" applyAlignment="1">
      <alignment vertical="center"/>
    </xf>
    <xf numFmtId="0" fontId="4" fillId="3" borderId="57" xfId="0" applyFont="1" applyFill="1" applyBorder="1" applyAlignment="1">
      <alignment horizontal="left" vertical="center" wrapText="1"/>
    </xf>
    <xf numFmtId="1" fontId="4" fillId="8" borderId="7" xfId="0" applyNumberFormat="1" applyFont="1" applyFill="1" applyBorder="1" applyAlignment="1">
      <alignment horizontal="right" vertical="center"/>
    </xf>
    <xf numFmtId="164" fontId="4" fillId="8" borderId="7" xfId="0" applyNumberFormat="1" applyFont="1" applyFill="1" applyBorder="1" applyAlignment="1">
      <alignment horizontal="right" vertical="center"/>
    </xf>
    <xf numFmtId="0" fontId="7" fillId="3" borderId="7" xfId="0" applyFont="1" applyFill="1" applyBorder="1" applyAlignment="1">
      <alignment horizontal="right" vertical="center"/>
    </xf>
    <xf numFmtId="167" fontId="4" fillId="8" borderId="7" xfId="20" applyNumberFormat="1" applyFont="1" applyFill="1" applyBorder="1" applyAlignment="1">
      <alignment horizontal="right" vertical="center"/>
    </xf>
    <xf numFmtId="0" fontId="37" fillId="3" borderId="42" xfId="0" applyFont="1" applyFill="1" applyBorder="1" applyAlignment="1">
      <alignment vertical="center"/>
    </xf>
    <xf numFmtId="165" fontId="0" fillId="3" borderId="43" xfId="22" applyNumberFormat="1" applyFont="1" applyFill="1" applyBorder="1" applyAlignment="1">
      <alignment vertical="center"/>
    </xf>
    <xf numFmtId="0" fontId="0" fillId="3" borderId="43"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40" xfId="0" applyFill="1" applyBorder="1" applyAlignment="1">
      <alignment vertical="center"/>
    </xf>
    <xf numFmtId="0" fontId="0" fillId="3" borderId="33" xfId="0" applyFill="1" applyBorder="1" applyAlignment="1">
      <alignment vertical="center"/>
    </xf>
    <xf numFmtId="1" fontId="0" fillId="3" borderId="33" xfId="0" applyNumberFormat="1" applyFill="1" applyBorder="1" applyAlignment="1">
      <alignment vertical="center"/>
    </xf>
    <xf numFmtId="0" fontId="38" fillId="3" borderId="40" xfId="0" applyFont="1" applyFill="1" applyBorder="1" applyAlignment="1">
      <alignment vertical="center"/>
    </xf>
    <xf numFmtId="0" fontId="0" fillId="3" borderId="35" xfId="0" applyFill="1" applyBorder="1" applyAlignment="1">
      <alignment vertical="center"/>
    </xf>
    <xf numFmtId="169" fontId="0" fillId="3" borderId="0" xfId="0" applyNumberFormat="1"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38" fillId="3" borderId="60" xfId="0" applyFont="1" applyFill="1" applyBorder="1" applyAlignment="1">
      <alignment vertical="center"/>
    </xf>
    <xf numFmtId="1" fontId="0" fillId="3" borderId="38" xfId="0" applyNumberFormat="1" applyFill="1" applyBorder="1" applyAlignment="1">
      <alignment vertical="center"/>
    </xf>
    <xf numFmtId="0" fontId="42" fillId="3" borderId="39" xfId="0" applyFont="1" applyFill="1" applyBorder="1" applyAlignment="1">
      <alignment vertical="center" wrapText="1"/>
    </xf>
    <xf numFmtId="0" fontId="0" fillId="3" borderId="44" xfId="0" applyFill="1" applyBorder="1" applyAlignment="1">
      <alignment vertical="center"/>
    </xf>
    <xf numFmtId="0" fontId="40" fillId="3" borderId="40" xfId="0" applyFont="1" applyFill="1" applyBorder="1" applyAlignment="1">
      <alignment vertical="center"/>
    </xf>
    <xf numFmtId="0" fontId="41" fillId="3" borderId="40" xfId="0" applyFont="1" applyFill="1" applyBorder="1" applyAlignment="1">
      <alignment vertical="center" wrapText="1"/>
    </xf>
    <xf numFmtId="1" fontId="0" fillId="3" borderId="0" xfId="0" applyNumberFormat="1" applyFill="1" applyBorder="1" applyAlignment="1">
      <alignment vertical="center"/>
    </xf>
    <xf numFmtId="0" fontId="0" fillId="3" borderId="40" xfId="0" applyFont="1" applyFill="1" applyBorder="1" applyAlignment="1">
      <alignment vertical="center"/>
    </xf>
    <xf numFmtId="0" fontId="42" fillId="3" borderId="40" xfId="0" applyFont="1" applyFill="1" applyBorder="1" applyAlignment="1">
      <alignment vertical="center" wrapText="1"/>
    </xf>
    <xf numFmtId="0" fontId="41" fillId="3" borderId="41" xfId="0" applyFont="1" applyFill="1" applyBorder="1" applyAlignment="1">
      <alignment vertical="center" wrapText="1"/>
    </xf>
    <xf numFmtId="3" fontId="31" fillId="3" borderId="0" xfId="0" applyNumberFormat="1" applyFont="1" applyFill="1" applyBorder="1" applyAlignment="1">
      <alignment vertical="center"/>
    </xf>
    <xf numFmtId="170" fontId="31" fillId="3" borderId="27" xfId="22" applyNumberFormat="1" applyFont="1" applyFill="1" applyBorder="1" applyAlignment="1">
      <alignment vertical="center"/>
    </xf>
    <xf numFmtId="165" fontId="31" fillId="3" borderId="50" xfId="22" applyNumberFormat="1" applyFont="1" applyFill="1" applyBorder="1" applyAlignment="1">
      <alignment vertical="center"/>
    </xf>
    <xf numFmtId="165" fontId="31" fillId="3" borderId="36" xfId="22" applyNumberFormat="1" applyFont="1" applyFill="1" applyBorder="1" applyAlignment="1">
      <alignment vertical="center"/>
    </xf>
    <xf numFmtId="165" fontId="31" fillId="3" borderId="37" xfId="22" applyNumberFormat="1" applyFont="1" applyFill="1" applyBorder="1" applyAlignment="1">
      <alignment vertical="center"/>
    </xf>
    <xf numFmtId="3" fontId="3" fillId="8" borderId="3" xfId="0" applyNumberFormat="1"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0" fillId="3" borderId="0" xfId="0" applyFont="1" applyFill="1" applyAlignment="1">
      <alignment vertical="center"/>
    </xf>
    <xf numFmtId="171" fontId="4" fillId="8" borderId="3" xfId="0" applyNumberFormat="1" applyFont="1" applyFill="1" applyBorder="1" applyAlignment="1">
      <alignment horizontal="right" vertical="center"/>
    </xf>
    <xf numFmtId="172" fontId="4" fillId="8" borderId="3" xfId="0" applyNumberFormat="1" applyFont="1" applyFill="1" applyBorder="1" applyAlignment="1">
      <alignment horizontal="right" vertical="center"/>
    </xf>
    <xf numFmtId="173" fontId="4" fillId="8"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0" xfId="0" applyFont="1" applyFill="1" applyAlignment="1">
      <alignment vertical="center" wrapText="1"/>
    </xf>
    <xf numFmtId="0" fontId="0" fillId="3" borderId="0" xfId="0" applyFont="1" applyFill="1" applyAlignment="1">
      <alignment vertical="center" wrapText="1"/>
    </xf>
    <xf numFmtId="0" fontId="0" fillId="3" borderId="0" xfId="0" applyFont="1" applyFill="1" applyAlignment="1">
      <alignment vertical="center"/>
    </xf>
    <xf numFmtId="166" fontId="0" fillId="3" borderId="0" xfId="0" applyNumberFormat="1" applyFill="1" applyBorder="1" applyAlignment="1">
      <alignment vertical="center"/>
    </xf>
    <xf numFmtId="2" fontId="0" fillId="3" borderId="27" xfId="0" applyNumberFormat="1" applyFill="1" applyBorder="1" applyAlignment="1">
      <alignment vertical="center"/>
    </xf>
    <xf numFmtId="1" fontId="20" fillId="3" borderId="0" xfId="0" applyNumberFormat="1" applyFont="1" applyFill="1" applyBorder="1" applyAlignment="1">
      <alignment vertical="center"/>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5" fillId="3" borderId="0" xfId="0" applyFont="1" applyFill="1" applyBorder="1" applyAlignment="1">
      <alignmen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165" fontId="3" fillId="3" borderId="3" xfId="22" applyNumberFormat="1" applyFont="1" applyFill="1" applyBorder="1" applyAlignment="1">
      <alignment horizontal="right" vertical="center"/>
    </xf>
    <xf numFmtId="165" fontId="5" fillId="3" borderId="0" xfId="22" applyNumberFormat="1" applyFont="1" applyFill="1" applyBorder="1" applyAlignment="1">
      <alignment vertical="center"/>
    </xf>
    <xf numFmtId="2" fontId="4" fillId="3" borderId="3" xfId="22" applyNumberFormat="1" applyFont="1" applyFill="1" applyBorder="1" applyAlignment="1">
      <alignment vertical="center"/>
    </xf>
    <xf numFmtId="9" fontId="3" fillId="3" borderId="22" xfId="22" applyNumberFormat="1" applyFont="1" applyFill="1" applyBorder="1" applyAlignment="1">
      <alignment horizontal="right" vertical="center"/>
    </xf>
    <xf numFmtId="2" fontId="4" fillId="3" borderId="3" xfId="0" applyNumberFormat="1" applyFont="1" applyFill="1" applyBorder="1" applyAlignment="1">
      <alignment horizontal="right" vertical="center"/>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164" fontId="3" fillId="3" borderId="3" xfId="7"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4" fontId="4" fillId="3" borderId="3" xfId="7" applyNumberFormat="1" applyFont="1" applyFill="1" applyBorder="1" applyAlignment="1">
      <alignment horizontal="center" vertical="center"/>
    </xf>
    <xf numFmtId="166" fontId="4" fillId="3" borderId="3" xfId="0" applyNumberFormat="1" applyFont="1" applyFill="1" applyBorder="1" applyAlignment="1">
      <alignment horizontal="center" vertical="center"/>
    </xf>
    <xf numFmtId="166" fontId="4" fillId="3" borderId="3" xfId="7"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7" fontId="4" fillId="3" borderId="3" xfId="0" applyNumberFormat="1" applyFont="1" applyFill="1" applyBorder="1" applyAlignment="1">
      <alignment horizontal="center" vertical="center"/>
    </xf>
    <xf numFmtId="167" fontId="4" fillId="3" borderId="3" xfId="20" applyNumberFormat="1" applyFont="1" applyFill="1" applyBorder="1" applyAlignment="1">
      <alignment horizontal="center" vertical="center"/>
    </xf>
    <xf numFmtId="3" fontId="3" fillId="3" borderId="3" xfId="0" quotePrefix="1" applyNumberFormat="1" applyFont="1" applyFill="1" applyBorder="1" applyAlignment="1">
      <alignment horizontal="right" vertical="center" wrapText="1" indent="1"/>
    </xf>
    <xf numFmtId="165" fontId="4" fillId="3" borderId="3" xfId="0" applyNumberFormat="1" applyFont="1" applyFill="1" applyBorder="1" applyAlignment="1">
      <alignment horizontal="right" vertical="center" indent="1"/>
    </xf>
    <xf numFmtId="164" fontId="4" fillId="3" borderId="3" xfId="7" applyNumberFormat="1" applyFont="1" applyFill="1" applyBorder="1" applyAlignment="1">
      <alignment horizontal="right" vertical="center" indent="1"/>
    </xf>
    <xf numFmtId="3" fontId="4" fillId="0" borderId="3" xfId="0" applyNumberFormat="1" applyFont="1" applyFill="1" applyBorder="1" applyAlignment="1">
      <alignment horizontal="right" vertical="center" indent="1"/>
    </xf>
    <xf numFmtId="3" fontId="4" fillId="3" borderId="3" xfId="0" applyNumberFormat="1" applyFont="1" applyFill="1" applyBorder="1" applyAlignment="1">
      <alignment horizontal="center" vertical="center"/>
    </xf>
    <xf numFmtId="171" fontId="4" fillId="0" borderId="3" xfId="0" applyNumberFormat="1" applyFont="1" applyFill="1" applyBorder="1" applyAlignment="1">
      <alignment horizontal="center" vertical="center"/>
    </xf>
    <xf numFmtId="173" fontId="4" fillId="0" borderId="3" xfId="0" applyNumberFormat="1" applyFont="1" applyFill="1" applyBorder="1" applyAlignment="1">
      <alignment horizontal="center" vertical="center"/>
    </xf>
    <xf numFmtId="166" fontId="5" fillId="3" borderId="3" xfId="0" applyNumberFormat="1" applyFont="1" applyFill="1" applyBorder="1" applyAlignment="1">
      <alignment horizontal="center" vertical="center"/>
    </xf>
    <xf numFmtId="166" fontId="4" fillId="3" borderId="3" xfId="20" applyNumberFormat="1" applyFont="1" applyFill="1" applyBorder="1" applyAlignment="1">
      <alignment horizontal="center" vertical="center"/>
    </xf>
    <xf numFmtId="3" fontId="4" fillId="3" borderId="3" xfId="0" applyNumberFormat="1" applyFont="1" applyFill="1" applyBorder="1" applyAlignment="1">
      <alignment horizontal="right" vertical="center" indent="1"/>
    </xf>
    <xf numFmtId="0" fontId="4" fillId="3" borderId="20" xfId="0" applyFont="1" applyFill="1" applyBorder="1" applyAlignment="1">
      <alignment vertical="center" wrapText="1"/>
    </xf>
    <xf numFmtId="166" fontId="4" fillId="3" borderId="20" xfId="0" applyNumberFormat="1" applyFont="1" applyFill="1" applyBorder="1" applyAlignment="1">
      <alignment horizontal="center" vertical="center"/>
    </xf>
    <xf numFmtId="0" fontId="3" fillId="3" borderId="7" xfId="0" applyFont="1" applyFill="1" applyBorder="1" applyAlignment="1">
      <alignment vertical="center"/>
    </xf>
    <xf numFmtId="165" fontId="4" fillId="3" borderId="10"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3" fillId="3" borderId="20" xfId="0" applyFont="1" applyFill="1" applyBorder="1" applyAlignment="1">
      <alignment vertical="center" wrapText="1"/>
    </xf>
    <xf numFmtId="3" fontId="3" fillId="3" borderId="20" xfId="0" applyNumberFormat="1" applyFont="1" applyFill="1" applyBorder="1" applyAlignment="1">
      <alignment horizontal="center" vertical="center"/>
    </xf>
    <xf numFmtId="0" fontId="4" fillId="3" borderId="21" xfId="0" applyFont="1" applyFill="1" applyBorder="1" applyAlignment="1">
      <alignment horizontal="left" vertical="center" wrapText="1"/>
    </xf>
    <xf numFmtId="3" fontId="4" fillId="3" borderId="21" xfId="0" applyNumberFormat="1" applyFont="1" applyFill="1" applyBorder="1" applyAlignment="1">
      <alignment horizontal="center" vertical="center"/>
    </xf>
    <xf numFmtId="0" fontId="3" fillId="3" borderId="7" xfId="0" applyFont="1" applyFill="1" applyBorder="1" applyAlignment="1">
      <alignment vertical="center" wrapText="1"/>
    </xf>
    <xf numFmtId="3" fontId="3" fillId="3" borderId="10"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7" fillId="3" borderId="5" xfId="0" applyFont="1" applyFill="1" applyBorder="1" applyAlignment="1">
      <alignment horizontal="center" vertical="center"/>
    </xf>
    <xf numFmtId="166" fontId="4" fillId="3" borderId="21" xfId="0" applyNumberFormat="1" applyFont="1" applyFill="1" applyBorder="1" applyAlignment="1">
      <alignment horizontal="center" vertical="center" wrapText="1"/>
    </xf>
    <xf numFmtId="0" fontId="4" fillId="3" borderId="21" xfId="0" applyFont="1" applyFill="1" applyBorder="1" applyAlignment="1">
      <alignment vertical="center"/>
    </xf>
    <xf numFmtId="3" fontId="3" fillId="3" borderId="9"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167" fontId="4" fillId="3" borderId="21" xfId="0" applyNumberFormat="1" applyFont="1" applyFill="1" applyBorder="1" applyAlignment="1">
      <alignment horizontal="center" vertical="center"/>
    </xf>
    <xf numFmtId="0" fontId="4" fillId="3" borderId="20" xfId="0" applyFont="1" applyFill="1" applyBorder="1" applyAlignment="1">
      <alignment horizontal="left" vertical="center" wrapText="1"/>
    </xf>
    <xf numFmtId="3" fontId="4" fillId="3" borderId="20" xfId="0" applyNumberFormat="1" applyFont="1" applyFill="1" applyBorder="1" applyAlignment="1">
      <alignment horizontal="center" vertical="center"/>
    </xf>
    <xf numFmtId="3" fontId="4" fillId="0" borderId="20" xfId="0" applyNumberFormat="1" applyFont="1" applyFill="1" applyBorder="1" applyAlignment="1">
      <alignment horizontal="right" vertical="center" indent="1"/>
    </xf>
    <xf numFmtId="3" fontId="4" fillId="3" borderId="20" xfId="0" applyNumberFormat="1" applyFont="1" applyFill="1" applyBorder="1" applyAlignment="1">
      <alignment horizontal="right" vertical="center" indent="1"/>
    </xf>
    <xf numFmtId="166" fontId="4" fillId="3" borderId="21" xfId="0" applyNumberFormat="1" applyFont="1" applyFill="1" applyBorder="1" applyAlignment="1">
      <alignment horizontal="center" vertical="center"/>
    </xf>
    <xf numFmtId="3" fontId="3" fillId="3" borderId="3" xfId="21" applyNumberFormat="1" applyFont="1" applyFill="1" applyBorder="1" applyAlignment="1">
      <alignment horizontal="center" vertical="center"/>
    </xf>
    <xf numFmtId="166" fontId="4" fillId="3" borderId="3" xfId="21" applyNumberFormat="1" applyFont="1" applyFill="1" applyBorder="1" applyAlignment="1">
      <alignment horizontal="center" vertical="center"/>
    </xf>
    <xf numFmtId="1" fontId="4" fillId="3" borderId="3" xfId="21" applyNumberFormat="1" applyFont="1" applyFill="1" applyBorder="1" applyAlignment="1">
      <alignment horizontal="center" vertical="center"/>
    </xf>
    <xf numFmtId="0" fontId="4" fillId="3" borderId="20" xfId="0" applyFont="1" applyFill="1" applyBorder="1" applyAlignment="1">
      <alignment horizontal="left" vertical="center"/>
    </xf>
    <xf numFmtId="166" fontId="4" fillId="3" borderId="20" xfId="21" applyNumberFormat="1" applyFont="1" applyFill="1" applyBorder="1" applyAlignment="1">
      <alignment horizontal="center" vertical="center"/>
    </xf>
    <xf numFmtId="166" fontId="4" fillId="3" borderId="21" xfId="21" applyNumberFormat="1" applyFont="1" applyFill="1" applyBorder="1" applyAlignment="1">
      <alignment horizontal="center" vertical="center"/>
    </xf>
    <xf numFmtId="165" fontId="4" fillId="3" borderId="10" xfId="21" applyNumberFormat="1" applyFont="1" applyFill="1" applyBorder="1" applyAlignment="1">
      <alignment horizontal="center" vertical="center"/>
    </xf>
    <xf numFmtId="165" fontId="4" fillId="3" borderId="4" xfId="21"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wrapText="1"/>
    </xf>
    <xf numFmtId="3" fontId="4" fillId="3" borderId="4" xfId="0" applyNumberFormat="1" applyFont="1" applyFill="1" applyBorder="1" applyAlignment="1">
      <alignment vertical="center"/>
    </xf>
    <xf numFmtId="164" fontId="4" fillId="0"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20" fillId="3" borderId="3" xfId="0" applyNumberFormat="1" applyFont="1" applyFill="1" applyBorder="1" applyAlignment="1">
      <alignment horizontal="center" vertical="center" wrapText="1"/>
    </xf>
    <xf numFmtId="166" fontId="3" fillId="3" borderId="3" xfId="0"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3" fontId="17" fillId="3" borderId="3" xfId="1" applyNumberFormat="1" applyFont="1" applyFill="1" applyBorder="1" applyAlignment="1">
      <alignment horizontal="center" vertical="center" wrapText="1"/>
    </xf>
    <xf numFmtId="3" fontId="4" fillId="3" borderId="3" xfId="1"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27" fillId="3"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17" fillId="3" borderId="3" xfId="1"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3" fontId="20" fillId="3" borderId="3" xfId="0" applyNumberFormat="1" applyFont="1" applyFill="1" applyBorder="1" applyAlignment="1">
      <alignment horizontal="center" vertical="center"/>
    </xf>
    <xf numFmtId="3" fontId="4" fillId="3" borderId="3" xfId="0" quotePrefix="1" applyNumberFormat="1" applyFont="1" applyFill="1" applyBorder="1" applyAlignment="1">
      <alignment horizontal="center" vertical="center" wrapText="1"/>
    </xf>
    <xf numFmtId="3" fontId="4" fillId="3" borderId="3" xfId="0" quotePrefix="1" applyNumberFormat="1" applyFont="1" applyFill="1" applyBorder="1" applyAlignment="1">
      <alignment horizontal="center" vertical="center"/>
    </xf>
    <xf numFmtId="3" fontId="3" fillId="3" borderId="3" xfId="0" applyNumberFormat="1" applyFont="1" applyFill="1" applyBorder="1" applyAlignment="1">
      <alignment horizontal="right" vertical="center" wrapText="1" indent="1"/>
    </xf>
    <xf numFmtId="3" fontId="4" fillId="3" borderId="3" xfId="0" applyNumberFormat="1" applyFont="1" applyFill="1" applyBorder="1" applyAlignment="1">
      <alignment horizontal="right" vertical="center" wrapText="1" indent="1"/>
    </xf>
    <xf numFmtId="3" fontId="4" fillId="3" borderId="3" xfId="0" quotePrefix="1" applyNumberFormat="1" applyFont="1" applyFill="1" applyBorder="1" applyAlignment="1">
      <alignment horizontal="right" vertical="center" wrapText="1" indent="1"/>
    </xf>
    <xf numFmtId="164"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right" vertical="center" indent="1"/>
    </xf>
    <xf numFmtId="0" fontId="1" fillId="3" borderId="0" xfId="0" applyFont="1" applyFill="1" applyAlignment="1">
      <alignment vertical="center" wrapText="1"/>
    </xf>
    <xf numFmtId="165" fontId="4" fillId="0" borderId="3" xfId="0" applyNumberFormat="1" applyFont="1" applyFill="1" applyBorder="1" applyAlignment="1">
      <alignment horizontal="center" vertical="center"/>
    </xf>
    <xf numFmtId="0" fontId="1" fillId="3" borderId="0" xfId="0" applyFont="1" applyFill="1" applyBorder="1" applyAlignment="1">
      <alignment horizontal="left" vertical="center" wrapText="1"/>
    </xf>
    <xf numFmtId="0" fontId="20" fillId="3" borderId="0" xfId="0" applyFont="1" applyFill="1" applyAlignment="1">
      <alignment vertical="center"/>
    </xf>
    <xf numFmtId="0" fontId="2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4" fillId="3" borderId="0" xfId="0" applyFont="1" applyFill="1" applyAlignment="1">
      <alignmen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0" fontId="5" fillId="3" borderId="0" xfId="0" applyFont="1" applyFill="1" applyBorder="1" applyAlignment="1">
      <alignment horizontal="left" vertical="center" wrapText="1" indent="1"/>
    </xf>
    <xf numFmtId="0" fontId="1" fillId="3" borderId="0" xfId="0" applyFont="1" applyFill="1" applyBorder="1" applyAlignment="1">
      <alignment horizontal="left" vertical="center" wrapText="1"/>
    </xf>
    <xf numFmtId="0" fontId="4" fillId="3" borderId="0" xfId="0" applyFont="1" applyFill="1" applyAlignment="1">
      <alignment horizontal="left" vertical="center"/>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3" fontId="7" fillId="3" borderId="0" xfId="0" applyNumberFormat="1" applyFont="1" applyFill="1" applyAlignment="1">
      <alignment vertical="center"/>
    </xf>
    <xf numFmtId="165" fontId="7" fillId="3" borderId="0" xfId="22" applyNumberFormat="1" applyFont="1" applyFill="1" applyAlignment="1">
      <alignment vertical="center"/>
    </xf>
    <xf numFmtId="9" fontId="44" fillId="3" borderId="3" xfId="22" applyFont="1" applyFill="1" applyBorder="1" applyAlignment="1">
      <alignment horizontal="right" vertical="center"/>
    </xf>
    <xf numFmtId="165" fontId="20" fillId="3" borderId="0" xfId="22" applyNumberFormat="1" applyFont="1" applyFill="1" applyBorder="1" applyAlignment="1">
      <alignment vertical="center"/>
    </xf>
    <xf numFmtId="0" fontId="16" fillId="13" borderId="0" xfId="0" applyFont="1" applyFill="1" applyBorder="1" applyAlignment="1">
      <alignment vertical="center"/>
    </xf>
    <xf numFmtId="3" fontId="3" fillId="8" borderId="0" xfId="0" applyNumberFormat="1" applyFont="1" applyFill="1" applyBorder="1" applyAlignment="1">
      <alignment horizontal="right" vertical="center" wrapText="1"/>
    </xf>
    <xf numFmtId="3" fontId="4" fillId="8" borderId="0" xfId="0" applyNumberFormat="1" applyFont="1" applyFill="1" applyBorder="1" applyAlignment="1">
      <alignment vertical="center"/>
    </xf>
    <xf numFmtId="3" fontId="3" fillId="8" borderId="0" xfId="0" applyNumberFormat="1" applyFont="1" applyFill="1" applyBorder="1" applyAlignment="1">
      <alignment vertical="center"/>
    </xf>
    <xf numFmtId="3" fontId="4" fillId="8" borderId="0" xfId="0" applyNumberFormat="1" applyFont="1" applyFill="1" applyBorder="1" applyAlignment="1">
      <alignment horizontal="right" vertical="center" wrapText="1"/>
    </xf>
    <xf numFmtId="165" fontId="4" fillId="3" borderId="0" xfId="22" applyNumberFormat="1" applyFont="1" applyFill="1" applyAlignment="1">
      <alignment vertical="center"/>
    </xf>
    <xf numFmtId="165" fontId="7" fillId="3" borderId="0" xfId="0" applyNumberFormat="1" applyFont="1" applyFill="1" applyAlignment="1">
      <alignment vertical="center"/>
    </xf>
    <xf numFmtId="2" fontId="4" fillId="8" borderId="3" xfId="0" applyNumberFormat="1" applyFont="1" applyFill="1" applyBorder="1" applyAlignment="1">
      <alignment horizontal="right" vertical="center"/>
    </xf>
    <xf numFmtId="2" fontId="16" fillId="3" borderId="0" xfId="0" applyNumberFormat="1" applyFont="1" applyFill="1" applyBorder="1" applyAlignment="1">
      <alignment horizontal="center" vertical="center" wrapText="1"/>
    </xf>
    <xf numFmtId="166" fontId="0" fillId="3" borderId="27" xfId="0" applyNumberFormat="1" applyFill="1" applyBorder="1" applyAlignment="1">
      <alignment vertical="center"/>
    </xf>
    <xf numFmtId="166" fontId="0" fillId="3" borderId="38" xfId="0" applyNumberFormat="1" applyFill="1" applyBorder="1" applyAlignment="1">
      <alignment vertical="center"/>
    </xf>
    <xf numFmtId="2" fontId="4" fillId="12" borderId="3" xfId="22" applyNumberFormat="1" applyFont="1" applyFill="1" applyBorder="1" applyAlignment="1">
      <alignment vertical="center"/>
    </xf>
    <xf numFmtId="166" fontId="4" fillId="12" borderId="3" xfId="22" applyNumberFormat="1" applyFont="1" applyFill="1" applyBorder="1" applyAlignment="1">
      <alignment vertical="center"/>
    </xf>
    <xf numFmtId="1" fontId="4" fillId="12" borderId="3" xfId="22" applyNumberFormat="1" applyFont="1" applyFill="1" applyBorder="1" applyAlignment="1">
      <alignment vertical="center"/>
    </xf>
    <xf numFmtId="10" fontId="31" fillId="3" borderId="27" xfId="22" applyNumberFormat="1" applyFont="1" applyFill="1" applyBorder="1" applyAlignment="1">
      <alignment vertical="center"/>
    </xf>
    <xf numFmtId="165" fontId="31" fillId="3" borderId="0" xfId="0" applyNumberFormat="1" applyFont="1" applyFill="1" applyBorder="1" applyAlignment="1">
      <alignment vertical="center"/>
    </xf>
    <xf numFmtId="2" fontId="4" fillId="8" borderId="7" xfId="0" applyNumberFormat="1" applyFont="1" applyFill="1" applyBorder="1" applyAlignment="1">
      <alignment horizontal="right" vertical="center"/>
    </xf>
    <xf numFmtId="3" fontId="4" fillId="8" borderId="3" xfId="7" applyNumberFormat="1" applyFont="1" applyFill="1" applyBorder="1" applyAlignment="1">
      <alignment horizontal="right" vertical="center"/>
    </xf>
    <xf numFmtId="3" fontId="16" fillId="3" borderId="0" xfId="0" applyNumberFormat="1" applyFont="1" applyFill="1" applyAlignment="1">
      <alignment horizontal="center" vertical="center"/>
    </xf>
    <xf numFmtId="0" fontId="5" fillId="3" borderId="0" xfId="0" applyFont="1" applyFill="1" applyBorder="1" applyAlignment="1">
      <alignment horizontal="left" vertical="center" wrapText="1" indent="1"/>
    </xf>
    <xf numFmtId="0" fontId="20" fillId="0" borderId="0" xfId="0" applyFont="1" applyAlignment="1">
      <alignment horizontal="left" vertical="center" wrapText="1" indent="1"/>
    </xf>
    <xf numFmtId="0" fontId="34" fillId="3" borderId="1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5" fillId="3" borderId="9" xfId="0" applyFont="1" applyFill="1" applyBorder="1" applyAlignment="1">
      <alignment horizontal="left" vertical="center" wrapText="1" indent="1"/>
    </xf>
    <xf numFmtId="0" fontId="34" fillId="3" borderId="0" xfId="0" applyFont="1" applyFill="1" applyAlignment="1">
      <alignment horizontal="center" vertical="center" wrapText="1"/>
    </xf>
    <xf numFmtId="0" fontId="1" fillId="3" borderId="0" xfId="0" applyFont="1" applyFill="1" applyBorder="1" applyAlignment="1">
      <alignment horizontal="left" vertical="center" wrapText="1"/>
    </xf>
    <xf numFmtId="0" fontId="6" fillId="3" borderId="3"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3" xfId="0" applyFill="1" applyBorder="1" applyAlignment="1">
      <alignment horizontal="left" vertical="center" indent="1"/>
    </xf>
    <xf numFmtId="0" fontId="4" fillId="3" borderId="0" xfId="0" applyFont="1" applyFill="1" applyBorder="1" applyAlignment="1">
      <alignment horizontal="left" vertical="center" wrapText="1" indent="1"/>
    </xf>
    <xf numFmtId="0" fontId="0" fillId="3" borderId="0" xfId="0" applyFont="1" applyFill="1" applyAlignment="1">
      <alignment horizontal="left" vertical="center" wrapText="1" indent="1"/>
    </xf>
    <xf numFmtId="0" fontId="0" fillId="0" borderId="0" xfId="0" applyFont="1" applyAlignment="1">
      <alignment horizontal="left" vertical="center" wrapText="1" indent="1"/>
    </xf>
    <xf numFmtId="0" fontId="20" fillId="3" borderId="0" xfId="0" applyFont="1" applyFill="1" applyAlignment="1">
      <alignment horizontal="left" vertical="center" wrapText="1" indent="1"/>
    </xf>
    <xf numFmtId="0" fontId="4" fillId="4" borderId="13" xfId="0" applyFont="1" applyFill="1" applyBorder="1" applyAlignment="1">
      <alignment horizontal="center" vertical="center" wrapText="1"/>
    </xf>
    <xf numFmtId="0" fontId="4" fillId="6" borderId="13" xfId="0" applyFont="1" applyFill="1" applyBorder="1" applyAlignment="1">
      <alignment horizontal="center" vertical="center" textRotation="90" wrapText="1"/>
    </xf>
    <xf numFmtId="0" fontId="4" fillId="4" borderId="26"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4" fillId="10" borderId="17"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0" fillId="3" borderId="0" xfId="0" applyFont="1" applyFill="1" applyBorder="1" applyAlignment="1">
      <alignment horizontal="left" vertical="center" wrapText="1" indent="1"/>
    </xf>
    <xf numFmtId="0" fontId="4" fillId="4" borderId="13" xfId="0" applyFont="1" applyFill="1" applyBorder="1" applyAlignment="1">
      <alignment horizontal="center" vertical="center" textRotation="90" wrapText="1"/>
    </xf>
    <xf numFmtId="0" fontId="4" fillId="4" borderId="13" xfId="0" applyFont="1" applyFill="1" applyBorder="1" applyAlignment="1">
      <alignment horizontal="center" vertical="center"/>
    </xf>
    <xf numFmtId="0" fontId="4"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0" fillId="0" borderId="9" xfId="0" applyBorder="1" applyAlignment="1">
      <alignment horizontal="left" vertical="center" wrapText="1" indent="1"/>
    </xf>
    <xf numFmtId="165" fontId="4" fillId="3" borderId="22" xfId="0" quotePrefix="1" applyNumberFormat="1" applyFont="1" applyFill="1" applyBorder="1" applyAlignment="1">
      <alignment horizontal="right" vertical="center" indent="1"/>
    </xf>
    <xf numFmtId="165" fontId="4" fillId="3" borderId="21" xfId="0" quotePrefix="1" applyNumberFormat="1" applyFont="1" applyFill="1" applyBorder="1" applyAlignment="1">
      <alignment horizontal="right" vertical="center" indent="1"/>
    </xf>
    <xf numFmtId="165" fontId="4" fillId="3" borderId="20" xfId="0" quotePrefix="1" applyNumberFormat="1" applyFont="1" applyFill="1" applyBorder="1" applyAlignment="1">
      <alignment horizontal="right" vertical="center" indent="1"/>
    </xf>
    <xf numFmtId="10" fontId="4" fillId="3" borderId="20" xfId="0" quotePrefix="1" applyNumberFormat="1" applyFont="1" applyFill="1" applyBorder="1" applyAlignment="1">
      <alignment horizontal="right" vertical="center" indent="1"/>
    </xf>
    <xf numFmtId="10" fontId="4" fillId="3" borderId="22" xfId="0" quotePrefix="1" applyNumberFormat="1" applyFont="1" applyFill="1" applyBorder="1" applyAlignment="1">
      <alignment horizontal="right" vertical="center" inden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9" fillId="3" borderId="42" xfId="0" applyFont="1" applyFill="1" applyBorder="1" applyAlignment="1">
      <alignment horizontal="center" vertical="center"/>
    </xf>
    <xf numFmtId="0" fontId="39" fillId="3" borderId="43" xfId="0" applyFont="1" applyFill="1" applyBorder="1" applyAlignment="1">
      <alignment horizontal="center" vertical="center"/>
    </xf>
    <xf numFmtId="0" fontId="39" fillId="3" borderId="44" xfId="0" applyFont="1" applyFill="1" applyBorder="1" applyAlignment="1">
      <alignment horizontal="center" vertical="center"/>
    </xf>
    <xf numFmtId="0" fontId="37" fillId="12" borderId="29" xfId="0" applyFont="1" applyFill="1" applyBorder="1" applyAlignment="1">
      <alignment horizontal="center" vertical="center" wrapText="1"/>
    </xf>
    <xf numFmtId="0" fontId="37" fillId="12" borderId="30" xfId="0" applyFont="1" applyFill="1" applyBorder="1" applyAlignment="1">
      <alignment horizontal="center" vertical="center" wrapText="1"/>
    </xf>
    <xf numFmtId="0" fontId="0" fillId="0" borderId="0" xfId="0" applyFill="1" applyAlignment="1">
      <alignment horizontal="left" vertical="center" wrapText="1" indent="1"/>
    </xf>
    <xf numFmtId="0" fontId="4" fillId="3" borderId="0" xfId="0" applyFont="1" applyFill="1" applyAlignment="1">
      <alignment horizontal="justify" vertical="center" wrapText="1"/>
    </xf>
    <xf numFmtId="165" fontId="4" fillId="8" borderId="20" xfId="0" quotePrefix="1" applyNumberFormat="1" applyFont="1" applyFill="1" applyBorder="1" applyAlignment="1">
      <alignment horizontal="center" vertical="center"/>
    </xf>
    <xf numFmtId="165" fontId="4" fillId="8" borderId="22" xfId="0" quotePrefix="1" applyNumberFormat="1" applyFont="1" applyFill="1" applyBorder="1" applyAlignment="1">
      <alignment horizontal="center" vertical="center"/>
    </xf>
    <xf numFmtId="165" fontId="4" fillId="8" borderId="21" xfId="0" quotePrefix="1" applyNumberFormat="1" applyFont="1" applyFill="1" applyBorder="1" applyAlignment="1">
      <alignment horizontal="center" vertical="center"/>
    </xf>
    <xf numFmtId="166" fontId="4" fillId="8" borderId="20" xfId="0" applyNumberFormat="1" applyFont="1" applyFill="1" applyBorder="1" applyAlignment="1">
      <alignment horizontal="center" vertical="center"/>
    </xf>
    <xf numFmtId="166" fontId="4" fillId="8" borderId="22" xfId="0" applyNumberFormat="1" applyFont="1" applyFill="1" applyBorder="1" applyAlignment="1">
      <alignment horizontal="center" vertical="center"/>
    </xf>
    <xf numFmtId="166" fontId="4" fillId="8" borderId="21"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horizontal="left" vertical="center" wrapText="1" indent="1"/>
    </xf>
    <xf numFmtId="0" fontId="4" fillId="8" borderId="0" xfId="0" applyFont="1" applyFill="1" applyAlignment="1">
      <alignment horizontal="left" vertical="center" wrapText="1" indent="1"/>
    </xf>
    <xf numFmtId="0" fontId="0" fillId="8" borderId="0" xfId="0" applyFill="1" applyAlignment="1">
      <alignment horizontal="left" vertical="center" wrapText="1" indent="1"/>
    </xf>
    <xf numFmtId="15" fontId="5" fillId="3" borderId="0" xfId="0"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4" fillId="0" borderId="0" xfId="0" applyFont="1" applyAlignment="1">
      <alignmen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4" fillId="5" borderId="0" xfId="0" applyFont="1" applyFill="1" applyAlignment="1">
      <alignment horizontal="left" vertical="center" wrapText="1" indent="1"/>
    </xf>
    <xf numFmtId="15" fontId="4" fillId="3" borderId="0" xfId="0" applyNumberFormat="1" applyFont="1" applyFill="1" applyAlignment="1">
      <alignment horizontal="left" vertical="center" wrapText="1" indent="1"/>
    </xf>
    <xf numFmtId="15" fontId="4" fillId="3" borderId="0" xfId="0" applyNumberFormat="1" applyFont="1" applyFill="1" applyBorder="1" applyAlignment="1">
      <alignment horizontal="left" vertical="center" wrapText="1" indent="1"/>
    </xf>
    <xf numFmtId="49" fontId="4" fillId="5" borderId="0" xfId="0" applyNumberFormat="1" applyFont="1" applyFill="1" applyAlignment="1">
      <alignment horizontal="left" vertical="center" wrapText="1" indent="1"/>
    </xf>
    <xf numFmtId="15" fontId="4" fillId="5" borderId="0" xfId="0" applyNumberFormat="1" applyFont="1" applyFill="1" applyBorder="1" applyAlignment="1">
      <alignment horizontal="left" vertical="center" wrapText="1" indent="1"/>
    </xf>
    <xf numFmtId="49" fontId="4" fillId="3" borderId="0" xfId="0" applyNumberFormat="1" applyFont="1" applyFill="1" applyAlignment="1">
      <alignment horizontal="left" vertical="center" wrapText="1" indent="1"/>
    </xf>
    <xf numFmtId="0" fontId="4" fillId="0" borderId="0" xfId="1" applyFont="1" applyFill="1" applyBorder="1" applyAlignment="1">
      <alignment horizontal="left" vertical="center" wrapText="1" inden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3" xfId="1" applyFont="1" applyFill="1" applyBorder="1" applyAlignment="1">
      <alignment horizontal="center"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left" vertical="center" wrapText="1" indent="1"/>
    </xf>
    <xf numFmtId="15" fontId="4" fillId="3" borderId="0" xfId="0" applyNumberFormat="1" applyFont="1" applyFill="1" applyBorder="1" applyAlignment="1">
      <alignment horizontal="justify" vertical="center" wrapText="1"/>
    </xf>
    <xf numFmtId="49" fontId="4" fillId="3" borderId="0" xfId="1" applyNumberFormat="1" applyFont="1" applyFill="1" applyAlignment="1">
      <alignment horizontal="justify" vertical="center" wrapText="1"/>
    </xf>
    <xf numFmtId="15" fontId="4" fillId="3" borderId="0" xfId="0" applyNumberFormat="1" applyFont="1" applyFill="1" applyAlignment="1">
      <alignment horizontal="justify" vertical="center" wrapText="1"/>
    </xf>
    <xf numFmtId="0" fontId="4" fillId="3" borderId="0" xfId="1" applyFont="1" applyFill="1" applyBorder="1" applyAlignment="1">
      <alignment horizontal="justify" vertical="center" wrapText="1"/>
    </xf>
    <xf numFmtId="15" fontId="5" fillId="3" borderId="0" xfId="0" applyNumberFormat="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horizontal="left" vertical="center" wrapText="1" indent="1"/>
    </xf>
    <xf numFmtId="0" fontId="7"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9" xfId="1" applyFont="1" applyFill="1" applyBorder="1" applyAlignment="1">
      <alignment horizontal="left" vertical="center" wrapText="1" indent="1"/>
    </xf>
    <xf numFmtId="3" fontId="17" fillId="8" borderId="20" xfId="0" applyNumberFormat="1" applyFont="1" applyFill="1" applyBorder="1" applyAlignment="1">
      <alignment horizontal="center" vertical="center"/>
    </xf>
    <xf numFmtId="3" fontId="17" fillId="8" borderId="22" xfId="0" applyNumberFormat="1" applyFont="1" applyFill="1" applyBorder="1" applyAlignment="1">
      <alignment horizontal="center" vertical="center"/>
    </xf>
    <xf numFmtId="3" fontId="17" fillId="8" borderId="21"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2" xfId="0" applyNumberFormat="1" applyFont="1" applyFill="1" applyBorder="1" applyAlignment="1">
      <alignment horizontal="center" vertical="center"/>
    </xf>
    <xf numFmtId="164" fontId="5" fillId="8" borderId="21" xfId="0" applyNumberFormat="1" applyFont="1" applyFill="1" applyBorder="1" applyAlignment="1">
      <alignment horizontal="center" vertical="center"/>
    </xf>
    <xf numFmtId="166" fontId="5" fillId="8" borderId="20" xfId="0" applyNumberFormat="1" applyFont="1" applyFill="1" applyBorder="1" applyAlignment="1">
      <alignment horizontal="center" vertical="center"/>
    </xf>
    <xf numFmtId="166" fontId="5" fillId="8" borderId="22" xfId="0" applyNumberFormat="1" applyFont="1" applyFill="1" applyBorder="1" applyAlignment="1">
      <alignment horizontal="center" vertical="center"/>
    </xf>
    <xf numFmtId="166" fontId="5" fillId="8" borderId="21" xfId="0" applyNumberFormat="1" applyFont="1" applyFill="1" applyBorder="1" applyAlignment="1">
      <alignment horizontal="center" vertical="center"/>
    </xf>
    <xf numFmtId="167" fontId="5" fillId="8" borderId="20" xfId="0" applyNumberFormat="1" applyFont="1" applyFill="1" applyBorder="1" applyAlignment="1">
      <alignment horizontal="center" vertical="center"/>
    </xf>
    <xf numFmtId="167" fontId="5" fillId="8" borderId="21" xfId="0" applyNumberFormat="1" applyFont="1" applyFill="1" applyBorder="1" applyAlignment="1">
      <alignment horizontal="center" vertical="center"/>
    </xf>
    <xf numFmtId="0" fontId="3" fillId="3" borderId="3" xfId="21" applyFont="1" applyFill="1" applyBorder="1" applyAlignment="1">
      <alignment horizontal="center" vertical="center" wrapText="1"/>
    </xf>
    <xf numFmtId="0" fontId="4" fillId="3" borderId="3" xfId="2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Alignment="1">
      <alignment vertical="center"/>
    </xf>
    <xf numFmtId="0" fontId="5" fillId="3" borderId="0" xfId="1" applyFont="1" applyFill="1" applyBorder="1" applyAlignment="1">
      <alignment horizontal="justify" vertical="center" wrapText="1"/>
    </xf>
    <xf numFmtId="0" fontId="29" fillId="3" borderId="3" xfId="0" applyFont="1" applyFill="1" applyBorder="1" applyAlignment="1">
      <alignment horizontal="center" vertical="center" wrapText="1"/>
    </xf>
    <xf numFmtId="0" fontId="4" fillId="8" borderId="0" xfId="1" applyFont="1" applyFill="1" applyBorder="1" applyAlignment="1">
      <alignment horizontal="left" vertical="center" wrapText="1" indent="1"/>
    </xf>
    <xf numFmtId="49" fontId="4" fillId="3" borderId="0" xfId="0" applyNumberFormat="1" applyFont="1" applyFill="1" applyBorder="1" applyAlignment="1">
      <alignment horizontal="left" vertical="center" wrapText="1" indent="1"/>
    </xf>
    <xf numFmtId="0" fontId="1" fillId="3" borderId="12"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4" fillId="3" borderId="0" xfId="0" applyFont="1" applyFill="1" applyAlignment="1">
      <alignment horizontal="left" vertical="center"/>
    </xf>
    <xf numFmtId="0" fontId="0" fillId="3" borderId="0" xfId="0" applyFill="1" applyBorder="1" applyAlignment="1">
      <alignment horizontal="left" vertical="center" wrapText="1" indent="1"/>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0" fontId="5" fillId="3" borderId="9" xfId="0" applyFont="1" applyFill="1" applyBorder="1" applyAlignment="1">
      <alignment horizontal="left" vertical="center" indent="1"/>
    </xf>
    <xf numFmtId="0" fontId="0" fillId="3" borderId="0" xfId="0" applyFill="1" applyAlignment="1">
      <alignment horizontal="left" vertical="center"/>
    </xf>
    <xf numFmtId="0" fontId="7" fillId="3" borderId="3" xfId="0" applyFont="1" applyFill="1" applyBorder="1" applyAlignment="1">
      <alignment horizontal="center" vertical="center"/>
    </xf>
    <xf numFmtId="0" fontId="20" fillId="3" borderId="0" xfId="0" applyFont="1" applyFill="1" applyAlignment="1">
      <alignment horizontal="left" vertical="center"/>
    </xf>
    <xf numFmtId="0" fontId="4" fillId="3" borderId="0" xfId="0" quotePrefix="1" applyFont="1" applyFill="1" applyAlignment="1">
      <alignment horizontal="left" vertical="center" wrapText="1" inden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0" borderId="0" xfId="0" quotePrefix="1" applyFont="1" applyFill="1" applyAlignment="1">
      <alignment horizontal="left" vertical="center" wrapText="1" indent="1"/>
    </xf>
    <xf numFmtId="0" fontId="20" fillId="3" borderId="0" xfId="0" applyFont="1" applyFill="1" applyBorder="1" applyAlignment="1">
      <alignment horizontal="left" vertical="center"/>
    </xf>
    <xf numFmtId="0" fontId="0" fillId="3" borderId="9" xfId="0" applyFill="1" applyBorder="1" applyAlignment="1">
      <alignment horizontal="left" vertical="center" wrapText="1" indent="1"/>
    </xf>
    <xf numFmtId="0" fontId="4" fillId="0" borderId="0" xfId="0" applyFont="1" applyFill="1" applyAlignment="1">
      <alignment horizontal="left" vertical="center" wrapText="1"/>
    </xf>
    <xf numFmtId="0" fontId="5" fillId="3" borderId="0" xfId="0" applyFont="1" applyFill="1" applyBorder="1" applyAlignment="1">
      <alignment horizontal="left" vertical="center"/>
    </xf>
    <xf numFmtId="0" fontId="4" fillId="3" borderId="0" xfId="1" applyFont="1" applyFill="1" applyAlignment="1">
      <alignment horizontal="left" vertical="center" wrapText="1" indent="1"/>
    </xf>
    <xf numFmtId="15" fontId="4" fillId="3" borderId="0" xfId="1" applyNumberFormat="1" applyFont="1" applyFill="1" applyAlignment="1">
      <alignment horizontal="left" vertical="center" wrapText="1" indent="1"/>
    </xf>
    <xf numFmtId="0" fontId="3" fillId="3"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9" fillId="3" borderId="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6" xfId="0" applyFont="1" applyFill="1" applyBorder="1" applyAlignment="1">
      <alignment horizontal="center" vertical="center"/>
    </xf>
    <xf numFmtId="0" fontId="1" fillId="3" borderId="3"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4" fillId="11" borderId="0" xfId="0" applyFont="1" applyFill="1" applyBorder="1" applyAlignment="1">
      <alignment horizontal="left" vertical="center" wrapText="1" indent="1"/>
    </xf>
    <xf numFmtId="0" fontId="0" fillId="11" borderId="0" xfId="0" applyFill="1" applyAlignment="1">
      <alignment horizontal="left" vertical="center" wrapText="1" indent="1"/>
    </xf>
    <xf numFmtId="0" fontId="4" fillId="0" borderId="0" xfId="0" applyFont="1" applyFill="1" applyBorder="1" applyAlignment="1">
      <alignment horizontal="left" vertical="center" wrapText="1" indent="1"/>
    </xf>
    <xf numFmtId="0" fontId="4" fillId="3" borderId="0" xfId="0" applyFont="1" applyFill="1" applyAlignment="1">
      <alignment horizontal="left" vertical="center" wrapText="1"/>
    </xf>
    <xf numFmtId="0" fontId="19" fillId="3" borderId="0" xfId="0" applyFont="1" applyFill="1" applyBorder="1" applyAlignment="1">
      <alignment vertical="center" wrapText="1"/>
    </xf>
    <xf numFmtId="0" fontId="5" fillId="3" borderId="0" xfId="0" applyFont="1" applyFill="1" applyAlignment="1">
      <alignment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5" fillId="2" borderId="0" xfId="0" applyFont="1" applyFill="1" applyAlignment="1">
      <alignment horizontal="left" vertical="center"/>
    </xf>
    <xf numFmtId="0" fontId="4" fillId="2" borderId="0" xfId="0" applyFont="1" applyFill="1" applyAlignment="1">
      <alignment horizontal="left" vertical="center"/>
    </xf>
    <xf numFmtId="0" fontId="5"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5" fillId="2" borderId="0" xfId="0" applyFont="1" applyFill="1" applyAlignment="1">
      <alignment horizontal="center" vertical="center"/>
    </xf>
    <xf numFmtId="0" fontId="2" fillId="3" borderId="0" xfId="0" applyFont="1" applyFill="1" applyAlignment="1">
      <alignment horizontal="left" vertical="center" wrapText="1" indent="1"/>
    </xf>
    <xf numFmtId="0" fontId="1" fillId="2" borderId="12" xfId="0" applyFont="1" applyFill="1" applyBorder="1" applyAlignment="1">
      <alignment horizontal="center" vertical="center"/>
    </xf>
  </cellXfs>
  <cellStyles count="23">
    <cellStyle name="DEFINITION" xfId="3"/>
    <cellStyle name="FILET_HAUT" xfId="4"/>
    <cellStyle name="Milliers 2" xfId="20"/>
    <cellStyle name="Normal" xfId="0" builtinId="0"/>
    <cellStyle name="Normal 2" xfId="1"/>
    <cellStyle name="Normal 3" xfId="19"/>
    <cellStyle name="Normal 4" xfId="2"/>
    <cellStyle name="Normal 4 2" xfId="21"/>
    <cellStyle name="NOTE01" xfId="5"/>
    <cellStyle name="Pourcentage" xfId="22" builtin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4.1208846487656797E-2"/>
          <c:w val="0.94540362535305733"/>
          <c:h val="0.73401145833333337"/>
        </c:manualLayout>
      </c:layout>
      <c:lineChart>
        <c:grouping val="standard"/>
        <c:varyColors val="0"/>
        <c:ser>
          <c:idx val="0"/>
          <c:order val="0"/>
          <c:tx>
            <c:strRef>
              <c:f>'5.1-7 source'!$A$13</c:f>
              <c:strCache>
                <c:ptCount val="1"/>
                <c:pt idx="0">
                  <c:v>SRE / Pensions civiles de droit direct hors La Poste et Orange (1)</c:v>
                </c:pt>
              </c:strCache>
            </c:strRef>
          </c:tx>
          <c:spPr>
            <a:ln w="12700"/>
          </c:spPr>
          <c:cat>
            <c:numRef>
              <c:f>'5.1-7 source'!$B$11:$Q$11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'5.1-7 source'!$B$13:$Q$13</c:f>
              <c:numCache>
                <c:formatCode>#,##0</c:formatCode>
                <c:ptCount val="16"/>
                <c:pt idx="0">
                  <c:v>100</c:v>
                </c:pt>
                <c:pt idx="1">
                  <c:v>98.279752812109436</c:v>
                </c:pt>
                <c:pt idx="2">
                  <c:v>107.07193445354812</c:v>
                </c:pt>
                <c:pt idx="3">
                  <c:v>112.71004027218441</c:v>
                </c:pt>
                <c:pt idx="4">
                  <c:v>114.46153312039995</c:v>
                </c:pt>
                <c:pt idx="5">
                  <c:v>94.250798500208305</c:v>
                </c:pt>
                <c:pt idx="6">
                  <c:v>97.486460213859189</c:v>
                </c:pt>
                <c:pt idx="7">
                  <c:v>102.55693653659215</c:v>
                </c:pt>
                <c:pt idx="8">
                  <c:v>74.477503124566027</c:v>
                </c:pt>
                <c:pt idx="9">
                  <c:v>79.791001249826408</c:v>
                </c:pt>
                <c:pt idx="10">
                  <c:v>79.791001249826408</c:v>
                </c:pt>
                <c:pt idx="11">
                  <c:v>76.784474378558528</c:v>
                </c:pt>
                <c:pt idx="12">
                  <c:v>71.908415497847514</c:v>
                </c:pt>
                <c:pt idx="13">
                  <c:v>72.493403693931398</c:v>
                </c:pt>
                <c:pt idx="14">
                  <c:v>80.030551312317726</c:v>
                </c:pt>
                <c:pt idx="15">
                  <c:v>75.593667546174132</c:v>
                </c:pt>
              </c:numCache>
            </c:numRef>
          </c:val>
          <c:smooth val="0"/>
        </c:ser>
        <c:ser>
          <c:idx val="5"/>
          <c:order val="1"/>
          <c:tx>
            <c:strRef>
              <c:f>'5.1-7 source'!$A$14</c:f>
              <c:strCache>
                <c:ptCount val="1"/>
                <c:pt idx="0">
                  <c:v>SRE / Pensions militaires de droit direct (1)</c:v>
                </c:pt>
              </c:strCache>
            </c:strRef>
          </c:tx>
          <c:spPr>
            <a:ln w="12700"/>
          </c:spPr>
          <c:cat>
            <c:numRef>
              <c:f>'5.1-7 source'!$B$11:$Q$11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'5.1-7 source'!$B$14:$Q$14</c:f>
              <c:numCache>
                <c:formatCode>#,##0</c:formatCode>
                <c:ptCount val="16"/>
                <c:pt idx="0">
                  <c:v>100</c:v>
                </c:pt>
                <c:pt idx="1">
                  <c:v>92.392951875710494</c:v>
                </c:pt>
                <c:pt idx="2">
                  <c:v>92.080333459643811</c:v>
                </c:pt>
                <c:pt idx="3">
                  <c:v>102.61462675255778</c:v>
                </c:pt>
                <c:pt idx="4">
                  <c:v>117.65820386510042</c:v>
                </c:pt>
                <c:pt idx="5">
                  <c:v>115.11936339522546</c:v>
                </c:pt>
                <c:pt idx="6">
                  <c:v>123.8821523304282</c:v>
                </c:pt>
                <c:pt idx="7">
                  <c:v>127.91777188328912</c:v>
                </c:pt>
                <c:pt idx="8">
                  <c:v>108.13755210306934</c:v>
                </c:pt>
                <c:pt idx="9">
                  <c:v>112.06896551724138</c:v>
                </c:pt>
                <c:pt idx="10">
                  <c:v>112.07841802782819</c:v>
                </c:pt>
                <c:pt idx="11">
                  <c:v>106.20840895341804</c:v>
                </c:pt>
                <c:pt idx="12">
                  <c:v>107.87205081669693</c:v>
                </c:pt>
                <c:pt idx="13">
                  <c:v>109.8476255293406</c:v>
                </c:pt>
                <c:pt idx="14">
                  <c:v>112.82516636418634</c:v>
                </c:pt>
                <c:pt idx="15">
                  <c:v>123.54431336963098</c:v>
                </c:pt>
              </c:numCache>
            </c:numRef>
          </c:val>
          <c:smooth val="0"/>
        </c:ser>
        <c:ser>
          <c:idx val="1"/>
          <c:order val="2"/>
          <c:tx>
            <c:strRef>
              <c:f>'5.1-7 source'!$A$15</c:f>
              <c:strCache>
                <c:ptCount val="1"/>
                <c:pt idx="0">
                  <c:v>FSPOEIE / Pensions de droit direct des ouvriers d'État (2)</c:v>
                </c:pt>
              </c:strCache>
            </c:strRef>
          </c:tx>
          <c:spPr>
            <a:ln w="12700"/>
          </c:spPr>
          <c:cat>
            <c:numRef>
              <c:f>'5.1-7 source'!$B$11:$Q$11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'5.1-7 source'!$B$15:$Q$15</c:f>
              <c:numCache>
                <c:formatCode>#,##0</c:formatCode>
                <c:ptCount val="16"/>
                <c:pt idx="0">
                  <c:v>100</c:v>
                </c:pt>
                <c:pt idx="1">
                  <c:v>100.49559471365639</c:v>
                </c:pt>
                <c:pt idx="2">
                  <c:v>143.83259911894274</c:v>
                </c:pt>
                <c:pt idx="3">
                  <c:v>137.83039647577093</c:v>
                </c:pt>
                <c:pt idx="4">
                  <c:v>170.42951541850221</c:v>
                </c:pt>
                <c:pt idx="5">
                  <c:v>133.5352422907489</c:v>
                </c:pt>
                <c:pt idx="6">
                  <c:v>142.67621145374449</c:v>
                </c:pt>
                <c:pt idx="7">
                  <c:v>140.25330396475772</c:v>
                </c:pt>
                <c:pt idx="8">
                  <c:v>111.72907488986785</c:v>
                </c:pt>
                <c:pt idx="9">
                  <c:v>136.01321585903085</c:v>
                </c:pt>
                <c:pt idx="10">
                  <c:v>131.93832599118943</c:v>
                </c:pt>
                <c:pt idx="11">
                  <c:v>117.62114537444934</c:v>
                </c:pt>
                <c:pt idx="12">
                  <c:v>125.93612334801762</c:v>
                </c:pt>
                <c:pt idx="13">
                  <c:v>146.75110132158591</c:v>
                </c:pt>
                <c:pt idx="14">
                  <c:v>120.87004405286343</c:v>
                </c:pt>
                <c:pt idx="15">
                  <c:v>116.74008810572687</c:v>
                </c:pt>
              </c:numCache>
            </c:numRef>
          </c:val>
          <c:smooth val="0"/>
        </c:ser>
        <c:ser>
          <c:idx val="6"/>
          <c:order val="3"/>
          <c:tx>
            <c:strRef>
              <c:f>'5.1-7 source'!$A$16</c:f>
              <c:strCache>
                <c:ptCount val="1"/>
                <c:pt idx="0">
                  <c:v>CNRACL / Pensions de droit direct de la FPT</c:v>
                </c:pt>
              </c:strCache>
            </c:strRef>
          </c:tx>
          <c:spPr>
            <a:ln w="12700"/>
          </c:spPr>
          <c:cat>
            <c:numRef>
              <c:f>'5.1-7 source'!$B$11:$Q$11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'5.1-7 source'!$B$16:$Q$16</c:f>
              <c:numCache>
                <c:formatCode>#,##0</c:formatCode>
                <c:ptCount val="16"/>
                <c:pt idx="0">
                  <c:v>100</c:v>
                </c:pt>
                <c:pt idx="1">
                  <c:v>127.75174931548524</c:v>
                </c:pt>
                <c:pt idx="2">
                  <c:v>179.25159720109522</c:v>
                </c:pt>
                <c:pt idx="3">
                  <c:v>172.66200182537267</c:v>
                </c:pt>
                <c:pt idx="4">
                  <c:v>199.07514450867052</c:v>
                </c:pt>
                <c:pt idx="5">
                  <c:v>151.57286279282019</c:v>
                </c:pt>
                <c:pt idx="6">
                  <c:v>175.22969272893215</c:v>
                </c:pt>
                <c:pt idx="7">
                  <c:v>211.4450867052023</c:v>
                </c:pt>
                <c:pt idx="8">
                  <c:v>160.74231822330393</c:v>
                </c:pt>
                <c:pt idx="9">
                  <c:v>197.45664739884393</c:v>
                </c:pt>
                <c:pt idx="10">
                  <c:v>199.46455734712504</c:v>
                </c:pt>
                <c:pt idx="11">
                  <c:v>201.807118953453</c:v>
                </c:pt>
                <c:pt idx="12">
                  <c:v>221.48463644660785</c:v>
                </c:pt>
                <c:pt idx="13">
                  <c:v>248.2263462123517</c:v>
                </c:pt>
                <c:pt idx="14">
                  <c:v>262.47642226954667</c:v>
                </c:pt>
                <c:pt idx="15">
                  <c:v>265.18405841192578</c:v>
                </c:pt>
              </c:numCache>
            </c:numRef>
          </c:val>
          <c:smooth val="0"/>
        </c:ser>
        <c:ser>
          <c:idx val="2"/>
          <c:order val="4"/>
          <c:tx>
            <c:strRef>
              <c:f>'5.1-7 source'!$A$17</c:f>
              <c:strCache>
                <c:ptCount val="1"/>
                <c:pt idx="0">
                  <c:v>CNRACL / Pensions de droit direct de la FPH</c:v>
                </c:pt>
              </c:strCache>
            </c:strRef>
          </c:tx>
          <c:spPr>
            <a:ln w="12700"/>
          </c:spPr>
          <c:cat>
            <c:numRef>
              <c:f>'5.1-7 source'!$B$11:$Q$11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'5.1-7 source'!$B$17:$Q$17</c:f>
              <c:numCache>
                <c:formatCode>#,##0</c:formatCode>
                <c:ptCount val="16"/>
                <c:pt idx="0">
                  <c:v>100</c:v>
                </c:pt>
                <c:pt idx="1">
                  <c:v>134.6034165237823</c:v>
                </c:pt>
                <c:pt idx="2">
                  <c:v>152.73385406744143</c:v>
                </c:pt>
                <c:pt idx="3">
                  <c:v>157.07118816282465</c:v>
                </c:pt>
                <c:pt idx="4">
                  <c:v>189.71232615736332</c:v>
                </c:pt>
                <c:pt idx="5">
                  <c:v>141.54442115958597</c:v>
                </c:pt>
                <c:pt idx="6">
                  <c:v>159.57325204800915</c:v>
                </c:pt>
                <c:pt idx="7">
                  <c:v>199.60627421096081</c:v>
                </c:pt>
                <c:pt idx="8">
                  <c:v>118.87343621007176</c:v>
                </c:pt>
                <c:pt idx="9">
                  <c:v>137.77862449990474</c:v>
                </c:pt>
                <c:pt idx="10">
                  <c:v>138.10249571346924</c:v>
                </c:pt>
                <c:pt idx="11">
                  <c:v>133.52384581190069</c:v>
                </c:pt>
                <c:pt idx="12">
                  <c:v>145.09430367689083</c:v>
                </c:pt>
                <c:pt idx="13">
                  <c:v>161.74509430367689</c:v>
                </c:pt>
                <c:pt idx="14">
                  <c:v>165.48548929954913</c:v>
                </c:pt>
                <c:pt idx="15">
                  <c:v>156.86797485235283</c:v>
                </c:pt>
              </c:numCache>
            </c:numRef>
          </c:val>
          <c:smooth val="0"/>
        </c:ser>
        <c:dLbls>
          <c:showLegendKey val="0"/>
          <c:showVal val="0"/>
          <c:showCatName val="0"/>
          <c:showSerName val="0"/>
          <c:showPercent val="0"/>
          <c:showBubbleSize val="0"/>
        </c:dLbls>
        <c:marker val="1"/>
        <c:smooth val="0"/>
        <c:axId val="98175400"/>
        <c:axId val="98180104"/>
      </c:lineChart>
      <c:catAx>
        <c:axId val="98175400"/>
        <c:scaling>
          <c:orientation val="minMax"/>
        </c:scaling>
        <c:delete val="0"/>
        <c:axPos val="b"/>
        <c:numFmt formatCode="General" sourceLinked="1"/>
        <c:majorTickMark val="out"/>
        <c:minorTickMark val="none"/>
        <c:tickLblPos val="nextTo"/>
        <c:txPr>
          <a:bodyPr rot="0" vert="horz"/>
          <a:lstStyle/>
          <a:p>
            <a:pPr>
              <a:defRPr/>
            </a:pPr>
            <a:endParaRPr lang="fr-FR"/>
          </a:p>
        </c:txPr>
        <c:crossAx val="98180104"/>
        <c:crosses val="autoZero"/>
        <c:auto val="1"/>
        <c:lblAlgn val="ctr"/>
        <c:lblOffset val="100"/>
        <c:tickLblSkip val="1"/>
        <c:tickMarkSkip val="1"/>
        <c:noMultiLvlLbl val="0"/>
      </c:catAx>
      <c:valAx>
        <c:axId val="98180104"/>
        <c:scaling>
          <c:orientation val="minMax"/>
          <c:max val="270"/>
          <c:min val="20"/>
        </c:scaling>
        <c:delete val="0"/>
        <c:axPos val="l"/>
        <c:majorGridlines>
          <c:spPr>
            <a:ln>
              <a:solidFill>
                <a:schemeClr val="bg1">
                  <a:lumMod val="85000"/>
                </a:schemeClr>
              </a:solidFill>
              <a:prstDash val="sysDash"/>
            </a:ln>
          </c:spPr>
        </c:majorGridlines>
        <c:numFmt formatCode="#,##0" sourceLinked="1"/>
        <c:majorTickMark val="out"/>
        <c:minorTickMark val="none"/>
        <c:tickLblPos val="nextTo"/>
        <c:txPr>
          <a:bodyPr rot="0" vert="horz"/>
          <a:lstStyle/>
          <a:p>
            <a:pPr>
              <a:defRPr/>
            </a:pPr>
            <a:endParaRPr lang="fr-FR"/>
          </a:p>
        </c:txPr>
        <c:crossAx val="98175400"/>
        <c:crosses val="autoZero"/>
        <c:crossBetween val="between"/>
      </c:valAx>
    </c:plotArea>
    <c:legend>
      <c:legendPos val="b"/>
      <c:layout>
        <c:manualLayout>
          <c:xMode val="edge"/>
          <c:yMode val="edge"/>
          <c:x val="0"/>
          <c:y val="0.87796249999999998"/>
          <c:w val="1"/>
          <c:h val="0.1208792830304599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source'!$B$4</c:f>
              <c:strCache>
                <c:ptCount val="1"/>
                <c:pt idx="0">
                  <c:v>50 ans et moins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source'!$B$5:$B$22</c:f>
              <c:numCache>
                <c:formatCode>0.0%</c:formatCode>
                <c:ptCount val="18"/>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pt idx="13">
                  <c:v>1.2280821450501467E-3</c:v>
                </c:pt>
                <c:pt idx="14">
                  <c:v>9.9360367633360243E-4</c:v>
                </c:pt>
                <c:pt idx="15">
                  <c:v>9.5134547431367214E-4</c:v>
                </c:pt>
                <c:pt idx="16">
                  <c:v>6.0639616124864881E-4</c:v>
                </c:pt>
                <c:pt idx="17">
                  <c:v>6.3237774030354128E-4</c:v>
                </c:pt>
              </c:numCache>
            </c:numRef>
          </c:val>
        </c:ser>
        <c:ser>
          <c:idx val="1"/>
          <c:order val="1"/>
          <c:tx>
            <c:strRef>
              <c:f>'5.1-16 source'!$C$4</c:f>
              <c:strCache>
                <c:ptCount val="1"/>
                <c:pt idx="0">
                  <c:v>51 à 54 ans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source'!$C$5:$C$22</c:f>
              <c:numCache>
                <c:formatCode>0.0%</c:formatCode>
                <c:ptCount val="18"/>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pt idx="13">
                  <c:v>1.3304223238043255E-3</c:v>
                </c:pt>
                <c:pt idx="14">
                  <c:v>2.049307582438055E-3</c:v>
                </c:pt>
                <c:pt idx="15">
                  <c:v>2.6365860288121773E-3</c:v>
                </c:pt>
                <c:pt idx="16">
                  <c:v>2.003743837169448E-3</c:v>
                </c:pt>
                <c:pt idx="17">
                  <c:v>1.6072934232715008E-3</c:v>
                </c:pt>
              </c:numCache>
            </c:numRef>
          </c:val>
        </c:ser>
        <c:ser>
          <c:idx val="2"/>
          <c:order val="2"/>
          <c:tx>
            <c:strRef>
              <c:f>'5.1-16 source'!$D$4</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source'!$D$5:$D$22</c:f>
              <c:numCache>
                <c:formatCode>0.0%</c:formatCode>
                <c:ptCount val="18"/>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pt idx="13">
                  <c:v>1.944463396329399E-3</c:v>
                </c:pt>
                <c:pt idx="14">
                  <c:v>2.3598087312923059E-3</c:v>
                </c:pt>
                <c:pt idx="15">
                  <c:v>1.8211470508290295E-3</c:v>
                </c:pt>
                <c:pt idx="16">
                  <c:v>1.5555379788552296E-3</c:v>
                </c:pt>
                <c:pt idx="17">
                  <c:v>1.4491989881956155E-3</c:v>
                </c:pt>
              </c:numCache>
            </c:numRef>
          </c:val>
        </c:ser>
        <c:ser>
          <c:idx val="3"/>
          <c:order val="3"/>
          <c:tx>
            <c:strRef>
              <c:f>'5.1-16 source'!$E$4</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source'!$E$5:$E$22</c:f>
              <c:numCache>
                <c:formatCode>0.0%</c:formatCode>
                <c:ptCount val="18"/>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pt idx="13">
                  <c:v>6.0448932250801668E-2</c:v>
                </c:pt>
                <c:pt idx="14">
                  <c:v>5.1450040365149351E-2</c:v>
                </c:pt>
                <c:pt idx="15">
                  <c:v>5.2133731992389236E-2</c:v>
                </c:pt>
                <c:pt idx="16">
                  <c:v>4.2526826438872629E-2</c:v>
                </c:pt>
                <c:pt idx="17">
                  <c:v>4.0472175379426642E-2</c:v>
                </c:pt>
              </c:numCache>
            </c:numRef>
          </c:val>
        </c:ser>
        <c:ser>
          <c:idx val="4"/>
          <c:order val="4"/>
          <c:tx>
            <c:strRef>
              <c:f>'5.1-16 source'!$F$4</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source'!$F$5:$F$22</c:f>
              <c:numCache>
                <c:formatCode>0.0%</c:formatCode>
                <c:ptCount val="18"/>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pt idx="13">
                  <c:v>0.32366787200654978</c:v>
                </c:pt>
                <c:pt idx="14">
                  <c:v>0.31469291436378316</c:v>
                </c:pt>
                <c:pt idx="15">
                  <c:v>0.30682250611579232</c:v>
                </c:pt>
                <c:pt idx="16">
                  <c:v>0.27182367054232909</c:v>
                </c:pt>
                <c:pt idx="17">
                  <c:v>0.25421585160202359</c:v>
                </c:pt>
              </c:numCache>
            </c:numRef>
          </c:val>
        </c:ser>
        <c:ser>
          <c:idx val="5"/>
          <c:order val="5"/>
          <c:tx>
            <c:strRef>
              <c:f>'5.1-16 source'!$G$4</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source'!$G$5:$G$22</c:f>
              <c:numCache>
                <c:formatCode>0.0%</c:formatCode>
                <c:ptCount val="18"/>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pt idx="13">
                  <c:v>0.47421027495394691</c:v>
                </c:pt>
                <c:pt idx="14">
                  <c:v>0.51083649009501331</c:v>
                </c:pt>
                <c:pt idx="15">
                  <c:v>0.52685512367491161</c:v>
                </c:pt>
                <c:pt idx="16">
                  <c:v>0.55846449945951648</c:v>
                </c:pt>
                <c:pt idx="17">
                  <c:v>0.57319772344013487</c:v>
                </c:pt>
              </c:numCache>
            </c:numRef>
          </c:val>
        </c:ser>
        <c:ser>
          <c:idx val="6"/>
          <c:order val="6"/>
          <c:tx>
            <c:strRef>
              <c:f>'5.1-16 source'!$H$4</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source'!$H$5:$H$22</c:f>
              <c:numCache>
                <c:formatCode>0.0%</c:formatCode>
                <c:ptCount val="18"/>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pt idx="13">
                  <c:v>0.13716995292351777</c:v>
                </c:pt>
                <c:pt idx="14">
                  <c:v>0.11761783518599019</c:v>
                </c:pt>
                <c:pt idx="15">
                  <c:v>0.10877955966295189</c:v>
                </c:pt>
                <c:pt idx="16">
                  <c:v>0.1230193255820085</c:v>
                </c:pt>
                <c:pt idx="17">
                  <c:v>0.12842537942664417</c:v>
                </c:pt>
              </c:numCache>
            </c:numRef>
          </c:val>
        </c:ser>
        <c:dLbls>
          <c:showLegendKey val="0"/>
          <c:showVal val="0"/>
          <c:showCatName val="0"/>
          <c:showSerName val="0"/>
          <c:showPercent val="0"/>
          <c:showBubbleSize val="0"/>
        </c:dLbls>
        <c:axId val="98173832"/>
        <c:axId val="98175008"/>
      </c:areaChart>
      <c:catAx>
        <c:axId val="98173832"/>
        <c:scaling>
          <c:orientation val="minMax"/>
        </c:scaling>
        <c:delete val="0"/>
        <c:axPos val="b"/>
        <c:numFmt formatCode="General" sourceLinked="1"/>
        <c:majorTickMark val="out"/>
        <c:minorTickMark val="none"/>
        <c:tickLblPos val="nextTo"/>
        <c:crossAx val="98175008"/>
        <c:crosses val="autoZero"/>
        <c:auto val="1"/>
        <c:lblAlgn val="ctr"/>
        <c:lblOffset val="100"/>
        <c:noMultiLvlLbl val="0"/>
      </c:catAx>
      <c:valAx>
        <c:axId val="98175008"/>
        <c:scaling>
          <c:orientation val="minMax"/>
          <c:max val="1"/>
        </c:scaling>
        <c:delete val="1"/>
        <c:axPos val="l"/>
        <c:majorGridlines/>
        <c:numFmt formatCode="0%" sourceLinked="0"/>
        <c:majorTickMark val="out"/>
        <c:minorTickMark val="none"/>
        <c:tickLblPos val="nextTo"/>
        <c:crossAx val="98173832"/>
        <c:crosses val="autoZero"/>
        <c:crossBetween val="midCat"/>
        <c:majorUnit val="0.1"/>
      </c:valAx>
    </c:plotArea>
    <c:legend>
      <c:legendPos val="b"/>
      <c:overlay val="0"/>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source'!$B$27</c:f>
              <c:strCache>
                <c:ptCount val="1"/>
                <c:pt idx="0">
                  <c:v>50 ans et moins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source'!$B$28:$B$45</c:f>
              <c:numCache>
                <c:formatCode>0.0%</c:formatCode>
                <c:ptCount val="18"/>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pt idx="13">
                  <c:v>3.336635211928471E-3</c:v>
                </c:pt>
                <c:pt idx="14">
                  <c:v>2.1018438903219641E-3</c:v>
                </c:pt>
                <c:pt idx="15">
                  <c:v>2.0294266869609334E-3</c:v>
                </c:pt>
                <c:pt idx="16">
                  <c:v>1.1685655857434998E-3</c:v>
                </c:pt>
                <c:pt idx="17">
                  <c:v>1.0230406547460191E-3</c:v>
                </c:pt>
              </c:numCache>
            </c:numRef>
          </c:val>
        </c:ser>
        <c:ser>
          <c:idx val="1"/>
          <c:order val="1"/>
          <c:tx>
            <c:strRef>
              <c:f>'5.1-16 source'!$C$27</c:f>
              <c:strCache>
                <c:ptCount val="1"/>
                <c:pt idx="0">
                  <c:v>51 à 54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source'!$C$28:$C$45</c:f>
              <c:numCache>
                <c:formatCode>0.0%</c:formatCode>
                <c:ptCount val="18"/>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pt idx="13">
                  <c:v>4.3271987904697357E-3</c:v>
                </c:pt>
                <c:pt idx="14">
                  <c:v>2.1973822489729628E-3</c:v>
                </c:pt>
                <c:pt idx="15">
                  <c:v>2.6636225266362251E-3</c:v>
                </c:pt>
                <c:pt idx="16">
                  <c:v>1.9197863194357497E-3</c:v>
                </c:pt>
                <c:pt idx="17">
                  <c:v>1.9126412240903835E-3</c:v>
                </c:pt>
              </c:numCache>
            </c:numRef>
          </c:val>
        </c:ser>
        <c:ser>
          <c:idx val="2"/>
          <c:order val="2"/>
          <c:tx>
            <c:strRef>
              <c:f>'5.1-16 source'!$D$27</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source'!$D$28:$D$45</c:f>
              <c:numCache>
                <c:formatCode>0.0%</c:formatCode>
                <c:ptCount val="18"/>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pt idx="13">
                  <c:v>1.0009905635785413E-2</c:v>
                </c:pt>
                <c:pt idx="14">
                  <c:v>4.5858412152479221E-3</c:v>
                </c:pt>
                <c:pt idx="15">
                  <c:v>2.4522239134111279E-3</c:v>
                </c:pt>
                <c:pt idx="16">
                  <c:v>3.0048829347689996E-3</c:v>
                </c:pt>
                <c:pt idx="17">
                  <c:v>1.8681611956231651E-3</c:v>
                </c:pt>
              </c:numCache>
            </c:numRef>
          </c:val>
        </c:ser>
        <c:ser>
          <c:idx val="3"/>
          <c:order val="3"/>
          <c:tx>
            <c:strRef>
              <c:f>'5.1-16 source'!$E$27</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source'!$E$28:$E$45</c:f>
              <c:numCache>
                <c:formatCode>0.0%</c:formatCode>
                <c:ptCount val="18"/>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pt idx="13">
                  <c:v>0.39679891559355612</c:v>
                </c:pt>
                <c:pt idx="14">
                  <c:v>0.37665997898156112</c:v>
                </c:pt>
                <c:pt idx="15">
                  <c:v>0.38064434297311012</c:v>
                </c:pt>
                <c:pt idx="16">
                  <c:v>0.3489420308000501</c:v>
                </c:pt>
                <c:pt idx="17">
                  <c:v>0.32830709011653769</c:v>
                </c:pt>
              </c:numCache>
            </c:numRef>
          </c:val>
        </c:ser>
        <c:ser>
          <c:idx val="4"/>
          <c:order val="4"/>
          <c:tx>
            <c:strRef>
              <c:f>'5.1-16 source'!$F$27</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source'!$F$28:$F$45</c:f>
              <c:numCache>
                <c:formatCode>0.0%</c:formatCode>
                <c:ptCount val="18"/>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pt idx="13">
                  <c:v>0.27360408737813463</c:v>
                </c:pt>
                <c:pt idx="14">
                  <c:v>0.26225279449699052</c:v>
                </c:pt>
                <c:pt idx="15">
                  <c:v>0.25545408422120752</c:v>
                </c:pt>
                <c:pt idx="16">
                  <c:v>0.25249363549100623</c:v>
                </c:pt>
                <c:pt idx="17">
                  <c:v>0.2006494084156214</c:v>
                </c:pt>
              </c:numCache>
            </c:numRef>
          </c:val>
        </c:ser>
        <c:ser>
          <c:idx val="5"/>
          <c:order val="5"/>
          <c:tx>
            <c:strRef>
              <c:f>'5.1-16 source'!$G$27</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source'!$G$28:$G$45</c:f>
              <c:numCache>
                <c:formatCode>0.0%</c:formatCode>
                <c:ptCount val="18"/>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pt idx="13">
                  <c:v>0.27110161096918828</c:v>
                </c:pt>
                <c:pt idx="14">
                  <c:v>0.31508550683099262</c:v>
                </c:pt>
                <c:pt idx="15">
                  <c:v>0.31946558430576694</c:v>
                </c:pt>
                <c:pt idx="16">
                  <c:v>0.35144609991235759</c:v>
                </c:pt>
                <c:pt idx="17">
                  <c:v>0.41829018770572013</c:v>
                </c:pt>
              </c:numCache>
            </c:numRef>
          </c:val>
        </c:ser>
        <c:ser>
          <c:idx val="6"/>
          <c:order val="6"/>
          <c:tx>
            <c:strRef>
              <c:f>'5.1-16 source'!$H$27</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source'!$A$28:$A$45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'5.1-16 source'!$H$28:$H$45</c:f>
              <c:numCache>
                <c:formatCode>0.0%</c:formatCode>
                <c:ptCount val="18"/>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pt idx="13">
                  <c:v>4.0821646420937385E-2</c:v>
                </c:pt>
                <c:pt idx="14">
                  <c:v>3.7116652335912867E-2</c:v>
                </c:pt>
                <c:pt idx="15">
                  <c:v>3.7290715372907152E-2</c:v>
                </c:pt>
                <c:pt idx="16">
                  <c:v>4.1024998956637873E-2</c:v>
                </c:pt>
                <c:pt idx="17">
                  <c:v>4.7949470687661241E-2</c:v>
                </c:pt>
              </c:numCache>
            </c:numRef>
          </c:val>
        </c:ser>
        <c:dLbls>
          <c:showLegendKey val="0"/>
          <c:showVal val="0"/>
          <c:showCatName val="0"/>
          <c:showSerName val="0"/>
          <c:showPercent val="0"/>
          <c:showBubbleSize val="0"/>
        </c:dLbls>
        <c:axId val="98180496"/>
        <c:axId val="98176576"/>
      </c:areaChart>
      <c:catAx>
        <c:axId val="98180496"/>
        <c:scaling>
          <c:orientation val="minMax"/>
        </c:scaling>
        <c:delete val="0"/>
        <c:axPos val="b"/>
        <c:numFmt formatCode="General" sourceLinked="1"/>
        <c:majorTickMark val="out"/>
        <c:minorTickMark val="none"/>
        <c:tickLblPos val="nextTo"/>
        <c:crossAx val="98176576"/>
        <c:crosses val="autoZero"/>
        <c:auto val="1"/>
        <c:lblAlgn val="ctr"/>
        <c:lblOffset val="100"/>
        <c:noMultiLvlLbl val="0"/>
      </c:catAx>
      <c:valAx>
        <c:axId val="98176576"/>
        <c:scaling>
          <c:orientation val="minMax"/>
          <c:max val="1"/>
        </c:scaling>
        <c:delete val="1"/>
        <c:axPos val="l"/>
        <c:majorGridlines/>
        <c:numFmt formatCode="0.0%" sourceLinked="1"/>
        <c:majorTickMark val="out"/>
        <c:minorTickMark val="none"/>
        <c:tickLblPos val="nextTo"/>
        <c:crossAx val="98180496"/>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257175</xdr:colOff>
      <xdr:row>2</xdr:row>
      <xdr:rowOff>0</xdr:rowOff>
    </xdr:from>
    <xdr:to>
      <xdr:col>10</xdr:col>
      <xdr:colOff>85725</xdr:colOff>
      <xdr:row>3</xdr:row>
      <xdr:rowOff>276225</xdr:rowOff>
    </xdr:to>
    <xdr:sp macro="" textlink="">
      <xdr:nvSpPr>
        <xdr:cNvPr id="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2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2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2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2962275</xdr:colOff>
      <xdr:row>3</xdr:row>
      <xdr:rowOff>447675</xdr:rowOff>
    </xdr:from>
    <xdr:to>
      <xdr:col>2</xdr:col>
      <xdr:colOff>142875</xdr:colOff>
      <xdr:row>3</xdr:row>
      <xdr:rowOff>962025</xdr:rowOff>
    </xdr:to>
    <xdr:grpSp>
      <xdr:nvGrpSpPr>
        <xdr:cNvPr id="24" name="Groupe 23"/>
        <xdr:cNvGrpSpPr/>
      </xdr:nvGrpSpPr>
      <xdr:grpSpPr>
        <a:xfrm>
          <a:off x="3679451" y="1164851"/>
          <a:ext cx="1898277" cy="514350"/>
          <a:chOff x="3743325" y="809625"/>
          <a:chExt cx="1895475" cy="514350"/>
        </a:xfrm>
      </xdr:grpSpPr>
      <xdr:sp macro="" textlink="">
        <xdr:nvSpPr>
          <xdr:cNvPr id="25" name="AutoShape 1"/>
          <xdr:cNvSpPr>
            <a:spLocks noChangeArrowheads="1"/>
          </xdr:cNvSpPr>
        </xdr:nvSpPr>
        <xdr:spPr bwMode="auto">
          <a:xfrm>
            <a:off x="3743325" y="809625"/>
            <a:ext cx="1895475" cy="466725"/>
          </a:xfrm>
          <a:prstGeom prst="homePlate">
            <a:avLst>
              <a:gd name="adj" fmla="val 39647"/>
            </a:avLst>
          </a:prstGeom>
          <a:solidFill>
            <a:schemeClr val="tx2">
              <a:lumMod val="20000"/>
              <a:lumOff val="80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4"/>
          <xdr:cNvSpPr txBox="1">
            <a:spLocks noChangeArrowheads="1"/>
          </xdr:cNvSpPr>
        </xdr:nvSpPr>
        <xdr:spPr bwMode="auto">
          <a:xfrm>
            <a:off x="3800475" y="809625"/>
            <a:ext cx="1752600"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Régimes auxquels cotisent (ou sont affiliés) les agents selon leur statut</a:t>
            </a:r>
          </a:p>
        </xdr:txBody>
      </xdr:sp>
    </xdr:grpSp>
    <xdr:clientData/>
  </xdr:twoCellAnchor>
  <xdr:twoCellAnchor>
    <xdr:from>
      <xdr:col>1</xdr:col>
      <xdr:colOff>0</xdr:colOff>
      <xdr:row>3</xdr:row>
      <xdr:rowOff>2390775</xdr:rowOff>
    </xdr:from>
    <xdr:to>
      <xdr:col>1</xdr:col>
      <xdr:colOff>1647825</xdr:colOff>
      <xdr:row>3</xdr:row>
      <xdr:rowOff>2990850</xdr:rowOff>
    </xdr:to>
    <xdr:sp macro="" textlink="">
      <xdr:nvSpPr>
        <xdr:cNvPr id="27"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8" name="AutoShape 1"/>
        <xdr:cNvSpPr>
          <a:spLocks noChangeArrowheads="1"/>
        </xdr:cNvSpPr>
      </xdr:nvSpPr>
      <xdr:spPr bwMode="auto">
        <a:xfrm rot="5400000">
          <a:off x="1585911" y="1633538"/>
          <a:ext cx="828675" cy="723899"/>
        </a:xfrm>
        <a:prstGeom prst="homePlate">
          <a:avLst>
            <a:gd name="adj" fmla="val 39647"/>
          </a:avLst>
        </a:prstGeom>
        <a:solidFill>
          <a:schemeClr val="tx2">
            <a:lumMod val="20000"/>
            <a:lumOff val="80000"/>
          </a:schemeClr>
        </a:solidFill>
        <a:ln>
          <a:noFill/>
        </a:ln>
        <a:extLst/>
      </xdr:spPr>
    </xdr:sp>
    <xdr:clientData/>
  </xdr:twoCellAnchor>
  <xdr:twoCellAnchor>
    <xdr:from>
      <xdr:col>1</xdr:col>
      <xdr:colOff>838200</xdr:colOff>
      <xdr:row>3</xdr:row>
      <xdr:rowOff>962025</xdr:rowOff>
    </xdr:from>
    <xdr:to>
      <xdr:col>1</xdr:col>
      <xdr:colOff>1666875</xdr:colOff>
      <xdr:row>3</xdr:row>
      <xdr:rowOff>1343024</xdr:rowOff>
    </xdr:to>
    <xdr:sp macro="" textlink="">
      <xdr:nvSpPr>
        <xdr:cNvPr id="29" name="Text Box 6"/>
        <xdr:cNvSpPr txBox="1">
          <a:spLocks noChangeArrowheads="1"/>
        </xdr:cNvSpPr>
      </xdr:nvSpPr>
      <xdr:spPr bwMode="auto">
        <a:xfrm>
          <a:off x="1552575" y="1676400"/>
          <a:ext cx="82867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fr-FR" sz="1000" b="0" i="0" u="none" strike="noStrike" baseline="0">
              <a:solidFill>
                <a:srgbClr val="000000"/>
              </a:solidFill>
              <a:latin typeface="Arial"/>
              <a:cs typeface="Arial"/>
            </a:rPr>
            <a:t>Catégories</a:t>
          </a:r>
        </a:p>
        <a:p>
          <a:pPr algn="ctr" rtl="0">
            <a:defRPr sz="1000"/>
          </a:pPr>
          <a:r>
            <a:rPr lang="fr-FR" sz="1000" b="0" i="0" u="none" strike="noStrike" baseline="0">
              <a:solidFill>
                <a:srgbClr val="000000"/>
              </a:solidFill>
              <a:latin typeface="Arial"/>
              <a:cs typeface="Arial"/>
            </a:rPr>
            <a:t>d'agents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1</xdr:row>
      <xdr:rowOff>38100</xdr:rowOff>
    </xdr:from>
    <xdr:to>
      <xdr:col>10</xdr:col>
      <xdr:colOff>619124</xdr:colOff>
      <xdr:row>17</xdr:row>
      <xdr:rowOff>41549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24848</xdr:colOff>
      <xdr:row>3</xdr:row>
      <xdr:rowOff>24847</xdr:rowOff>
    </xdr:from>
    <xdr:to>
      <xdr:col>10</xdr:col>
      <xdr:colOff>1</xdr:colOff>
      <xdr:row>19</xdr:row>
      <xdr:rowOff>10146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190499</xdr:rowOff>
    </xdr:from>
    <xdr:to>
      <xdr:col>10</xdr:col>
      <xdr:colOff>132522</xdr:colOff>
      <xdr:row>38</xdr:row>
      <xdr:rowOff>124238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9"/>
  <sheetViews>
    <sheetView zoomScale="130" zoomScaleNormal="130" workbookViewId="0">
      <pane xSplit="2" ySplit="3" topLeftCell="C16" activePane="bottomRight" state="frozen"/>
      <selection sqref="A1:XFD1048576"/>
      <selection pane="topRight" sqref="A1:XFD1048576"/>
      <selection pane="bottomLeft" sqref="A1:XFD1048576"/>
      <selection pane="bottomRight" activeCell="A3" sqref="A3"/>
    </sheetView>
  </sheetViews>
  <sheetFormatPr baseColWidth="10" defaultColWidth="11.42578125" defaultRowHeight="15" x14ac:dyDescent="0.25"/>
  <cols>
    <col min="1" max="1" width="13.7109375" style="160" customWidth="1"/>
    <col min="2" max="2" width="60.140625" style="59" customWidth="1"/>
    <col min="3" max="3" width="19.7109375" style="59" customWidth="1"/>
    <col min="4" max="4" width="11.5703125" style="59" customWidth="1"/>
    <col min="5" max="16384" width="11.42578125" style="59"/>
  </cols>
  <sheetData>
    <row r="1" spans="1:4" s="306" customFormat="1" x14ac:dyDescent="0.25">
      <c r="A1" s="551" t="s">
        <v>417</v>
      </c>
      <c r="B1" s="551"/>
      <c r="C1" s="551"/>
    </row>
    <row r="2" spans="1:4" s="306" customFormat="1" x14ac:dyDescent="0.25">
      <c r="A2" s="299"/>
      <c r="B2" s="299"/>
      <c r="C2" s="299"/>
    </row>
    <row r="3" spans="1:4" ht="22.5" x14ac:dyDescent="0.25">
      <c r="A3" s="300"/>
      <c r="B3" s="304"/>
      <c r="C3" s="303" t="s">
        <v>4</v>
      </c>
      <c r="D3" s="303" t="s">
        <v>5</v>
      </c>
    </row>
    <row r="4" spans="1:4" ht="22.5" x14ac:dyDescent="0.25">
      <c r="A4" s="552" t="s">
        <v>3</v>
      </c>
      <c r="B4" s="302" t="s">
        <v>6</v>
      </c>
      <c r="C4" s="96" t="s">
        <v>7</v>
      </c>
      <c r="D4" s="96" t="s">
        <v>362</v>
      </c>
    </row>
    <row r="5" spans="1:4" ht="22.5" x14ac:dyDescent="0.25">
      <c r="A5" s="552"/>
      <c r="B5" s="302" t="s">
        <v>8</v>
      </c>
      <c r="C5" s="96" t="s">
        <v>7</v>
      </c>
      <c r="D5" s="96" t="s">
        <v>320</v>
      </c>
    </row>
    <row r="6" spans="1:4" ht="22.5" x14ac:dyDescent="0.25">
      <c r="A6" s="552"/>
      <c r="B6" s="302" t="s">
        <v>9</v>
      </c>
      <c r="C6" s="96" t="s">
        <v>10</v>
      </c>
      <c r="D6" s="96" t="s">
        <v>11</v>
      </c>
    </row>
    <row r="7" spans="1:4" x14ac:dyDescent="0.25">
      <c r="A7" s="552"/>
      <c r="B7" s="302" t="s">
        <v>12</v>
      </c>
      <c r="C7" s="96" t="s">
        <v>13</v>
      </c>
      <c r="D7" s="96" t="s">
        <v>14</v>
      </c>
    </row>
    <row r="8" spans="1:4" x14ac:dyDescent="0.25">
      <c r="A8" s="552"/>
      <c r="B8" s="302" t="s">
        <v>15</v>
      </c>
      <c r="C8" s="96" t="s">
        <v>13</v>
      </c>
      <c r="D8" s="96" t="s">
        <v>14</v>
      </c>
    </row>
    <row r="9" spans="1:4" x14ac:dyDescent="0.25">
      <c r="A9" s="552"/>
      <c r="B9" s="302" t="s">
        <v>16</v>
      </c>
      <c r="C9" s="96" t="s">
        <v>13</v>
      </c>
      <c r="D9" s="96" t="s">
        <v>14</v>
      </c>
    </row>
    <row r="10" spans="1:4" x14ac:dyDescent="0.25">
      <c r="A10" s="552"/>
      <c r="B10" s="302" t="s">
        <v>514</v>
      </c>
      <c r="C10" s="96" t="s">
        <v>13</v>
      </c>
      <c r="D10" s="96" t="s">
        <v>14</v>
      </c>
    </row>
    <row r="11" spans="1:4" x14ac:dyDescent="0.25">
      <c r="A11" s="552"/>
      <c r="B11" s="286" t="s">
        <v>17</v>
      </c>
      <c r="C11" s="96" t="s">
        <v>13</v>
      </c>
      <c r="D11" s="96" t="s">
        <v>14</v>
      </c>
    </row>
    <row r="12" spans="1:4" ht="22.5" x14ac:dyDescent="0.25">
      <c r="A12" s="552"/>
      <c r="B12" s="286" t="s">
        <v>420</v>
      </c>
      <c r="C12" s="96" t="s">
        <v>13</v>
      </c>
      <c r="D12" s="96" t="s">
        <v>14</v>
      </c>
    </row>
    <row r="13" spans="1:4" ht="22.5" x14ac:dyDescent="0.25">
      <c r="A13" s="552"/>
      <c r="B13" s="286" t="s">
        <v>422</v>
      </c>
      <c r="C13" s="96" t="s">
        <v>13</v>
      </c>
      <c r="D13" s="96" t="s">
        <v>18</v>
      </c>
    </row>
    <row r="14" spans="1:4" ht="64.5" customHeight="1" x14ac:dyDescent="0.25">
      <c r="A14" s="552" t="s">
        <v>19</v>
      </c>
      <c r="B14" s="302" t="s">
        <v>319</v>
      </c>
      <c r="C14" s="96" t="s">
        <v>363</v>
      </c>
      <c r="D14" s="96" t="s">
        <v>14</v>
      </c>
    </row>
    <row r="15" spans="1:4" x14ac:dyDescent="0.25">
      <c r="A15" s="553"/>
      <c r="B15" s="302" t="s">
        <v>20</v>
      </c>
      <c r="C15" s="96" t="s">
        <v>13</v>
      </c>
      <c r="D15" s="96" t="s">
        <v>14</v>
      </c>
    </row>
    <row r="16" spans="1:4" x14ac:dyDescent="0.25">
      <c r="A16" s="553"/>
      <c r="B16" s="302" t="s">
        <v>21</v>
      </c>
      <c r="C16" s="96" t="s">
        <v>13</v>
      </c>
      <c r="D16" s="96" t="s">
        <v>14</v>
      </c>
    </row>
    <row r="17" spans="1:8" x14ac:dyDescent="0.25">
      <c r="A17" s="553"/>
      <c r="B17" s="302" t="s">
        <v>22</v>
      </c>
      <c r="C17" s="96" t="s">
        <v>13</v>
      </c>
      <c r="D17" s="96" t="s">
        <v>14</v>
      </c>
    </row>
    <row r="18" spans="1:8" x14ac:dyDescent="0.25">
      <c r="A18" s="553"/>
      <c r="B18" s="302" t="s">
        <v>23</v>
      </c>
      <c r="C18" s="96" t="s">
        <v>13</v>
      </c>
      <c r="D18" s="96" t="s">
        <v>14</v>
      </c>
    </row>
    <row r="19" spans="1:8" ht="22.5" x14ac:dyDescent="0.25">
      <c r="A19" s="553"/>
      <c r="B19" s="394" t="s">
        <v>418</v>
      </c>
      <c r="C19" s="96" t="s">
        <v>13</v>
      </c>
      <c r="D19" s="96" t="s">
        <v>14</v>
      </c>
    </row>
    <row r="20" spans="1:8" x14ac:dyDescent="0.25">
      <c r="A20" s="553"/>
      <c r="B20" s="302" t="s">
        <v>24</v>
      </c>
      <c r="C20" s="96" t="s">
        <v>13</v>
      </c>
      <c r="D20" s="96" t="s">
        <v>14</v>
      </c>
    </row>
    <row r="21" spans="1:8" ht="34.5" customHeight="1" x14ac:dyDescent="0.25">
      <c r="A21" s="552" t="s">
        <v>25</v>
      </c>
      <c r="B21" s="286" t="s">
        <v>26</v>
      </c>
      <c r="C21" s="96" t="s">
        <v>13</v>
      </c>
      <c r="D21" s="96" t="s">
        <v>14</v>
      </c>
    </row>
    <row r="22" spans="1:8" x14ac:dyDescent="0.25">
      <c r="A22" s="554"/>
      <c r="B22" s="302" t="s">
        <v>27</v>
      </c>
      <c r="C22" s="96" t="s">
        <v>13</v>
      </c>
      <c r="D22" s="96" t="s">
        <v>14</v>
      </c>
    </row>
    <row r="23" spans="1:8" ht="22.5" x14ac:dyDescent="0.25">
      <c r="A23" s="554"/>
      <c r="B23" s="302" t="s">
        <v>515</v>
      </c>
      <c r="C23" s="96" t="s">
        <v>13</v>
      </c>
      <c r="D23" s="96" t="s">
        <v>14</v>
      </c>
    </row>
    <row r="24" spans="1:8" ht="33.75" x14ac:dyDescent="0.25">
      <c r="A24" s="554"/>
      <c r="B24" s="302" t="s">
        <v>364</v>
      </c>
      <c r="C24" s="96" t="s">
        <v>13</v>
      </c>
      <c r="D24" s="96" t="s">
        <v>14</v>
      </c>
    </row>
    <row r="25" spans="1:8" x14ac:dyDescent="0.25">
      <c r="A25" s="554"/>
      <c r="B25" s="302" t="s">
        <v>28</v>
      </c>
      <c r="C25" s="96" t="s">
        <v>13</v>
      </c>
      <c r="D25" s="96" t="s">
        <v>14</v>
      </c>
    </row>
    <row r="26" spans="1:8" x14ac:dyDescent="0.25">
      <c r="A26" s="554"/>
      <c r="B26" s="302" t="s">
        <v>29</v>
      </c>
      <c r="C26" s="96" t="s">
        <v>13</v>
      </c>
      <c r="D26" s="96" t="s">
        <v>14</v>
      </c>
    </row>
    <row r="27" spans="1:8" ht="15" customHeight="1" x14ac:dyDescent="0.25">
      <c r="A27" s="554"/>
      <c r="B27" s="302" t="s">
        <v>30</v>
      </c>
      <c r="C27" s="96" t="s">
        <v>13</v>
      </c>
      <c r="D27" s="96" t="s">
        <v>14</v>
      </c>
      <c r="E27" s="547"/>
      <c r="F27" s="548"/>
      <c r="G27" s="548"/>
      <c r="H27" s="548"/>
    </row>
    <row r="28" spans="1:8" x14ac:dyDescent="0.25">
      <c r="A28" s="549" t="s">
        <v>31</v>
      </c>
      <c r="B28" s="549"/>
      <c r="C28" s="549"/>
      <c r="D28" s="549"/>
      <c r="E28" s="548"/>
      <c r="F28" s="550"/>
      <c r="G28" s="550"/>
      <c r="H28" s="550"/>
    </row>
    <row r="29" spans="1:8" ht="125.45" customHeight="1" x14ac:dyDescent="0.25">
      <c r="A29" s="545" t="s">
        <v>318</v>
      </c>
      <c r="B29" s="546"/>
      <c r="C29" s="546"/>
      <c r="D29" s="546"/>
    </row>
    <row r="30" spans="1:8" ht="33" customHeight="1" x14ac:dyDescent="0.25">
      <c r="A30" s="545" t="s">
        <v>317</v>
      </c>
      <c r="B30" s="546"/>
      <c r="C30" s="546"/>
      <c r="D30" s="546"/>
    </row>
    <row r="31" spans="1:8" ht="25.15" customHeight="1" x14ac:dyDescent="0.25">
      <c r="A31" s="545" t="s">
        <v>316</v>
      </c>
      <c r="B31" s="546"/>
      <c r="C31" s="546"/>
      <c r="D31" s="546"/>
    </row>
    <row r="32" spans="1:8" ht="72.599999999999994" customHeight="1" x14ac:dyDescent="0.25">
      <c r="A32" s="545" t="s">
        <v>365</v>
      </c>
      <c r="B32" s="546"/>
      <c r="C32" s="546"/>
      <c r="D32" s="546"/>
    </row>
    <row r="33" spans="1:4" ht="33.6" customHeight="1" x14ac:dyDescent="0.25">
      <c r="A33" s="545" t="s">
        <v>421</v>
      </c>
      <c r="B33" s="546"/>
      <c r="C33" s="546"/>
      <c r="D33" s="546"/>
    </row>
    <row r="34" spans="1:4" ht="30.6" customHeight="1" x14ac:dyDescent="0.25">
      <c r="A34" s="545" t="s">
        <v>516</v>
      </c>
      <c r="B34" s="546"/>
      <c r="C34" s="546"/>
      <c r="D34" s="546"/>
    </row>
    <row r="35" spans="1:4" ht="28.9" customHeight="1" x14ac:dyDescent="0.25">
      <c r="A35" s="545" t="s">
        <v>517</v>
      </c>
      <c r="B35" s="546"/>
      <c r="C35" s="546"/>
      <c r="D35" s="546"/>
    </row>
    <row r="36" spans="1:4" x14ac:dyDescent="0.25">
      <c r="A36" s="285"/>
      <c r="B36" s="305"/>
      <c r="C36" s="305"/>
      <c r="D36" s="305"/>
    </row>
    <row r="37" spans="1:4" x14ac:dyDescent="0.25">
      <c r="A37" s="285"/>
      <c r="B37" s="305"/>
      <c r="C37" s="305"/>
      <c r="D37" s="305"/>
    </row>
    <row r="38" spans="1:4" x14ac:dyDescent="0.25">
      <c r="A38" s="285"/>
      <c r="B38" s="305"/>
      <c r="C38" s="305"/>
      <c r="D38" s="305"/>
    </row>
    <row r="39" spans="1:4" x14ac:dyDescent="0.25">
      <c r="A39" s="285"/>
      <c r="B39" s="305"/>
      <c r="C39" s="305"/>
      <c r="D39" s="305"/>
    </row>
  </sheetData>
  <mergeCells count="14">
    <mergeCell ref="A1:C1"/>
    <mergeCell ref="A4:A13"/>
    <mergeCell ref="A14:A20"/>
    <mergeCell ref="A21:A27"/>
    <mergeCell ref="A29:D29"/>
    <mergeCell ref="A34:D34"/>
    <mergeCell ref="A35:D35"/>
    <mergeCell ref="E27:H27"/>
    <mergeCell ref="A28:D28"/>
    <mergeCell ref="E28:H28"/>
    <mergeCell ref="A33:D33"/>
    <mergeCell ref="A30:D30"/>
    <mergeCell ref="A31:D31"/>
    <mergeCell ref="A32:D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7"/>
  </sheetPr>
  <dimension ref="A1:AC60"/>
  <sheetViews>
    <sheetView workbookViewId="0">
      <pane xSplit="1" ySplit="6" topLeftCell="F7" activePane="bottomRight" state="frozen"/>
      <selection activeCell="A22" sqref="A22:K22"/>
      <selection pane="topRight" activeCell="A22" sqref="A22:K22"/>
      <selection pane="bottomLeft" activeCell="A22" sqref="A22:K22"/>
      <selection pane="bottomRight" activeCell="A22" sqref="A22:K22"/>
    </sheetView>
  </sheetViews>
  <sheetFormatPr baseColWidth="10" defaultColWidth="11.42578125" defaultRowHeight="15" x14ac:dyDescent="0.25"/>
  <cols>
    <col min="1" max="1" width="39.7109375" style="65" customWidth="1"/>
    <col min="2" max="13" width="10.7109375" style="65" customWidth="1"/>
    <col min="14" max="14" width="5.7109375" style="77" customWidth="1"/>
    <col min="15" max="23" width="10.7109375" style="65" customWidth="1"/>
    <col min="24" max="16384" width="11.42578125" style="65"/>
  </cols>
  <sheetData>
    <row r="1" spans="1:23" s="88" customFormat="1" ht="15" customHeight="1" x14ac:dyDescent="0.25">
      <c r="A1" s="551"/>
      <c r="B1" s="551"/>
      <c r="C1" s="551"/>
      <c r="D1" s="551"/>
      <c r="E1" s="551"/>
      <c r="F1" s="551"/>
      <c r="G1" s="551"/>
      <c r="H1" s="551"/>
      <c r="I1" s="551"/>
      <c r="J1" s="551"/>
      <c r="K1" s="551"/>
      <c r="L1" s="551"/>
      <c r="M1" s="551"/>
      <c r="N1" s="551"/>
      <c r="O1" s="551"/>
      <c r="P1" s="551"/>
      <c r="Q1" s="551"/>
      <c r="R1" s="551"/>
      <c r="S1" s="551"/>
      <c r="T1" s="551"/>
      <c r="U1" s="551"/>
      <c r="V1" s="551"/>
      <c r="W1" s="551"/>
    </row>
    <row r="2" spans="1:23" s="88" customFormat="1" x14ac:dyDescent="0.25">
      <c r="A2" s="173"/>
      <c r="B2" s="173"/>
      <c r="C2" s="173"/>
      <c r="D2" s="173"/>
      <c r="E2" s="173"/>
      <c r="F2" s="173"/>
      <c r="G2" s="173"/>
      <c r="H2" s="173"/>
      <c r="I2" s="173"/>
      <c r="J2" s="534">
        <f>(J10-INT(J10))*12</f>
        <v>4.8117615519048513</v>
      </c>
      <c r="K2" s="534">
        <f>(K10-INT(K10))*12</f>
        <v>10.511307011070073</v>
      </c>
      <c r="L2" s="173"/>
      <c r="M2" s="173"/>
      <c r="N2" s="173"/>
      <c r="O2" s="173"/>
      <c r="P2" s="173"/>
      <c r="Q2" s="173"/>
      <c r="R2" s="173"/>
      <c r="S2" s="173"/>
      <c r="T2" s="173"/>
      <c r="U2" s="173"/>
      <c r="V2" s="173"/>
      <c r="W2" s="173"/>
    </row>
    <row r="3" spans="1:23" s="141" customFormat="1" ht="20.25" customHeight="1" x14ac:dyDescent="0.25">
      <c r="A3" s="602"/>
      <c r="B3" s="581" t="s">
        <v>330</v>
      </c>
      <c r="C3" s="581"/>
      <c r="D3" s="581"/>
      <c r="E3" s="581"/>
      <c r="F3" s="581"/>
      <c r="G3" s="581"/>
      <c r="H3" s="581"/>
      <c r="I3" s="581"/>
      <c r="J3" s="581"/>
      <c r="K3" s="581"/>
      <c r="L3" s="581"/>
      <c r="M3" s="581"/>
      <c r="N3" s="239"/>
      <c r="O3" s="651" t="s">
        <v>136</v>
      </c>
      <c r="P3" s="651"/>
      <c r="Q3" s="651"/>
      <c r="R3" s="651"/>
      <c r="S3" s="651"/>
      <c r="T3" s="651"/>
      <c r="U3" s="651"/>
      <c r="V3" s="651"/>
      <c r="W3" s="651"/>
    </row>
    <row r="4" spans="1:23" s="141" customFormat="1" ht="33" customHeight="1" x14ac:dyDescent="0.25">
      <c r="A4" s="602"/>
      <c r="B4" s="581" t="s">
        <v>478</v>
      </c>
      <c r="C4" s="581"/>
      <c r="D4" s="581"/>
      <c r="E4" s="581"/>
      <c r="F4" s="581" t="s">
        <v>477</v>
      </c>
      <c r="G4" s="581"/>
      <c r="H4" s="581"/>
      <c r="I4" s="581"/>
      <c r="J4" s="581" t="s">
        <v>358</v>
      </c>
      <c r="K4" s="581"/>
      <c r="L4" s="581"/>
      <c r="M4" s="581"/>
      <c r="N4" s="239"/>
      <c r="O4" s="651" t="s">
        <v>278</v>
      </c>
      <c r="P4" s="651"/>
      <c r="Q4" s="651"/>
      <c r="R4" s="651" t="s">
        <v>279</v>
      </c>
      <c r="S4" s="651"/>
      <c r="T4" s="651"/>
      <c r="U4" s="651" t="s">
        <v>280</v>
      </c>
      <c r="V4" s="651"/>
      <c r="W4" s="651"/>
    </row>
    <row r="5" spans="1:23" s="141" customFormat="1" ht="18.75" customHeight="1" x14ac:dyDescent="0.25">
      <c r="A5" s="602"/>
      <c r="B5" s="581" t="s">
        <v>175</v>
      </c>
      <c r="C5" s="581" t="s">
        <v>176</v>
      </c>
      <c r="D5" s="581"/>
      <c r="E5" s="581" t="s">
        <v>166</v>
      </c>
      <c r="F5" s="581" t="s">
        <v>175</v>
      </c>
      <c r="G5" s="581" t="s">
        <v>176</v>
      </c>
      <c r="H5" s="581"/>
      <c r="I5" s="581" t="s">
        <v>166</v>
      </c>
      <c r="J5" s="581" t="s">
        <v>167</v>
      </c>
      <c r="K5" s="581"/>
      <c r="L5" s="581" t="s">
        <v>168</v>
      </c>
      <c r="M5" s="581"/>
      <c r="N5" s="239"/>
      <c r="O5" s="651" t="s">
        <v>175</v>
      </c>
      <c r="P5" s="651" t="s">
        <v>176</v>
      </c>
      <c r="Q5" s="651" t="s">
        <v>166</v>
      </c>
      <c r="R5" s="651" t="s">
        <v>175</v>
      </c>
      <c r="S5" s="651" t="s">
        <v>176</v>
      </c>
      <c r="T5" s="651" t="s">
        <v>166</v>
      </c>
      <c r="U5" s="651" t="s">
        <v>175</v>
      </c>
      <c r="V5" s="651" t="s">
        <v>176</v>
      </c>
      <c r="W5" s="651" t="s">
        <v>166</v>
      </c>
    </row>
    <row r="6" spans="1:23" s="141" customFormat="1" ht="30" customHeight="1" x14ac:dyDescent="0.25">
      <c r="A6" s="602"/>
      <c r="B6" s="581"/>
      <c r="C6" s="161" t="s">
        <v>169</v>
      </c>
      <c r="D6" s="161" t="s">
        <v>170</v>
      </c>
      <c r="E6" s="581"/>
      <c r="F6" s="581"/>
      <c r="G6" s="161" t="s">
        <v>169</v>
      </c>
      <c r="H6" s="161" t="s">
        <v>170</v>
      </c>
      <c r="I6" s="581"/>
      <c r="J6" s="161" t="s">
        <v>171</v>
      </c>
      <c r="K6" s="161" t="s">
        <v>88</v>
      </c>
      <c r="L6" s="161" t="s">
        <v>171</v>
      </c>
      <c r="M6" s="161" t="s">
        <v>88</v>
      </c>
      <c r="N6" s="239"/>
      <c r="O6" s="656"/>
      <c r="P6" s="656" t="s">
        <v>165</v>
      </c>
      <c r="Q6" s="656" t="s">
        <v>166</v>
      </c>
      <c r="R6" s="656" t="s">
        <v>164</v>
      </c>
      <c r="S6" s="656" t="s">
        <v>165</v>
      </c>
      <c r="T6" s="656" t="s">
        <v>166</v>
      </c>
      <c r="U6" s="656" t="s">
        <v>164</v>
      </c>
      <c r="V6" s="656" t="s">
        <v>165</v>
      </c>
      <c r="W6" s="656" t="s">
        <v>166</v>
      </c>
    </row>
    <row r="7" spans="1:23" ht="22.5" customHeight="1" x14ac:dyDescent="0.25">
      <c r="A7" s="29" t="s">
        <v>181</v>
      </c>
      <c r="B7" s="206">
        <v>24036</v>
      </c>
      <c r="C7" s="206">
        <v>5981</v>
      </c>
      <c r="D7" s="206">
        <v>2377</v>
      </c>
      <c r="E7" s="206">
        <v>4674</v>
      </c>
      <c r="F7" s="206">
        <v>30508</v>
      </c>
      <c r="G7" s="206">
        <v>8787</v>
      </c>
      <c r="H7" s="206">
        <v>2377</v>
      </c>
      <c r="I7" s="206">
        <v>7662</v>
      </c>
      <c r="J7" s="206">
        <v>8830</v>
      </c>
      <c r="K7" s="206">
        <v>1251</v>
      </c>
      <c r="L7" s="206">
        <v>2614</v>
      </c>
      <c r="M7" s="206">
        <v>375</v>
      </c>
      <c r="N7" s="417">
        <f>(J7+L7)/(J7+K7+L7+M7)</f>
        <v>0.87559296097934203</v>
      </c>
      <c r="O7" s="248">
        <v>17302</v>
      </c>
      <c r="P7" s="248">
        <v>2409</v>
      </c>
      <c r="Q7" s="248">
        <v>15312</v>
      </c>
      <c r="R7" s="248">
        <v>5987</v>
      </c>
      <c r="S7" s="248">
        <v>10279</v>
      </c>
      <c r="T7" s="248">
        <v>4043</v>
      </c>
      <c r="U7" s="248">
        <v>23289</v>
      </c>
      <c r="V7" s="248">
        <v>12688</v>
      </c>
      <c r="W7" s="248">
        <v>19355</v>
      </c>
    </row>
    <row r="8" spans="1:23" ht="15.75" customHeight="1" x14ac:dyDescent="0.25">
      <c r="A8" s="71" t="s">
        <v>122</v>
      </c>
      <c r="B8" s="209">
        <v>41.199999999999996</v>
      </c>
      <c r="C8" s="209">
        <v>42.199999999999996</v>
      </c>
      <c r="D8" s="209">
        <v>90.7</v>
      </c>
      <c r="E8" s="209">
        <v>39.700000000000003</v>
      </c>
      <c r="F8" s="209">
        <v>44.3</v>
      </c>
      <c r="G8" s="209">
        <v>55.1</v>
      </c>
      <c r="H8" s="209">
        <v>90.7</v>
      </c>
      <c r="I8" s="209">
        <v>47.9</v>
      </c>
      <c r="J8" s="209">
        <v>85.6</v>
      </c>
      <c r="K8" s="209">
        <v>93.100000000000009</v>
      </c>
      <c r="L8" s="209">
        <v>92.2</v>
      </c>
      <c r="M8" s="209">
        <v>98.9</v>
      </c>
      <c r="N8" s="240"/>
      <c r="O8" s="249">
        <v>28.199999999999996</v>
      </c>
      <c r="P8" s="249">
        <v>89.9</v>
      </c>
      <c r="Q8" s="249">
        <v>62.6</v>
      </c>
      <c r="R8" s="249">
        <v>19.5</v>
      </c>
      <c r="S8" s="249">
        <v>17</v>
      </c>
      <c r="T8" s="249">
        <v>44.6</v>
      </c>
      <c r="U8" s="249">
        <v>26</v>
      </c>
      <c r="V8" s="249">
        <v>30.8</v>
      </c>
      <c r="W8" s="249">
        <v>58.8</v>
      </c>
    </row>
    <row r="9" spans="1:23" ht="15.75" customHeight="1" x14ac:dyDescent="0.25">
      <c r="A9" s="71" t="s">
        <v>123</v>
      </c>
      <c r="B9" s="209">
        <v>58.8</v>
      </c>
      <c r="C9" s="209">
        <v>57.8</v>
      </c>
      <c r="D9" s="209">
        <v>9.3000000000000007</v>
      </c>
      <c r="E9" s="209">
        <v>60.3</v>
      </c>
      <c r="F9" s="209">
        <v>55.7</v>
      </c>
      <c r="G9" s="209">
        <v>44.9</v>
      </c>
      <c r="H9" s="209">
        <v>9.3000000000000007</v>
      </c>
      <c r="I9" s="209">
        <v>52.1</v>
      </c>
      <c r="J9" s="209">
        <v>14.399999999999999</v>
      </c>
      <c r="K9" s="209">
        <v>6.9</v>
      </c>
      <c r="L9" s="209">
        <v>7.8</v>
      </c>
      <c r="M9" s="209">
        <v>1.0999999999999999</v>
      </c>
      <c r="N9" s="240"/>
      <c r="O9" s="249">
        <v>71.8</v>
      </c>
      <c r="P9" s="249">
        <v>10.100000000000001</v>
      </c>
      <c r="Q9" s="249">
        <v>37.4</v>
      </c>
      <c r="R9" s="249">
        <v>80.5</v>
      </c>
      <c r="S9" s="249">
        <v>83</v>
      </c>
      <c r="T9" s="249">
        <v>55.400000000000006</v>
      </c>
      <c r="U9" s="249">
        <v>74</v>
      </c>
      <c r="V9" s="249">
        <v>69.199999999999989</v>
      </c>
      <c r="W9" s="249">
        <v>41.199999999999996</v>
      </c>
    </row>
    <row r="10" spans="1:23" s="77" customFormat="1" ht="27" customHeight="1" x14ac:dyDescent="0.25">
      <c r="A10" s="29" t="s">
        <v>182</v>
      </c>
      <c r="B10" s="416">
        <f t="shared" ref="B10:H10" si="0">(B12-INT(B12))*12</f>
        <v>8.7084000000000401</v>
      </c>
      <c r="C10" s="416">
        <f t="shared" si="0"/>
        <v>2.4516000000000417</v>
      </c>
      <c r="D10" s="416">
        <f t="shared" si="0"/>
        <v>3.1175999999999817</v>
      </c>
      <c r="E10" s="416">
        <f t="shared" si="0"/>
        <v>7.820399999999978</v>
      </c>
      <c r="F10" s="416">
        <f t="shared" si="0"/>
        <v>6.2687999999999704</v>
      </c>
      <c r="G10" s="416">
        <f t="shared" si="0"/>
        <v>3.6612000000000364</v>
      </c>
      <c r="H10" s="416">
        <f t="shared" si="0"/>
        <v>3.1175999999999817</v>
      </c>
      <c r="I10" s="416">
        <f>(I12-INT(I12))*12</f>
        <v>7.9992000000000303</v>
      </c>
      <c r="J10" s="537">
        <f>(J7*J11+L7*L11)/(J7+L7)</f>
        <v>43.400980129325404</v>
      </c>
      <c r="K10" s="538">
        <f>(K7*K11+M7*M11)/(K7+M7)</f>
        <v>52.875942250922506</v>
      </c>
      <c r="L10" s="538">
        <v>-7.7289562437322843</v>
      </c>
      <c r="M10" s="539">
        <v>-2.4754973015983524</v>
      </c>
      <c r="N10" s="241"/>
      <c r="O10" s="416">
        <f t="shared" ref="O10:W10" si="1">(O12-INT(O12))*12</f>
        <v>4.7999999999999829</v>
      </c>
      <c r="P10" s="416">
        <f t="shared" si="1"/>
        <v>0</v>
      </c>
      <c r="Q10" s="416">
        <f t="shared" si="1"/>
        <v>3.5999999999999659</v>
      </c>
      <c r="R10" s="416">
        <f t="shared" si="1"/>
        <v>8.4000000000000341</v>
      </c>
      <c r="S10" s="416">
        <f t="shared" si="1"/>
        <v>2.4000000000000341</v>
      </c>
      <c r="T10" s="416">
        <f t="shared" si="1"/>
        <v>2.4000000000000341</v>
      </c>
      <c r="U10" s="416">
        <f t="shared" si="1"/>
        <v>2.4000000000000341</v>
      </c>
      <c r="V10" s="416">
        <f t="shared" si="1"/>
        <v>4.7999999999999829</v>
      </c>
      <c r="W10" s="416">
        <f t="shared" si="1"/>
        <v>3.5999999999999659</v>
      </c>
    </row>
    <row r="11" spans="1:23" ht="30" customHeight="1" x14ac:dyDescent="0.25">
      <c r="A11" s="14" t="s">
        <v>172</v>
      </c>
      <c r="B11" s="195">
        <v>63.436700000000002</v>
      </c>
      <c r="C11" s="195">
        <v>60.110700000000001</v>
      </c>
      <c r="D11" s="195">
        <v>57.142800000000001</v>
      </c>
      <c r="E11" s="195">
        <v>60.5944</v>
      </c>
      <c r="F11" s="195">
        <v>63.243099999999998</v>
      </c>
      <c r="G11" s="195">
        <v>60.2029</v>
      </c>
      <c r="H11" s="195">
        <v>57.142800000000001</v>
      </c>
      <c r="I11" s="195">
        <v>60.615000000000002</v>
      </c>
      <c r="J11" s="195">
        <v>40.690199999999997</v>
      </c>
      <c r="K11" s="195">
        <v>51.619599999999998</v>
      </c>
      <c r="L11" s="195">
        <v>52.557899999999997</v>
      </c>
      <c r="M11" s="195">
        <v>57.067100000000003</v>
      </c>
      <c r="N11" s="226"/>
      <c r="O11" s="250">
        <v>63.1</v>
      </c>
      <c r="P11" s="250">
        <v>60</v>
      </c>
      <c r="Q11" s="250">
        <v>61.3</v>
      </c>
      <c r="R11" s="250">
        <v>62.2</v>
      </c>
      <c r="S11" s="250">
        <v>59.1</v>
      </c>
      <c r="T11" s="250">
        <v>61.1</v>
      </c>
      <c r="U11" s="250">
        <v>62.9</v>
      </c>
      <c r="V11" s="250">
        <v>59.3</v>
      </c>
      <c r="W11" s="250">
        <v>61.2</v>
      </c>
    </row>
    <row r="12" spans="1:23" ht="21" customHeight="1" x14ac:dyDescent="0.25">
      <c r="A12" s="14" t="s">
        <v>173</v>
      </c>
      <c r="B12" s="195">
        <v>63.725700000000003</v>
      </c>
      <c r="C12" s="195">
        <v>60.204300000000003</v>
      </c>
      <c r="D12" s="195">
        <v>57.259799999999998</v>
      </c>
      <c r="E12" s="195">
        <v>60.651699999999998</v>
      </c>
      <c r="F12" s="195">
        <v>63.522399999999998</v>
      </c>
      <c r="G12" s="195">
        <v>60.305100000000003</v>
      </c>
      <c r="H12" s="195">
        <v>57.259799999999998</v>
      </c>
      <c r="I12" s="195">
        <v>60.666600000000003</v>
      </c>
      <c r="J12" s="195">
        <v>40.703000000000003</v>
      </c>
      <c r="K12" s="195">
        <v>53.255600000000001</v>
      </c>
      <c r="L12" s="195">
        <v>52.560299999999998</v>
      </c>
      <c r="M12" s="195">
        <v>57.467799999999997</v>
      </c>
      <c r="N12" s="240"/>
      <c r="O12" s="249">
        <v>63.4</v>
      </c>
      <c r="P12" s="249">
        <v>60</v>
      </c>
      <c r="Q12" s="250">
        <v>61.3</v>
      </c>
      <c r="R12" s="249">
        <v>62.7</v>
      </c>
      <c r="S12" s="249">
        <v>59.2</v>
      </c>
      <c r="T12" s="249">
        <v>61.2</v>
      </c>
      <c r="U12" s="249">
        <v>63.2</v>
      </c>
      <c r="V12" s="249">
        <v>59.4</v>
      </c>
      <c r="W12" s="249">
        <v>61.3</v>
      </c>
    </row>
    <row r="13" spans="1:23" ht="21" customHeight="1" x14ac:dyDescent="0.25">
      <c r="A13" s="70" t="s">
        <v>174</v>
      </c>
      <c r="B13" s="209">
        <v>95.899999999999991</v>
      </c>
      <c r="C13" s="209">
        <v>98.8</v>
      </c>
      <c r="D13" s="209">
        <v>98.9</v>
      </c>
      <c r="E13" s="209">
        <v>99.1</v>
      </c>
      <c r="F13" s="209">
        <v>96.3</v>
      </c>
      <c r="G13" s="209">
        <v>98.9</v>
      </c>
      <c r="H13" s="209">
        <v>98.9</v>
      </c>
      <c r="I13" s="209">
        <v>99.2</v>
      </c>
      <c r="J13" s="209">
        <v>100</v>
      </c>
      <c r="K13" s="209">
        <v>83.1</v>
      </c>
      <c r="L13" s="209">
        <v>100</v>
      </c>
      <c r="M13" s="209">
        <v>95.5</v>
      </c>
      <c r="N13" s="240"/>
      <c r="O13" s="249">
        <v>96.7</v>
      </c>
      <c r="P13" s="249">
        <v>99.6</v>
      </c>
      <c r="Q13" s="249">
        <v>99</v>
      </c>
      <c r="R13" s="249">
        <v>93.5</v>
      </c>
      <c r="S13" s="249">
        <v>98.5</v>
      </c>
      <c r="T13" s="249">
        <v>98.5</v>
      </c>
      <c r="U13" s="249">
        <v>95.899999999999991</v>
      </c>
      <c r="V13" s="249">
        <v>98.7</v>
      </c>
      <c r="W13" s="249">
        <v>98.9</v>
      </c>
    </row>
    <row r="14" spans="1:23" ht="21" customHeight="1" x14ac:dyDescent="0.25">
      <c r="A14" s="70" t="s">
        <v>126</v>
      </c>
      <c r="B14" s="209">
        <v>137.63999999999999</v>
      </c>
      <c r="C14" s="209">
        <v>149.63</v>
      </c>
      <c r="D14" s="209">
        <v>137.63</v>
      </c>
      <c r="E14" s="209">
        <v>143.71</v>
      </c>
      <c r="F14" s="209">
        <v>140.51</v>
      </c>
      <c r="G14" s="209">
        <v>151.81</v>
      </c>
      <c r="H14" s="209">
        <v>137.63</v>
      </c>
      <c r="I14" s="209">
        <v>148.69</v>
      </c>
      <c r="J14" s="209">
        <v>80.11</v>
      </c>
      <c r="K14" s="209">
        <v>122</v>
      </c>
      <c r="L14" s="209">
        <v>125.83</v>
      </c>
      <c r="M14" s="209">
        <v>147.01</v>
      </c>
      <c r="N14" s="240"/>
      <c r="O14" s="249">
        <v>98</v>
      </c>
      <c r="P14" s="249">
        <v>140.5</v>
      </c>
      <c r="Q14" s="249">
        <v>124.4</v>
      </c>
      <c r="R14" s="249">
        <v>108.8</v>
      </c>
      <c r="S14" s="249">
        <v>135.5</v>
      </c>
      <c r="T14" s="249">
        <v>137.69999999999999</v>
      </c>
      <c r="U14" s="249">
        <v>100.8</v>
      </c>
      <c r="V14" s="249">
        <v>136.5</v>
      </c>
      <c r="W14" s="249">
        <v>127.1</v>
      </c>
    </row>
    <row r="15" spans="1:23" ht="16.5" customHeight="1" x14ac:dyDescent="0.25">
      <c r="A15" s="70" t="s">
        <v>127</v>
      </c>
      <c r="B15" s="209">
        <v>5.77</v>
      </c>
      <c r="C15" s="209">
        <v>7.6</v>
      </c>
      <c r="D15" s="209">
        <v>22.47</v>
      </c>
      <c r="E15" s="209">
        <v>4.66</v>
      </c>
      <c r="F15" s="209">
        <v>5.32</v>
      </c>
      <c r="G15" s="209">
        <v>5.76</v>
      </c>
      <c r="H15" s="209">
        <v>22.47</v>
      </c>
      <c r="I15" s="209">
        <v>3.83</v>
      </c>
      <c r="J15" s="209">
        <v>30.09</v>
      </c>
      <c r="K15" s="209">
        <v>57.16</v>
      </c>
      <c r="L15" s="209">
        <v>29.61</v>
      </c>
      <c r="M15" s="209">
        <v>33.08</v>
      </c>
      <c r="N15" s="240"/>
      <c r="O15" s="249">
        <v>4.9000000000000004</v>
      </c>
      <c r="P15" s="249">
        <v>10.4</v>
      </c>
      <c r="Q15" s="249">
        <v>2.5</v>
      </c>
      <c r="R15" s="249">
        <v>5.8</v>
      </c>
      <c r="S15" s="249">
        <v>5.5</v>
      </c>
      <c r="T15" s="249">
        <v>3.6</v>
      </c>
      <c r="U15" s="249">
        <v>5.0999999999999996</v>
      </c>
      <c r="V15" s="249">
        <v>6.4</v>
      </c>
      <c r="W15" s="249">
        <v>2.7</v>
      </c>
    </row>
    <row r="16" spans="1:23" ht="16.5" customHeight="1" x14ac:dyDescent="0.25">
      <c r="A16" s="70" t="s">
        <v>128</v>
      </c>
      <c r="B16" s="209">
        <v>173.18</v>
      </c>
      <c r="C16" s="209">
        <v>168.8</v>
      </c>
      <c r="D16" s="209">
        <v>173.47</v>
      </c>
      <c r="E16" s="209">
        <v>176.55</v>
      </c>
      <c r="F16" s="209">
        <v>173.22</v>
      </c>
      <c r="G16" s="209">
        <v>168.93</v>
      </c>
      <c r="H16" s="209">
        <v>173.47</v>
      </c>
      <c r="I16" s="209">
        <v>175.2</v>
      </c>
      <c r="J16" s="209">
        <v>110.37</v>
      </c>
      <c r="K16" s="209">
        <v>178.7</v>
      </c>
      <c r="L16" s="209">
        <v>155.99</v>
      </c>
      <c r="M16" s="209">
        <v>180.33</v>
      </c>
      <c r="N16" s="240"/>
      <c r="O16" s="249">
        <v>170.9</v>
      </c>
      <c r="P16" s="249">
        <v>177.4</v>
      </c>
      <c r="Q16" s="249">
        <v>177.9</v>
      </c>
      <c r="R16" s="249">
        <v>170.2</v>
      </c>
      <c r="S16" s="249">
        <v>177.2</v>
      </c>
      <c r="T16" s="249">
        <v>178.3</v>
      </c>
      <c r="U16" s="249">
        <v>170.7</v>
      </c>
      <c r="V16" s="249">
        <v>177.3</v>
      </c>
      <c r="W16" s="249">
        <v>178</v>
      </c>
    </row>
    <row r="17" spans="1:23" s="77" customFormat="1" ht="16.5" customHeight="1" x14ac:dyDescent="0.25">
      <c r="A17" s="73" t="s">
        <v>348</v>
      </c>
      <c r="B17" s="17"/>
      <c r="C17" s="17"/>
      <c r="D17" s="17"/>
      <c r="E17" s="5"/>
      <c r="F17" s="17"/>
      <c r="G17" s="17"/>
      <c r="H17" s="17"/>
      <c r="I17" s="17"/>
      <c r="J17" s="17"/>
      <c r="K17" s="17"/>
      <c r="L17" s="17"/>
      <c r="M17" s="17"/>
      <c r="N17" s="240"/>
      <c r="O17" s="83"/>
      <c r="P17" s="83"/>
      <c r="Q17" s="83"/>
      <c r="R17" s="83"/>
      <c r="S17" s="83"/>
      <c r="T17" s="83"/>
      <c r="U17" s="83"/>
      <c r="V17" s="83"/>
      <c r="W17" s="83"/>
    </row>
    <row r="18" spans="1:23" ht="16.5" customHeight="1" x14ac:dyDescent="0.25">
      <c r="A18" s="14" t="s">
        <v>335</v>
      </c>
      <c r="B18" s="209">
        <v>16.400000000000002</v>
      </c>
      <c r="C18" s="209">
        <v>31.8</v>
      </c>
      <c r="D18" s="209">
        <v>7.9</v>
      </c>
      <c r="E18" s="200" t="s">
        <v>468</v>
      </c>
      <c r="F18" s="209">
        <v>15.1</v>
      </c>
      <c r="G18" s="209">
        <v>29.099999999999998</v>
      </c>
      <c r="H18" s="209">
        <v>7.9</v>
      </c>
      <c r="I18" s="200" t="s">
        <v>468</v>
      </c>
      <c r="J18" s="209">
        <v>10.7</v>
      </c>
      <c r="K18" s="209">
        <v>16.400000000000002</v>
      </c>
      <c r="L18" s="209">
        <v>6.5</v>
      </c>
      <c r="M18" s="209">
        <v>6.1</v>
      </c>
      <c r="N18" s="240"/>
      <c r="O18" s="249">
        <v>17.2</v>
      </c>
      <c r="P18" s="249">
        <v>9.5</v>
      </c>
      <c r="Q18" s="251" t="s">
        <v>468</v>
      </c>
      <c r="R18" s="249">
        <v>13.200000000000001</v>
      </c>
      <c r="S18" s="249">
        <v>8.9</v>
      </c>
      <c r="T18" s="251" t="s">
        <v>468</v>
      </c>
      <c r="U18" s="249">
        <v>16.2</v>
      </c>
      <c r="V18" s="249">
        <v>9</v>
      </c>
      <c r="W18" s="251" t="s">
        <v>468</v>
      </c>
    </row>
    <row r="19" spans="1:23" ht="16.5" customHeight="1" x14ac:dyDescent="0.25">
      <c r="A19" s="14" t="s">
        <v>336</v>
      </c>
      <c r="B19" s="195">
        <v>-179.36</v>
      </c>
      <c r="C19" s="195">
        <v>-206.35</v>
      </c>
      <c r="D19" s="195">
        <v>-192.63</v>
      </c>
      <c r="E19" s="195" t="s">
        <v>468</v>
      </c>
      <c r="F19" s="195">
        <v>-173.97</v>
      </c>
      <c r="G19" s="195">
        <v>-193.97</v>
      </c>
      <c r="H19" s="195">
        <v>-192.63</v>
      </c>
      <c r="I19" s="195" t="s">
        <v>468</v>
      </c>
      <c r="J19" s="195">
        <v>-60.7</v>
      </c>
      <c r="K19" s="195">
        <v>-200.23</v>
      </c>
      <c r="L19" s="195">
        <v>-60.75</v>
      </c>
      <c r="M19" s="195">
        <v>-204.9</v>
      </c>
      <c r="N19" s="226"/>
      <c r="O19" s="252">
        <v>-107.3</v>
      </c>
      <c r="P19" s="252">
        <v>-113.5</v>
      </c>
      <c r="Q19" s="251" t="s">
        <v>468</v>
      </c>
      <c r="R19" s="252">
        <v>-117.6</v>
      </c>
      <c r="S19" s="252">
        <v>-113.6</v>
      </c>
      <c r="T19" s="252" t="s">
        <v>468</v>
      </c>
      <c r="U19" s="252">
        <v>-109.4</v>
      </c>
      <c r="V19" s="252">
        <v>-113.6</v>
      </c>
      <c r="W19" s="250" t="s">
        <v>468</v>
      </c>
    </row>
    <row r="20" spans="1:23" ht="16.5" customHeight="1" x14ac:dyDescent="0.25">
      <c r="A20" s="14" t="s">
        <v>337</v>
      </c>
      <c r="B20" s="209">
        <v>10.9</v>
      </c>
      <c r="C20" s="209">
        <v>9.5</v>
      </c>
      <c r="D20" s="209">
        <v>8.4</v>
      </c>
      <c r="E20" s="200" t="s">
        <v>468</v>
      </c>
      <c r="F20" s="209">
        <v>10.8</v>
      </c>
      <c r="G20" s="209">
        <v>10</v>
      </c>
      <c r="H20" s="209">
        <v>8.4</v>
      </c>
      <c r="I20" s="200" t="s">
        <v>468</v>
      </c>
      <c r="J20" s="209">
        <v>7.5</v>
      </c>
      <c r="K20" s="209">
        <v>10.4</v>
      </c>
      <c r="L20" s="209">
        <v>8</v>
      </c>
      <c r="M20" s="209">
        <v>7.6</v>
      </c>
      <c r="N20" s="240"/>
      <c r="O20" s="249">
        <v>12.8</v>
      </c>
      <c r="P20" s="249">
        <v>8</v>
      </c>
      <c r="Q20" s="251" t="s">
        <v>468</v>
      </c>
      <c r="R20" s="249">
        <v>10.6</v>
      </c>
      <c r="S20" s="249">
        <v>8.7999999999999989</v>
      </c>
      <c r="T20" s="251" t="s">
        <v>468</v>
      </c>
      <c r="U20" s="249">
        <v>12.3</v>
      </c>
      <c r="V20" s="249">
        <v>8.6999999999999993</v>
      </c>
      <c r="W20" s="251" t="s">
        <v>468</v>
      </c>
    </row>
    <row r="21" spans="1:23" ht="16.5" customHeight="1" x14ac:dyDescent="0.25">
      <c r="A21" s="14" t="s">
        <v>349</v>
      </c>
      <c r="B21" s="195">
        <v>-8.4700000000000006</v>
      </c>
      <c r="C21" s="195">
        <v>-4.7</v>
      </c>
      <c r="D21" s="195">
        <v>-0.43</v>
      </c>
      <c r="E21" s="195" t="s">
        <v>468</v>
      </c>
      <c r="F21" s="195">
        <v>-9.6</v>
      </c>
      <c r="G21" s="195">
        <v>-5.96</v>
      </c>
      <c r="H21" s="195">
        <v>-0.43</v>
      </c>
      <c r="I21" s="195" t="s">
        <v>468</v>
      </c>
      <c r="J21" s="195">
        <v>-0.69</v>
      </c>
      <c r="K21" s="195">
        <v>-0.49</v>
      </c>
      <c r="L21" s="195">
        <v>-0.12</v>
      </c>
      <c r="M21" s="195">
        <v>-0.06</v>
      </c>
      <c r="N21" s="226"/>
      <c r="O21" s="250">
        <v>-3.8</v>
      </c>
      <c r="P21" s="250">
        <v>-0.3</v>
      </c>
      <c r="Q21" s="251" t="s">
        <v>468</v>
      </c>
      <c r="R21" s="250">
        <v>-1.1000000000000001</v>
      </c>
      <c r="S21" s="250">
        <v>-1.2</v>
      </c>
      <c r="T21" s="250" t="s">
        <v>468</v>
      </c>
      <c r="U21" s="250">
        <v>-5</v>
      </c>
      <c r="V21" s="250">
        <v>-1.6</v>
      </c>
      <c r="W21" s="250" t="s">
        <v>468</v>
      </c>
    </row>
    <row r="22" spans="1:23" ht="16.5" customHeight="1" x14ac:dyDescent="0.25">
      <c r="A22" s="14" t="s">
        <v>356</v>
      </c>
      <c r="B22" s="209">
        <v>52.6</v>
      </c>
      <c r="C22" s="209">
        <v>15.299999999999999</v>
      </c>
      <c r="D22" s="209">
        <v>5</v>
      </c>
      <c r="E22" s="200" t="s">
        <v>468</v>
      </c>
      <c r="F22" s="209">
        <v>50.1</v>
      </c>
      <c r="G22" s="209">
        <v>16</v>
      </c>
      <c r="H22" s="209">
        <v>5</v>
      </c>
      <c r="I22" s="200" t="s">
        <v>468</v>
      </c>
      <c r="J22" s="200" t="s">
        <v>468</v>
      </c>
      <c r="K22" s="200" t="s">
        <v>468</v>
      </c>
      <c r="L22" s="200" t="s">
        <v>468</v>
      </c>
      <c r="M22" s="200" t="s">
        <v>468</v>
      </c>
      <c r="N22" s="230"/>
      <c r="O22" s="249">
        <v>30</v>
      </c>
      <c r="P22" s="249">
        <v>10.6</v>
      </c>
      <c r="Q22" s="250">
        <v>18</v>
      </c>
      <c r="R22" s="249">
        <v>26.200000000000003</v>
      </c>
      <c r="S22" s="249">
        <v>5.4</v>
      </c>
      <c r="T22" s="250">
        <v>17.299999999999997</v>
      </c>
      <c r="U22" s="249">
        <v>28.999999999999996</v>
      </c>
      <c r="V22" s="249">
        <v>6.4</v>
      </c>
      <c r="W22" s="250">
        <v>17.899999999999999</v>
      </c>
    </row>
    <row r="23" spans="1:23" ht="16.5" customHeight="1" x14ac:dyDescent="0.25">
      <c r="A23" s="14" t="s">
        <v>347</v>
      </c>
      <c r="B23" s="195">
        <v>248.63</v>
      </c>
      <c r="C23" s="195">
        <v>257.39999999999998</v>
      </c>
      <c r="D23" s="195">
        <v>324.43</v>
      </c>
      <c r="E23" s="195" t="s">
        <v>468</v>
      </c>
      <c r="F23" s="195">
        <v>229.07</v>
      </c>
      <c r="G23" s="195">
        <v>226.23</v>
      </c>
      <c r="H23" s="195">
        <v>324.43</v>
      </c>
      <c r="I23" s="195" t="s">
        <v>468</v>
      </c>
      <c r="J23" s="195" t="s">
        <v>468</v>
      </c>
      <c r="K23" s="195" t="s">
        <v>468</v>
      </c>
      <c r="L23" s="195" t="s">
        <v>468</v>
      </c>
      <c r="M23" s="195" t="s">
        <v>468</v>
      </c>
      <c r="N23" s="226"/>
      <c r="O23" s="250">
        <v>143.30000000000001</v>
      </c>
      <c r="P23" s="250">
        <v>166.2</v>
      </c>
      <c r="Q23" s="250">
        <v>176.5</v>
      </c>
      <c r="R23" s="250">
        <v>164.8</v>
      </c>
      <c r="S23" s="250">
        <v>144.80000000000001</v>
      </c>
      <c r="T23" s="250">
        <v>184.7</v>
      </c>
      <c r="U23" s="250">
        <v>148.30000000000001</v>
      </c>
      <c r="V23" s="250">
        <v>151.6</v>
      </c>
      <c r="W23" s="250">
        <v>178.1</v>
      </c>
    </row>
    <row r="24" spans="1:23" ht="18" customHeight="1" x14ac:dyDescent="0.25">
      <c r="A24" s="14" t="s">
        <v>340</v>
      </c>
      <c r="B24" s="209">
        <v>10</v>
      </c>
      <c r="C24" s="209">
        <v>9.9</v>
      </c>
      <c r="D24" s="209">
        <v>10.8</v>
      </c>
      <c r="E24" s="200" t="s">
        <v>468</v>
      </c>
      <c r="F24" s="209">
        <v>9.3000000000000007</v>
      </c>
      <c r="G24" s="209">
        <v>9.6</v>
      </c>
      <c r="H24" s="209">
        <v>10.8</v>
      </c>
      <c r="I24" s="200" t="s">
        <v>468</v>
      </c>
      <c r="J24" s="200" t="s">
        <v>468</v>
      </c>
      <c r="K24" s="200" t="s">
        <v>468</v>
      </c>
      <c r="L24" s="200" t="s">
        <v>468</v>
      </c>
      <c r="M24" s="200" t="s">
        <v>468</v>
      </c>
      <c r="N24" s="230"/>
      <c r="O24" s="249">
        <v>10</v>
      </c>
      <c r="P24" s="249">
        <v>9.1</v>
      </c>
      <c r="Q24" s="250">
        <v>10.6</v>
      </c>
      <c r="R24" s="249">
        <v>8.6</v>
      </c>
      <c r="S24" s="249">
        <v>7.9</v>
      </c>
      <c r="T24" s="250">
        <v>9.7000000000000011</v>
      </c>
      <c r="U24" s="249">
        <v>9.7000000000000011</v>
      </c>
      <c r="V24" s="249">
        <v>8.3000000000000007</v>
      </c>
      <c r="W24" s="250">
        <v>10.4</v>
      </c>
    </row>
    <row r="25" spans="1:23" ht="18" customHeight="1" x14ac:dyDescent="0.25">
      <c r="A25" s="14" t="s">
        <v>357</v>
      </c>
      <c r="B25" s="195">
        <v>37.69</v>
      </c>
      <c r="C25" s="195">
        <v>2.82</v>
      </c>
      <c r="D25" s="195">
        <v>0.46</v>
      </c>
      <c r="E25" s="195" t="s">
        <v>468</v>
      </c>
      <c r="F25" s="195">
        <v>42.04</v>
      </c>
      <c r="G25" s="195">
        <v>3.81</v>
      </c>
      <c r="H25" s="195">
        <v>0.46</v>
      </c>
      <c r="I25" s="195" t="s">
        <v>468</v>
      </c>
      <c r="J25" s="195" t="s">
        <v>468</v>
      </c>
      <c r="K25" s="195" t="s">
        <v>468</v>
      </c>
      <c r="L25" s="195" t="s">
        <v>468</v>
      </c>
      <c r="M25" s="195" t="s">
        <v>468</v>
      </c>
      <c r="N25" s="226"/>
      <c r="O25" s="250">
        <v>8.9</v>
      </c>
      <c r="P25" s="250">
        <v>0.5</v>
      </c>
      <c r="Q25" s="250">
        <v>5.8</v>
      </c>
      <c r="R25" s="250">
        <v>3.1</v>
      </c>
      <c r="S25" s="250">
        <v>1</v>
      </c>
      <c r="T25" s="250">
        <v>1.6</v>
      </c>
      <c r="U25" s="250">
        <v>12</v>
      </c>
      <c r="V25" s="250">
        <v>1.5</v>
      </c>
      <c r="W25" s="250">
        <v>7.4</v>
      </c>
    </row>
    <row r="26" spans="1:23" s="77" customFormat="1" ht="18" customHeight="1" x14ac:dyDescent="0.25">
      <c r="A26" s="73" t="s">
        <v>129</v>
      </c>
      <c r="B26" s="134"/>
      <c r="C26" s="134"/>
      <c r="D26" s="134"/>
      <c r="E26" s="134"/>
      <c r="F26" s="134"/>
      <c r="G26" s="134"/>
      <c r="H26" s="134"/>
      <c r="I26" s="134"/>
      <c r="J26" s="134"/>
      <c r="K26" s="134"/>
      <c r="L26" s="134"/>
      <c r="M26" s="134"/>
      <c r="N26" s="242"/>
      <c r="O26" s="135"/>
      <c r="P26" s="135"/>
      <c r="Q26" s="135"/>
      <c r="R26" s="135"/>
      <c r="S26" s="135"/>
      <c r="T26" s="135"/>
      <c r="U26" s="135"/>
      <c r="V26" s="135"/>
      <c r="W26" s="135"/>
    </row>
    <row r="27" spans="1:23" ht="18" customHeight="1" x14ac:dyDescent="0.25">
      <c r="A27" s="14" t="s">
        <v>352</v>
      </c>
      <c r="B27" s="209">
        <v>67.819999999999993</v>
      </c>
      <c r="C27" s="209">
        <v>69.59</v>
      </c>
      <c r="D27" s="209">
        <v>71.47</v>
      </c>
      <c r="E27" s="209">
        <v>68.19</v>
      </c>
      <c r="F27" s="209">
        <v>68.59</v>
      </c>
      <c r="G27" s="209">
        <v>69.98</v>
      </c>
      <c r="H27" s="209">
        <v>71.47</v>
      </c>
      <c r="I27" s="209">
        <v>69.61</v>
      </c>
      <c r="J27" s="209">
        <v>60.63</v>
      </c>
      <c r="K27" s="209">
        <v>70.64</v>
      </c>
      <c r="L27" s="209">
        <v>72.150000000000006</v>
      </c>
      <c r="M27" s="209">
        <v>77.650000000000006</v>
      </c>
      <c r="N27" s="240"/>
      <c r="O27" s="249">
        <v>47.3</v>
      </c>
      <c r="P27" s="249">
        <v>67.100000000000009</v>
      </c>
      <c r="Q27" s="249">
        <v>57.999999999999993</v>
      </c>
      <c r="R27" s="249">
        <v>52.2</v>
      </c>
      <c r="S27" s="249">
        <v>63.4</v>
      </c>
      <c r="T27" s="249">
        <v>64.2</v>
      </c>
      <c r="U27" s="249">
        <v>48.6</v>
      </c>
      <c r="V27" s="249">
        <v>64.099999999999994</v>
      </c>
      <c r="W27" s="249">
        <v>59.3</v>
      </c>
    </row>
    <row r="28" spans="1:23" ht="31.5" customHeight="1" x14ac:dyDescent="0.25">
      <c r="A28" s="14" t="s">
        <v>353</v>
      </c>
      <c r="B28" s="209">
        <v>64.989999999999995</v>
      </c>
      <c r="C28" s="209">
        <v>70.41</v>
      </c>
      <c r="D28" s="209">
        <v>71.52</v>
      </c>
      <c r="E28" s="209">
        <v>68.2</v>
      </c>
      <c r="F28" s="209">
        <v>66.069999999999993</v>
      </c>
      <c r="G28" s="209">
        <v>70.69</v>
      </c>
      <c r="H28" s="209">
        <v>71.52</v>
      </c>
      <c r="I28" s="209">
        <v>69.62</v>
      </c>
      <c r="J28" s="209">
        <v>61.11</v>
      </c>
      <c r="K28" s="209">
        <v>71.58</v>
      </c>
      <c r="L28" s="209">
        <v>72.349999999999994</v>
      </c>
      <c r="M28" s="209">
        <v>77.94</v>
      </c>
      <c r="N28" s="240"/>
      <c r="O28" s="249">
        <v>46.300000000000004</v>
      </c>
      <c r="P28" s="249">
        <v>66.900000000000006</v>
      </c>
      <c r="Q28" s="249">
        <v>56.699999999999996</v>
      </c>
      <c r="R28" s="249">
        <v>51.300000000000004</v>
      </c>
      <c r="S28" s="249">
        <v>63.5</v>
      </c>
      <c r="T28" s="249">
        <v>63</v>
      </c>
      <c r="U28" s="249">
        <v>47.599999999999994</v>
      </c>
      <c r="V28" s="249">
        <v>64.099999999999994</v>
      </c>
      <c r="W28" s="249">
        <v>57.999999999999993</v>
      </c>
    </row>
    <row r="29" spans="1:23" ht="16.5" customHeight="1" x14ac:dyDescent="0.25">
      <c r="A29" s="14" t="s">
        <v>157</v>
      </c>
      <c r="B29" s="209">
        <v>27.500000000000004</v>
      </c>
      <c r="C29" s="209">
        <v>33.200000000000003</v>
      </c>
      <c r="D29" s="209">
        <v>45.1</v>
      </c>
      <c r="E29" s="209">
        <v>31.3</v>
      </c>
      <c r="F29" s="209">
        <v>28.4</v>
      </c>
      <c r="G29" s="209">
        <v>34</v>
      </c>
      <c r="H29" s="209">
        <v>45.1</v>
      </c>
      <c r="I29" s="209">
        <v>31.3</v>
      </c>
      <c r="J29" s="209">
        <v>31.1</v>
      </c>
      <c r="K29" s="209">
        <v>68.5</v>
      </c>
      <c r="L29" s="209">
        <v>66.600000000000009</v>
      </c>
      <c r="M29" s="209">
        <v>87.2</v>
      </c>
      <c r="N29" s="240"/>
      <c r="O29" s="249">
        <v>9.7000000000000011</v>
      </c>
      <c r="P29" s="249">
        <v>34.9</v>
      </c>
      <c r="Q29" s="249">
        <v>19</v>
      </c>
      <c r="R29" s="249">
        <v>18.5</v>
      </c>
      <c r="S29" s="249">
        <v>10.9</v>
      </c>
      <c r="T29" s="249">
        <v>30.4</v>
      </c>
      <c r="U29" s="249">
        <v>11.899999999999999</v>
      </c>
      <c r="V29" s="249">
        <v>15.4</v>
      </c>
      <c r="W29" s="249">
        <v>21.4</v>
      </c>
    </row>
    <row r="30" spans="1:23" ht="22.5" x14ac:dyDescent="0.25">
      <c r="A30" s="32" t="s">
        <v>150</v>
      </c>
      <c r="B30" s="209">
        <v>5.0999999999999996</v>
      </c>
      <c r="C30" s="209">
        <v>6</v>
      </c>
      <c r="D30" s="209">
        <v>4.7</v>
      </c>
      <c r="E30" s="209">
        <v>1.9</v>
      </c>
      <c r="F30" s="209">
        <v>4.5999999999999996</v>
      </c>
      <c r="G30" s="209">
        <v>4.8</v>
      </c>
      <c r="H30" s="209">
        <v>4.7</v>
      </c>
      <c r="I30" s="209">
        <v>1.3</v>
      </c>
      <c r="J30" s="209">
        <v>24.9</v>
      </c>
      <c r="K30" s="209">
        <v>57.499999999999993</v>
      </c>
      <c r="L30" s="209">
        <v>53.5</v>
      </c>
      <c r="M30" s="209">
        <v>75.7</v>
      </c>
      <c r="N30" s="240"/>
      <c r="O30" s="249">
        <v>1.3</v>
      </c>
      <c r="P30" s="249">
        <v>5.5</v>
      </c>
      <c r="Q30" s="249">
        <v>0.4</v>
      </c>
      <c r="R30" s="249">
        <v>2</v>
      </c>
      <c r="S30" s="249">
        <v>1.0999999999999999</v>
      </c>
      <c r="T30" s="249">
        <v>0.70000000000000007</v>
      </c>
      <c r="U30" s="249">
        <v>1.5</v>
      </c>
      <c r="V30" s="249">
        <v>1.9</v>
      </c>
      <c r="W30" s="249">
        <v>0.5</v>
      </c>
    </row>
    <row r="31" spans="1:23" s="246" customFormat="1" ht="33" customHeight="1" x14ac:dyDescent="0.25">
      <c r="A31" s="22" t="s">
        <v>354</v>
      </c>
      <c r="B31" s="171">
        <v>706.59</v>
      </c>
      <c r="C31" s="171">
        <v>730.08</v>
      </c>
      <c r="D31" s="171">
        <v>717.05</v>
      </c>
      <c r="E31" s="171">
        <v>587.63</v>
      </c>
      <c r="F31" s="171">
        <v>683.1</v>
      </c>
      <c r="G31" s="171">
        <v>655.9</v>
      </c>
      <c r="H31" s="171">
        <v>717.05</v>
      </c>
      <c r="I31" s="171">
        <v>585.66999999999996</v>
      </c>
      <c r="J31" s="171">
        <v>460.43</v>
      </c>
      <c r="K31" s="171">
        <v>812.88</v>
      </c>
      <c r="L31" s="171">
        <v>610.32000000000005</v>
      </c>
      <c r="M31" s="171">
        <v>887.36</v>
      </c>
      <c r="N31" s="245"/>
      <c r="O31" s="254">
        <v>462.1</v>
      </c>
      <c r="P31" s="254">
        <v>519.5</v>
      </c>
      <c r="Q31" s="254">
        <v>467.6</v>
      </c>
      <c r="R31" s="254">
        <v>507.2</v>
      </c>
      <c r="S31" s="254">
        <v>490</v>
      </c>
      <c r="T31" s="254">
        <v>492.7</v>
      </c>
      <c r="U31" s="254">
        <v>473.7</v>
      </c>
      <c r="V31" s="254">
        <v>495.6</v>
      </c>
      <c r="W31" s="254">
        <v>472.8</v>
      </c>
    </row>
    <row r="32" spans="1:23" ht="17.25" customHeight="1" x14ac:dyDescent="0.25">
      <c r="A32" s="14" t="s">
        <v>130</v>
      </c>
      <c r="B32" s="209">
        <v>4.7</v>
      </c>
      <c r="C32" s="209">
        <v>1.7999999999999998</v>
      </c>
      <c r="D32" s="209">
        <v>0.1</v>
      </c>
      <c r="E32" s="209">
        <v>7.0000000000000009</v>
      </c>
      <c r="F32" s="209">
        <v>4.3</v>
      </c>
      <c r="G32" s="209">
        <v>1.7999999999999998</v>
      </c>
      <c r="H32" s="209">
        <v>0.1</v>
      </c>
      <c r="I32" s="209">
        <v>4.9000000000000004</v>
      </c>
      <c r="J32" s="209">
        <v>28.999999999999996</v>
      </c>
      <c r="K32" s="209">
        <v>0.6</v>
      </c>
      <c r="L32" s="209">
        <v>0.89999999999999991</v>
      </c>
      <c r="M32" s="209">
        <v>0</v>
      </c>
      <c r="N32" s="240"/>
      <c r="O32" s="249">
        <v>25</v>
      </c>
      <c r="P32" s="249">
        <v>11.200000000000001</v>
      </c>
      <c r="Q32" s="249">
        <v>22.5</v>
      </c>
      <c r="R32" s="249">
        <v>18.899999999999999</v>
      </c>
      <c r="S32" s="249">
        <v>13.200000000000001</v>
      </c>
      <c r="T32" s="249">
        <v>13.5</v>
      </c>
      <c r="U32" s="249">
        <v>23.5</v>
      </c>
      <c r="V32" s="249">
        <v>12.8</v>
      </c>
      <c r="W32" s="249">
        <v>20.599999999999998</v>
      </c>
    </row>
    <row r="33" spans="1:29" ht="30" customHeight="1" x14ac:dyDescent="0.25">
      <c r="A33" s="32" t="s">
        <v>159</v>
      </c>
      <c r="B33" s="247">
        <v>267.3</v>
      </c>
      <c r="C33" s="247">
        <v>259.49</v>
      </c>
      <c r="D33" s="247">
        <v>278.68</v>
      </c>
      <c r="E33" s="247">
        <v>224.21</v>
      </c>
      <c r="F33" s="247">
        <v>260.94</v>
      </c>
      <c r="G33" s="247">
        <v>236.2</v>
      </c>
      <c r="H33" s="247">
        <v>278.68</v>
      </c>
      <c r="I33" s="247">
        <v>223.86</v>
      </c>
      <c r="J33" s="247">
        <v>207.8</v>
      </c>
      <c r="K33" s="247">
        <v>424.77</v>
      </c>
      <c r="L33" s="247">
        <v>258.56</v>
      </c>
      <c r="M33" s="247">
        <v>405.22</v>
      </c>
      <c r="N33" s="243"/>
      <c r="O33" s="249">
        <v>103.9</v>
      </c>
      <c r="P33" s="249">
        <v>208.9</v>
      </c>
      <c r="Q33" s="249">
        <v>151.5</v>
      </c>
      <c r="R33" s="249">
        <v>112.7</v>
      </c>
      <c r="S33" s="249">
        <v>156.9</v>
      </c>
      <c r="T33" s="249">
        <v>173.1</v>
      </c>
      <c r="U33" s="249">
        <v>106</v>
      </c>
      <c r="V33" s="249">
        <v>179</v>
      </c>
      <c r="W33" s="249">
        <v>154.9</v>
      </c>
    </row>
    <row r="34" spans="1:29" ht="35.25" customHeight="1" x14ac:dyDescent="0.25">
      <c r="A34" s="32" t="s">
        <v>131</v>
      </c>
      <c r="B34" s="209">
        <v>18.399999999999999</v>
      </c>
      <c r="C34" s="209">
        <v>16.3</v>
      </c>
      <c r="D34" s="209">
        <v>25.900000000000002</v>
      </c>
      <c r="E34" s="209">
        <v>12.8</v>
      </c>
      <c r="F34" s="209">
        <v>17.5</v>
      </c>
      <c r="G34" s="209">
        <v>17.2</v>
      </c>
      <c r="H34" s="209">
        <v>25.900000000000002</v>
      </c>
      <c r="I34" s="209">
        <v>13.3</v>
      </c>
      <c r="J34" s="209">
        <v>5.5</v>
      </c>
      <c r="K34" s="209">
        <v>34.200000000000003</v>
      </c>
      <c r="L34" s="209">
        <v>18.899999999999999</v>
      </c>
      <c r="M34" s="209">
        <v>32</v>
      </c>
      <c r="N34" s="240"/>
      <c r="O34" s="249">
        <v>24</v>
      </c>
      <c r="P34" s="249">
        <v>28.599999999999998</v>
      </c>
      <c r="Q34" s="249">
        <v>18.899999999999999</v>
      </c>
      <c r="R34" s="249">
        <v>20.8</v>
      </c>
      <c r="S34" s="249">
        <v>9.1</v>
      </c>
      <c r="T34" s="249">
        <v>13.600000000000001</v>
      </c>
      <c r="U34" s="249">
        <v>23.1</v>
      </c>
      <c r="V34" s="249">
        <v>12.8</v>
      </c>
      <c r="W34" s="249">
        <v>17.8</v>
      </c>
    </row>
    <row r="35" spans="1:29" s="77" customFormat="1" ht="18.75" customHeight="1" x14ac:dyDescent="0.25">
      <c r="A35" s="73" t="s">
        <v>132</v>
      </c>
      <c r="B35" s="14"/>
      <c r="C35" s="14"/>
      <c r="D35" s="14"/>
      <c r="E35" s="14"/>
      <c r="F35" s="14"/>
      <c r="G35" s="14"/>
      <c r="H35" s="14"/>
      <c r="I35" s="14"/>
      <c r="J35" s="14"/>
      <c r="K35" s="14"/>
      <c r="L35" s="14"/>
      <c r="M35" s="14"/>
      <c r="N35" s="244"/>
      <c r="O35" s="136"/>
      <c r="P35" s="136"/>
      <c r="Q35" s="136"/>
      <c r="R35" s="136"/>
      <c r="S35" s="135"/>
      <c r="T35" s="136"/>
      <c r="U35" s="136"/>
      <c r="V35" s="135"/>
      <c r="W35" s="136"/>
    </row>
    <row r="36" spans="1:29" s="246" customFormat="1" ht="20.25" customHeight="1" x14ac:dyDescent="0.25">
      <c r="A36" s="253" t="s">
        <v>133</v>
      </c>
      <c r="B36" s="171">
        <v>2232</v>
      </c>
      <c r="C36" s="171">
        <v>2371</v>
      </c>
      <c r="D36" s="171">
        <v>2413</v>
      </c>
      <c r="E36" s="171">
        <v>1820</v>
      </c>
      <c r="F36" s="171">
        <v>2180</v>
      </c>
      <c r="G36" s="171">
        <v>2140</v>
      </c>
      <c r="H36" s="171">
        <v>2413</v>
      </c>
      <c r="I36" s="171">
        <v>1870</v>
      </c>
      <c r="J36" s="171">
        <v>1059</v>
      </c>
      <c r="K36" s="171">
        <v>2762</v>
      </c>
      <c r="L36" s="171">
        <v>2093</v>
      </c>
      <c r="M36" s="171">
        <v>3236</v>
      </c>
      <c r="N36" s="245"/>
      <c r="O36" s="254">
        <v>1154.2</v>
      </c>
      <c r="P36" s="254">
        <v>1687.3</v>
      </c>
      <c r="Q36" s="254">
        <v>1360.1</v>
      </c>
      <c r="R36" s="254">
        <v>1396.7</v>
      </c>
      <c r="S36" s="254">
        <v>1495.5</v>
      </c>
      <c r="T36" s="254">
        <v>1557.8</v>
      </c>
      <c r="U36" s="254">
        <v>1216.5</v>
      </c>
      <c r="V36" s="254">
        <v>1531.9</v>
      </c>
      <c r="W36" s="254">
        <v>1401.4</v>
      </c>
    </row>
    <row r="37" spans="1:29" s="246" customFormat="1" ht="19.5" customHeight="1" x14ac:dyDescent="0.25">
      <c r="A37" s="253" t="s">
        <v>147</v>
      </c>
      <c r="B37" s="171">
        <v>2298</v>
      </c>
      <c r="C37" s="171">
        <v>2422</v>
      </c>
      <c r="D37" s="171">
        <v>2492</v>
      </c>
      <c r="E37" s="171">
        <v>1868</v>
      </c>
      <c r="F37" s="171">
        <v>2240</v>
      </c>
      <c r="G37" s="171">
        <v>2187</v>
      </c>
      <c r="H37" s="171">
        <v>2492</v>
      </c>
      <c r="I37" s="171">
        <v>1912</v>
      </c>
      <c r="J37" s="171">
        <v>1079</v>
      </c>
      <c r="K37" s="171">
        <v>2929</v>
      </c>
      <c r="L37" s="171">
        <v>2147</v>
      </c>
      <c r="M37" s="171">
        <v>3379</v>
      </c>
      <c r="N37" s="245"/>
      <c r="O37" s="254">
        <v>1186.4000000000001</v>
      </c>
      <c r="P37" s="254">
        <v>1755.1</v>
      </c>
      <c r="Q37" s="254">
        <v>1397</v>
      </c>
      <c r="R37" s="254">
        <v>1432.2</v>
      </c>
      <c r="S37" s="254">
        <v>1604.4</v>
      </c>
      <c r="T37" s="254">
        <v>1590.5</v>
      </c>
      <c r="U37" s="254">
        <v>1249.5999999999999</v>
      </c>
      <c r="V37" s="254">
        <v>1633</v>
      </c>
      <c r="W37" s="254">
        <v>1437.4</v>
      </c>
    </row>
    <row r="38" spans="1:29" ht="15" customHeight="1" x14ac:dyDescent="0.25">
      <c r="A38" s="624"/>
      <c r="B38" s="601"/>
      <c r="C38" s="601"/>
      <c r="D38" s="601"/>
      <c r="E38" s="601"/>
      <c r="F38" s="601"/>
      <c r="G38" s="601"/>
      <c r="H38" s="601"/>
      <c r="I38" s="601"/>
      <c r="J38" s="601"/>
      <c r="K38" s="601"/>
      <c r="L38" s="601"/>
      <c r="M38" s="601"/>
      <c r="N38" s="601"/>
      <c r="O38" s="601"/>
      <c r="P38" s="601"/>
      <c r="Q38" s="601"/>
      <c r="R38" s="601"/>
      <c r="S38" s="601"/>
      <c r="T38" s="601"/>
      <c r="U38" s="601"/>
      <c r="V38" s="601"/>
      <c r="W38" s="601"/>
    </row>
    <row r="39" spans="1:29" ht="33.75" customHeight="1" x14ac:dyDescent="0.25">
      <c r="A39" s="555"/>
      <c r="B39" s="597"/>
      <c r="C39" s="597"/>
      <c r="D39" s="597"/>
      <c r="E39" s="597"/>
      <c r="F39" s="597"/>
      <c r="G39" s="597"/>
      <c r="H39" s="597"/>
      <c r="I39" s="597"/>
      <c r="J39" s="597"/>
      <c r="K39" s="597"/>
      <c r="L39" s="597"/>
      <c r="M39" s="597"/>
      <c r="N39" s="597"/>
      <c r="O39" s="597"/>
      <c r="P39" s="597"/>
      <c r="Q39" s="597"/>
      <c r="R39" s="597"/>
      <c r="S39" s="597"/>
      <c r="T39" s="597"/>
      <c r="U39" s="597"/>
      <c r="V39" s="597"/>
      <c r="W39" s="597"/>
    </row>
    <row r="40" spans="1:29" ht="24" customHeight="1" x14ac:dyDescent="0.25">
      <c r="A40" s="610"/>
      <c r="B40" s="597"/>
      <c r="C40" s="597"/>
      <c r="D40" s="597"/>
      <c r="E40" s="597"/>
      <c r="F40" s="597"/>
      <c r="G40" s="597"/>
      <c r="H40" s="597"/>
      <c r="I40" s="597"/>
      <c r="J40" s="597"/>
      <c r="K40" s="597"/>
      <c r="L40" s="597"/>
      <c r="M40" s="597"/>
      <c r="N40" s="597"/>
      <c r="O40" s="597"/>
      <c r="P40" s="597"/>
      <c r="Q40" s="597"/>
      <c r="R40" s="597"/>
      <c r="S40" s="597"/>
      <c r="T40" s="597"/>
      <c r="U40" s="597"/>
      <c r="V40" s="597"/>
      <c r="W40" s="597"/>
      <c r="X40" s="127"/>
      <c r="Y40" s="127"/>
      <c r="Z40" s="127"/>
      <c r="AA40" s="127"/>
      <c r="AB40" s="127"/>
      <c r="AC40" s="127"/>
    </row>
    <row r="41" spans="1:29" ht="15" customHeight="1" x14ac:dyDescent="0.25">
      <c r="A41" s="610"/>
      <c r="B41" s="573"/>
      <c r="C41" s="573"/>
      <c r="D41" s="573"/>
      <c r="E41" s="573"/>
      <c r="F41" s="573"/>
      <c r="G41" s="573"/>
      <c r="H41" s="573"/>
      <c r="I41" s="573"/>
      <c r="J41" s="573"/>
      <c r="K41" s="573"/>
      <c r="L41" s="573"/>
      <c r="M41" s="573"/>
      <c r="N41" s="573"/>
      <c r="O41" s="573"/>
      <c r="P41" s="573"/>
      <c r="Q41" s="573"/>
      <c r="R41" s="573"/>
      <c r="S41" s="573"/>
      <c r="T41" s="573"/>
      <c r="U41" s="573"/>
      <c r="V41" s="573"/>
      <c r="W41" s="573"/>
    </row>
    <row r="42" spans="1:29" ht="30" customHeight="1" x14ac:dyDescent="0.25">
      <c r="A42" s="555"/>
      <c r="B42" s="597"/>
      <c r="C42" s="597"/>
      <c r="D42" s="597"/>
      <c r="E42" s="597"/>
      <c r="F42" s="597"/>
      <c r="G42" s="597"/>
      <c r="H42" s="597"/>
      <c r="I42" s="597"/>
      <c r="J42" s="597"/>
      <c r="K42" s="597"/>
      <c r="L42" s="597"/>
      <c r="M42" s="597"/>
      <c r="N42" s="597"/>
      <c r="O42" s="597"/>
      <c r="P42" s="597"/>
      <c r="Q42" s="597"/>
      <c r="R42" s="597"/>
      <c r="S42" s="597"/>
      <c r="T42" s="597"/>
      <c r="U42" s="597"/>
      <c r="V42" s="597"/>
      <c r="W42" s="597"/>
      <c r="X42" s="127"/>
      <c r="Y42" s="127"/>
      <c r="Z42" s="127"/>
      <c r="AA42" s="127"/>
      <c r="AB42" s="127"/>
      <c r="AC42" s="127"/>
    </row>
    <row r="43" spans="1:29" ht="15" customHeight="1" x14ac:dyDescent="0.25">
      <c r="A43" s="614"/>
      <c r="B43" s="587"/>
      <c r="C43" s="587"/>
      <c r="D43" s="587"/>
      <c r="E43" s="587"/>
      <c r="F43" s="587"/>
      <c r="G43" s="587"/>
      <c r="H43" s="587"/>
      <c r="I43" s="587"/>
      <c r="J43" s="587"/>
      <c r="K43" s="587"/>
      <c r="L43" s="587"/>
      <c r="M43" s="587"/>
      <c r="N43" s="587"/>
      <c r="O43" s="587"/>
      <c r="P43" s="587"/>
      <c r="Q43" s="587"/>
      <c r="R43" s="587"/>
      <c r="S43" s="587"/>
      <c r="T43" s="587"/>
      <c r="U43" s="657"/>
      <c r="V43" s="599"/>
      <c r="W43" s="599"/>
      <c r="X43" s="127"/>
      <c r="Y43" s="127"/>
      <c r="Z43" s="127"/>
      <c r="AA43" s="127"/>
      <c r="AB43" s="127"/>
      <c r="AC43" s="127"/>
    </row>
    <row r="44" spans="1:29" ht="30" customHeight="1" x14ac:dyDescent="0.25">
      <c r="A44" s="555"/>
      <c r="B44" s="597"/>
      <c r="C44" s="597"/>
      <c r="D44" s="597"/>
      <c r="E44" s="597"/>
      <c r="F44" s="597"/>
      <c r="G44" s="597"/>
      <c r="H44" s="597"/>
      <c r="I44" s="597"/>
      <c r="J44" s="597"/>
      <c r="K44" s="597"/>
      <c r="L44" s="597"/>
      <c r="M44" s="597"/>
      <c r="N44" s="597"/>
      <c r="O44" s="597"/>
      <c r="P44" s="597"/>
      <c r="Q44" s="597"/>
      <c r="R44" s="597"/>
      <c r="S44" s="597"/>
      <c r="T44" s="597"/>
      <c r="U44" s="597"/>
      <c r="V44" s="597"/>
      <c r="W44" s="597"/>
      <c r="X44" s="127"/>
      <c r="Y44" s="127"/>
      <c r="Z44" s="127"/>
      <c r="AA44" s="127"/>
      <c r="AB44" s="127"/>
      <c r="AC44" s="127"/>
    </row>
    <row r="45" spans="1:29" ht="21" customHeight="1" x14ac:dyDescent="0.25">
      <c r="A45" s="633"/>
      <c r="B45" s="597"/>
      <c r="C45" s="597"/>
      <c r="D45" s="597"/>
      <c r="E45" s="597"/>
      <c r="F45" s="597"/>
      <c r="G45" s="597"/>
      <c r="H45" s="597"/>
      <c r="I45" s="597"/>
      <c r="J45" s="597"/>
      <c r="K45" s="597"/>
      <c r="L45" s="597"/>
      <c r="M45" s="597"/>
      <c r="N45" s="597"/>
      <c r="O45" s="597"/>
      <c r="P45" s="597"/>
      <c r="Q45" s="597"/>
      <c r="R45" s="597"/>
      <c r="S45" s="597"/>
      <c r="T45" s="597"/>
      <c r="U45" s="597"/>
      <c r="V45" s="597"/>
      <c r="W45" s="597"/>
      <c r="X45" s="127"/>
      <c r="Y45" s="127"/>
      <c r="Z45" s="127"/>
      <c r="AA45" s="127"/>
      <c r="AB45" s="127"/>
      <c r="AC45" s="127"/>
    </row>
    <row r="46" spans="1:29" ht="15" customHeight="1" x14ac:dyDescent="0.25">
      <c r="A46" s="633"/>
      <c r="B46" s="597"/>
      <c r="C46" s="597"/>
      <c r="D46" s="597"/>
      <c r="E46" s="597"/>
      <c r="F46" s="597"/>
      <c r="G46" s="597"/>
      <c r="H46" s="597"/>
      <c r="I46" s="597"/>
      <c r="J46" s="597"/>
      <c r="K46" s="597"/>
      <c r="L46" s="597"/>
      <c r="M46" s="597"/>
      <c r="N46" s="597"/>
      <c r="O46" s="597"/>
      <c r="P46" s="597"/>
      <c r="Q46" s="597"/>
      <c r="R46" s="597"/>
      <c r="S46" s="597"/>
      <c r="T46" s="597"/>
      <c r="U46" s="597"/>
      <c r="V46" s="597"/>
      <c r="W46" s="597"/>
      <c r="X46" s="127"/>
      <c r="Y46" s="127"/>
      <c r="Z46" s="127"/>
      <c r="AA46" s="127"/>
      <c r="AB46" s="127"/>
      <c r="AC46" s="127"/>
    </row>
    <row r="47" spans="1:29" ht="15" customHeight="1" x14ac:dyDescent="0.25">
      <c r="A47" s="658"/>
      <c r="B47" s="597"/>
      <c r="C47" s="597"/>
      <c r="D47" s="597"/>
      <c r="E47" s="597"/>
      <c r="F47" s="597"/>
      <c r="G47" s="597"/>
      <c r="H47" s="597"/>
      <c r="I47" s="597"/>
      <c r="J47" s="597"/>
      <c r="K47" s="597"/>
      <c r="L47" s="597"/>
      <c r="M47" s="597"/>
      <c r="N47" s="597"/>
      <c r="O47" s="597"/>
      <c r="P47" s="597"/>
      <c r="Q47" s="597"/>
      <c r="R47" s="597"/>
      <c r="S47" s="597"/>
      <c r="T47" s="597"/>
      <c r="U47" s="597"/>
      <c r="V47" s="597"/>
      <c r="W47" s="597"/>
      <c r="X47" s="127"/>
      <c r="Y47" s="127"/>
      <c r="Z47" s="127"/>
      <c r="AA47" s="127"/>
      <c r="AB47" s="127"/>
      <c r="AC47" s="127"/>
    </row>
    <row r="48" spans="1:29" ht="15" customHeight="1" x14ac:dyDescent="0.25">
      <c r="A48" s="555"/>
      <c r="B48" s="597"/>
      <c r="C48" s="597"/>
      <c r="D48" s="597"/>
      <c r="E48" s="597"/>
      <c r="F48" s="597"/>
      <c r="G48" s="597"/>
      <c r="H48" s="597"/>
      <c r="I48" s="597"/>
      <c r="J48" s="597"/>
      <c r="K48" s="597"/>
      <c r="L48" s="597"/>
      <c r="M48" s="597"/>
      <c r="N48" s="597"/>
      <c r="O48" s="597"/>
      <c r="P48" s="597"/>
      <c r="Q48" s="597"/>
      <c r="R48" s="597"/>
      <c r="S48" s="597"/>
      <c r="T48" s="597"/>
      <c r="U48" s="597"/>
      <c r="V48" s="597"/>
      <c r="W48" s="597"/>
      <c r="X48" s="127"/>
      <c r="Y48" s="127"/>
      <c r="Z48" s="127"/>
      <c r="AA48" s="127"/>
      <c r="AB48" s="127"/>
      <c r="AC48" s="127"/>
    </row>
    <row r="49" spans="1:29" s="77" customFormat="1" ht="15" customHeight="1" x14ac:dyDescent="0.25">
      <c r="A49" s="555"/>
      <c r="B49" s="597"/>
      <c r="C49" s="597"/>
      <c r="D49" s="597"/>
      <c r="E49" s="597"/>
      <c r="F49" s="597"/>
      <c r="G49" s="597"/>
      <c r="H49" s="597"/>
      <c r="I49" s="597"/>
      <c r="J49" s="597"/>
      <c r="K49" s="597"/>
      <c r="L49" s="597"/>
      <c r="M49" s="597"/>
      <c r="N49" s="597"/>
      <c r="O49" s="597"/>
      <c r="P49" s="597"/>
      <c r="Q49" s="597"/>
      <c r="R49" s="597"/>
      <c r="S49" s="597"/>
      <c r="T49" s="597"/>
      <c r="U49" s="597"/>
      <c r="V49" s="597"/>
      <c r="W49" s="597"/>
      <c r="X49" s="127"/>
      <c r="Y49" s="127"/>
      <c r="Z49" s="127"/>
      <c r="AA49" s="127"/>
      <c r="AB49" s="127"/>
      <c r="AC49" s="127"/>
    </row>
    <row r="50" spans="1:29" ht="15" customHeight="1" x14ac:dyDescent="0.25">
      <c r="A50" s="555"/>
      <c r="B50" s="597"/>
      <c r="C50" s="597"/>
      <c r="D50" s="597"/>
      <c r="E50" s="597"/>
      <c r="F50" s="597"/>
      <c r="G50" s="597"/>
      <c r="H50" s="597"/>
      <c r="I50" s="597"/>
      <c r="J50" s="597"/>
      <c r="K50" s="597"/>
      <c r="L50" s="597"/>
      <c r="M50" s="597"/>
      <c r="N50" s="597"/>
      <c r="O50" s="597"/>
      <c r="P50" s="597"/>
      <c r="Q50" s="597"/>
      <c r="R50" s="597"/>
      <c r="S50" s="597"/>
      <c r="T50" s="597"/>
      <c r="U50" s="597"/>
      <c r="V50" s="597"/>
      <c r="W50" s="597"/>
    </row>
    <row r="51" spans="1:29" x14ac:dyDescent="0.25">
      <c r="A51" s="631"/>
      <c r="B51" s="631"/>
      <c r="C51" s="631"/>
      <c r="D51" s="631"/>
      <c r="E51" s="631"/>
      <c r="F51" s="631"/>
      <c r="G51" s="631"/>
      <c r="H51" s="631"/>
      <c r="I51" s="631"/>
      <c r="J51" s="631"/>
      <c r="K51" s="631"/>
      <c r="L51" s="631"/>
      <c r="M51" s="631"/>
      <c r="N51" s="181"/>
    </row>
    <row r="52" spans="1:29" x14ac:dyDescent="0.25">
      <c r="A52" s="655"/>
      <c r="B52" s="655"/>
      <c r="C52" s="655"/>
      <c r="D52" s="655"/>
      <c r="E52" s="655"/>
      <c r="F52" s="655"/>
      <c r="G52" s="655"/>
      <c r="H52" s="655"/>
      <c r="I52" s="655"/>
      <c r="J52" s="655"/>
      <c r="K52" s="27"/>
      <c r="L52" s="27"/>
      <c r="M52" s="27"/>
    </row>
    <row r="53" spans="1:29" ht="54" customHeight="1" x14ac:dyDescent="0.25">
      <c r="A53" s="604"/>
      <c r="B53" s="654"/>
      <c r="C53" s="654"/>
      <c r="D53" s="654"/>
      <c r="E53" s="654"/>
      <c r="F53" s="654"/>
      <c r="G53" s="654"/>
      <c r="H53" s="654"/>
      <c r="I53" s="654"/>
      <c r="J53" s="52"/>
      <c r="K53" s="27"/>
      <c r="L53" s="27"/>
      <c r="M53" s="27"/>
    </row>
    <row r="54" spans="1:29" ht="45.75" customHeight="1" x14ac:dyDescent="0.25">
      <c r="A54" s="50"/>
      <c r="B54" s="50"/>
      <c r="C54" s="50"/>
      <c r="D54" s="50"/>
      <c r="E54" s="50"/>
      <c r="F54" s="50"/>
      <c r="G54" s="50"/>
      <c r="H54" s="50"/>
      <c r="I54" s="50"/>
      <c r="J54" s="50"/>
      <c r="K54" s="50"/>
      <c r="L54" s="50"/>
      <c r="M54" s="50"/>
      <c r="N54" s="180"/>
    </row>
    <row r="55" spans="1:29" ht="46.5" customHeight="1" x14ac:dyDescent="0.25">
      <c r="A55" s="588"/>
      <c r="B55" s="588"/>
      <c r="C55" s="588"/>
      <c r="D55" s="588"/>
      <c r="E55" s="588"/>
      <c r="F55" s="588"/>
      <c r="G55" s="588"/>
      <c r="H55" s="588"/>
      <c r="I55" s="588"/>
      <c r="J55" s="588"/>
      <c r="K55" s="50"/>
      <c r="L55" s="50"/>
      <c r="M55" s="50"/>
      <c r="N55" s="180"/>
    </row>
    <row r="56" spans="1:29" ht="51.75" customHeight="1" x14ac:dyDescent="0.25">
      <c r="A56" s="628"/>
      <c r="B56" s="628"/>
      <c r="C56" s="628"/>
      <c r="D56" s="628"/>
      <c r="E56" s="628"/>
      <c r="F56" s="628"/>
      <c r="G56" s="628"/>
      <c r="H56" s="628"/>
      <c r="I56" s="628"/>
      <c r="J56" s="628"/>
      <c r="K56" s="27"/>
      <c r="L56" s="27"/>
      <c r="M56" s="27"/>
    </row>
    <row r="57" spans="1:29" ht="11.25" hidden="1" customHeight="1" x14ac:dyDescent="0.25">
      <c r="A57" s="588"/>
      <c r="B57" s="588"/>
      <c r="C57" s="588"/>
      <c r="D57" s="588"/>
      <c r="E57" s="588"/>
      <c r="F57" s="588"/>
      <c r="G57" s="588"/>
      <c r="H57" s="588"/>
      <c r="I57" s="588"/>
      <c r="J57" s="588"/>
      <c r="K57" s="27"/>
      <c r="L57" s="27"/>
      <c r="M57" s="27"/>
    </row>
    <row r="58" spans="1:29" ht="33" hidden="1" customHeight="1" x14ac:dyDescent="0.25">
      <c r="A58" s="631"/>
      <c r="B58" s="631"/>
      <c r="C58" s="631"/>
      <c r="D58" s="631"/>
      <c r="E58" s="631"/>
      <c r="F58" s="631"/>
      <c r="G58" s="631"/>
      <c r="H58" s="631"/>
      <c r="I58" s="631"/>
      <c r="J58" s="631"/>
      <c r="K58" s="27"/>
      <c r="L58" s="27"/>
      <c r="M58" s="27"/>
    </row>
    <row r="59" spans="1:29" x14ac:dyDescent="0.25">
      <c r="A59" s="628"/>
      <c r="B59" s="628"/>
      <c r="C59" s="628"/>
      <c r="D59" s="628"/>
      <c r="E59" s="628"/>
      <c r="F59" s="628"/>
      <c r="G59" s="628"/>
      <c r="H59" s="628"/>
      <c r="I59" s="628"/>
      <c r="J59" s="628"/>
      <c r="K59" s="27"/>
      <c r="L59" s="27"/>
      <c r="M59" s="27"/>
    </row>
    <row r="60" spans="1:29" x14ac:dyDescent="0.25">
      <c r="A60" s="628"/>
      <c r="B60" s="628"/>
      <c r="C60" s="628"/>
      <c r="D60" s="628"/>
      <c r="E60" s="628"/>
      <c r="F60" s="628"/>
      <c r="G60" s="628"/>
      <c r="H60" s="628"/>
      <c r="I60" s="628"/>
      <c r="J60" s="628"/>
      <c r="K60" s="27"/>
      <c r="L60" s="27"/>
      <c r="M60" s="27"/>
    </row>
  </sheetData>
  <mergeCells count="50">
    <mergeCell ref="A47:W47"/>
    <mergeCell ref="A60:J60"/>
    <mergeCell ref="A51:M51"/>
    <mergeCell ref="A52:J52"/>
    <mergeCell ref="A53:I53"/>
    <mergeCell ref="A55:J55"/>
    <mergeCell ref="A56:J56"/>
    <mergeCell ref="A57:J57"/>
    <mergeCell ref="A58:J58"/>
    <mergeCell ref="A59:J59"/>
    <mergeCell ref="A48:W48"/>
    <mergeCell ref="A50:W50"/>
    <mergeCell ref="A49:W49"/>
    <mergeCell ref="A42:W42"/>
    <mergeCell ref="A44:W44"/>
    <mergeCell ref="A45:W45"/>
    <mergeCell ref="A46:W46"/>
    <mergeCell ref="A43:T43"/>
    <mergeCell ref="U43:W43"/>
    <mergeCell ref="W5:W6"/>
    <mergeCell ref="O5:O6"/>
    <mergeCell ref="P5:P6"/>
    <mergeCell ref="S5:S6"/>
    <mergeCell ref="T5:T6"/>
    <mergeCell ref="U5:U6"/>
    <mergeCell ref="B5:B6"/>
    <mergeCell ref="C5:D5"/>
    <mergeCell ref="E5:E6"/>
    <mergeCell ref="F5:F6"/>
    <mergeCell ref="V5:V6"/>
    <mergeCell ref="G5:H5"/>
    <mergeCell ref="I5:I6"/>
    <mergeCell ref="J5:K5"/>
    <mergeCell ref="L5:M5"/>
    <mergeCell ref="A1:W1"/>
    <mergeCell ref="A38:W38"/>
    <mergeCell ref="A39:W39"/>
    <mergeCell ref="A40:W40"/>
    <mergeCell ref="A41:W41"/>
    <mergeCell ref="A3:A6"/>
    <mergeCell ref="B3:M3"/>
    <mergeCell ref="O3:W3"/>
    <mergeCell ref="B4:E4"/>
    <mergeCell ref="F4:I4"/>
    <mergeCell ref="J4:M4"/>
    <mergeCell ref="O4:Q4"/>
    <mergeCell ref="R4:T4"/>
    <mergeCell ref="U4:W4"/>
    <mergeCell ref="Q5:Q6"/>
    <mergeCell ref="R5:R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79998168889431442"/>
  </sheetPr>
  <dimension ref="A1:L25"/>
  <sheetViews>
    <sheetView workbookViewId="0">
      <pane xSplit="1" ySplit="5" topLeftCell="B6" activePane="bottomRight" state="frozen"/>
      <selection activeCell="A36" sqref="A36:L36"/>
      <selection pane="topRight" activeCell="A36" sqref="A36:L36"/>
      <selection pane="bottomLeft" activeCell="A36" sqref="A36:L36"/>
      <selection pane="bottomRight" activeCell="A20" sqref="A20:K20"/>
    </sheetView>
  </sheetViews>
  <sheetFormatPr baseColWidth="10" defaultColWidth="11.42578125" defaultRowHeight="12.75" x14ac:dyDescent="0.25"/>
  <cols>
    <col min="1" max="1" width="35" style="16" customWidth="1"/>
    <col min="2" max="11" width="9.7109375" style="16" customWidth="1"/>
    <col min="12" max="20" width="6" style="16" customWidth="1"/>
    <col min="21" max="16384" width="11.42578125" style="16"/>
  </cols>
  <sheetData>
    <row r="1" spans="1:12" s="90" customFormat="1" ht="30" customHeight="1" x14ac:dyDescent="0.25">
      <c r="A1" s="659" t="s">
        <v>496</v>
      </c>
      <c r="B1" s="659"/>
      <c r="C1" s="659"/>
      <c r="D1" s="659"/>
      <c r="E1" s="659"/>
      <c r="F1" s="659"/>
      <c r="G1" s="659"/>
      <c r="H1" s="659"/>
      <c r="I1" s="659"/>
      <c r="J1" s="659"/>
      <c r="K1" s="659"/>
    </row>
    <row r="2" spans="1:12" s="90" customFormat="1" x14ac:dyDescent="0.25">
      <c r="A2" s="182"/>
      <c r="B2" s="182"/>
      <c r="C2" s="182"/>
      <c r="D2" s="182"/>
      <c r="E2" s="182"/>
      <c r="F2" s="182"/>
      <c r="G2" s="182"/>
      <c r="H2" s="182"/>
      <c r="I2" s="182"/>
      <c r="J2" s="182"/>
      <c r="K2" s="182"/>
    </row>
    <row r="3" spans="1:12" s="140" customFormat="1" ht="25.5" customHeight="1" x14ac:dyDescent="0.25">
      <c r="A3" s="602"/>
      <c r="B3" s="581" t="s">
        <v>134</v>
      </c>
      <c r="C3" s="581"/>
      <c r="D3" s="581"/>
      <c r="E3" s="581"/>
      <c r="F3" s="581" t="s">
        <v>137</v>
      </c>
      <c r="G3" s="581"/>
      <c r="H3" s="581" t="s">
        <v>136</v>
      </c>
      <c r="I3" s="581"/>
      <c r="J3" s="581"/>
      <c r="K3" s="581"/>
    </row>
    <row r="4" spans="1:12" s="140" customFormat="1" ht="30" customHeight="1" x14ac:dyDescent="0.25">
      <c r="A4" s="602"/>
      <c r="B4" s="581" t="s">
        <v>85</v>
      </c>
      <c r="C4" s="581"/>
      <c r="D4" s="581" t="s">
        <v>118</v>
      </c>
      <c r="E4" s="581"/>
      <c r="F4" s="581"/>
      <c r="G4" s="581"/>
      <c r="H4" s="581" t="s">
        <v>19</v>
      </c>
      <c r="I4" s="581"/>
      <c r="J4" s="581" t="s">
        <v>25</v>
      </c>
      <c r="K4" s="581"/>
    </row>
    <row r="5" spans="1:12" s="140" customFormat="1" ht="22.5" x14ac:dyDescent="0.25">
      <c r="A5" s="602"/>
      <c r="B5" s="75" t="s">
        <v>119</v>
      </c>
      <c r="C5" s="75" t="s">
        <v>120</v>
      </c>
      <c r="D5" s="75" t="s">
        <v>119</v>
      </c>
      <c r="E5" s="75" t="s">
        <v>120</v>
      </c>
      <c r="F5" s="75" t="s">
        <v>119</v>
      </c>
      <c r="G5" s="75" t="s">
        <v>120</v>
      </c>
      <c r="H5" s="75" t="s">
        <v>119</v>
      </c>
      <c r="I5" s="75" t="s">
        <v>120</v>
      </c>
      <c r="J5" s="75" t="s">
        <v>119</v>
      </c>
      <c r="K5" s="75" t="s">
        <v>120</v>
      </c>
    </row>
    <row r="6" spans="1:12" ht="22.5" x14ac:dyDescent="0.25">
      <c r="A6" s="29" t="s">
        <v>179</v>
      </c>
      <c r="B6" s="427">
        <f>IF('5.1-5 source'!B6&lt;&gt;"",'5.1-5 source'!B6,"")</f>
        <v>1366</v>
      </c>
      <c r="C6" s="427">
        <f>IF('5.1-5 source'!C6&lt;&gt;"",'5.1-5 source'!C6,"")</f>
        <v>14619</v>
      </c>
      <c r="D6" s="427">
        <f>IF('5.1-5 source'!F6&lt;&gt;"",'5.1-5 source'!F6,"")</f>
        <v>184</v>
      </c>
      <c r="E6" s="427">
        <f>IF('5.1-5 source'!G6&lt;&gt;"",'5.1-5 source'!G6,"")</f>
        <v>7200</v>
      </c>
      <c r="F6" s="427">
        <f>IF('5.1-5 source'!J6&lt;&gt;"",'5.1-5 source'!J6,"")</f>
        <v>40</v>
      </c>
      <c r="G6" s="427">
        <f>IF('5.1-5 source'!K6&lt;&gt;"",'5.1-5 source'!K6,"")</f>
        <v>1354</v>
      </c>
      <c r="H6" s="427">
        <f>IF('5.1-5 source'!L6&lt;&gt;"",'5.1-5 source'!L6,"")</f>
        <v>1180</v>
      </c>
      <c r="I6" s="427">
        <f>IF('5.1-5 source'!M6&lt;&gt;"",'5.1-5 source'!M6,"")</f>
        <v>5871</v>
      </c>
      <c r="J6" s="427">
        <f>IF('5.1-5 source'!N6&lt;&gt;"",'5.1-5 source'!N6,"")</f>
        <v>451</v>
      </c>
      <c r="K6" s="427">
        <f>IF('5.1-5 source'!O6&lt;&gt;"",'5.1-5 source'!O6,"")</f>
        <v>3368</v>
      </c>
      <c r="L6" s="18"/>
    </row>
    <row r="7" spans="1:12" ht="14.1" customHeight="1" x14ac:dyDescent="0.25">
      <c r="A7" s="68" t="s">
        <v>114</v>
      </c>
      <c r="B7" s="442">
        <f>IF('5.1-5 source'!B7&lt;&gt;"",'5.1-5 source'!B7,"")</f>
        <v>488</v>
      </c>
      <c r="C7" s="442">
        <f>IF('5.1-5 source'!C7&lt;&gt;"",'5.1-5 source'!C7,"")</f>
        <v>3882</v>
      </c>
      <c r="D7" s="442">
        <f>IF('5.1-5 source'!F7&lt;&gt;"",'5.1-5 source'!F7,"")</f>
        <v>5</v>
      </c>
      <c r="E7" s="442">
        <f>IF('5.1-5 source'!G7&lt;&gt;"",'5.1-5 source'!G7,"")</f>
        <v>75</v>
      </c>
      <c r="F7" s="442">
        <f>IF('5.1-5 source'!J7&lt;&gt;"",'5.1-5 source'!J7,"")</f>
        <v>5</v>
      </c>
      <c r="G7" s="442">
        <f>IF('5.1-5 source'!K7&lt;&gt;"",'5.1-5 source'!K7,"")</f>
        <v>82</v>
      </c>
      <c r="H7" s="442">
        <f>IF('5.1-5 source'!L7&lt;&gt;"",'5.1-5 source'!L7,"")</f>
        <v>438</v>
      </c>
      <c r="I7" s="442">
        <f>IF('5.1-5 source'!M7&lt;&gt;"",'5.1-5 source'!M7,"")</f>
        <v>1301</v>
      </c>
      <c r="J7" s="442">
        <f>IF('5.1-5 source'!N7&lt;&gt;"",'5.1-5 source'!N7,"")</f>
        <v>294</v>
      </c>
      <c r="K7" s="442">
        <f>IF('5.1-5 source'!O7&lt;&gt;"",'5.1-5 source'!O7,"")</f>
        <v>1604</v>
      </c>
    </row>
    <row r="8" spans="1:12" ht="14.1" customHeight="1" x14ac:dyDescent="0.25">
      <c r="A8" s="68" t="s">
        <v>115</v>
      </c>
      <c r="B8" s="442">
        <f>IF('5.1-5 source'!B8&lt;&gt;"",'5.1-5 source'!B8,"")</f>
        <v>592</v>
      </c>
      <c r="C8" s="442">
        <f>IF('5.1-5 source'!C8&lt;&gt;"",'5.1-5 source'!C8,"")</f>
        <v>10675</v>
      </c>
      <c r="D8" s="442">
        <f>IF('5.1-5 source'!F8&lt;&gt;"",'5.1-5 source'!F8,"")</f>
        <v>124</v>
      </c>
      <c r="E8" s="442">
        <f>IF('5.1-5 source'!G8&lt;&gt;"",'5.1-5 source'!G8,"")</f>
        <v>7060</v>
      </c>
      <c r="F8" s="442">
        <f>IF('5.1-5 source'!J8&lt;&gt;"",'5.1-5 source'!J8,"")</f>
        <v>35</v>
      </c>
      <c r="G8" s="442">
        <f>IF('5.1-5 source'!K8&lt;&gt;"",'5.1-5 source'!K8,"")</f>
        <v>1272</v>
      </c>
      <c r="H8" s="442">
        <f>IF('5.1-5 source'!L8&lt;&gt;"",'5.1-5 source'!L8,"")</f>
        <v>727</v>
      </c>
      <c r="I8" s="442">
        <f>IF('5.1-5 source'!M8&lt;&gt;"",'5.1-5 source'!M8,"")</f>
        <v>4540</v>
      </c>
      <c r="J8" s="442">
        <f>IF('5.1-5 source'!N8&lt;&gt;"",'5.1-5 source'!N8,"")</f>
        <v>152</v>
      </c>
      <c r="K8" s="442">
        <f>IF('5.1-5 source'!O8&lt;&gt;"",'5.1-5 source'!O8,"")</f>
        <v>1741</v>
      </c>
    </row>
    <row r="9" spans="1:12" ht="14.1" customHeight="1" x14ac:dyDescent="0.25">
      <c r="A9" s="468" t="s">
        <v>177</v>
      </c>
      <c r="B9" s="469">
        <f>IF('5.1-5 source'!B9&lt;&gt;"",'5.1-5 source'!B9,"")</f>
        <v>286</v>
      </c>
      <c r="C9" s="469">
        <f>IF('5.1-5 source'!C9&lt;&gt;"",'5.1-5 source'!C9,"")</f>
        <v>62</v>
      </c>
      <c r="D9" s="469">
        <f>IF('5.1-5 source'!F9&lt;&gt;"",'5.1-5 source'!F9,"")</f>
        <v>55</v>
      </c>
      <c r="E9" s="469">
        <f>IF('5.1-5 source'!G9&lt;&gt;"",'5.1-5 source'!G9,"")</f>
        <v>65</v>
      </c>
      <c r="F9" s="469">
        <f>IF('5.1-5 source'!J9&lt;&gt;"",'5.1-5 source'!J9,"")</f>
        <v>3</v>
      </c>
      <c r="G9" s="469">
        <f>IF('5.1-5 source'!K9&lt;&gt;"",'5.1-5 source'!K9,"")</f>
        <v>3</v>
      </c>
      <c r="H9" s="469">
        <f>IF('5.1-5 source'!L9&lt;&gt;"",'5.1-5 source'!L9,"")</f>
        <v>15</v>
      </c>
      <c r="I9" s="469">
        <f>IF('5.1-5 source'!M9&lt;&gt;"",'5.1-5 source'!M9,"")</f>
        <v>30</v>
      </c>
      <c r="J9" s="469">
        <f>IF('5.1-5 source'!N9&lt;&gt;"",'5.1-5 source'!N9,"")</f>
        <v>5</v>
      </c>
      <c r="K9" s="469">
        <f>IF('5.1-5 source'!O9&lt;&gt;"",'5.1-5 source'!O9,"")</f>
        <v>23</v>
      </c>
    </row>
    <row r="10" spans="1:12" ht="14.1" customHeight="1" x14ac:dyDescent="0.25">
      <c r="A10" s="457"/>
      <c r="B10" s="422"/>
      <c r="C10" s="422"/>
      <c r="D10" s="422"/>
      <c r="E10" s="422"/>
      <c r="F10" s="422"/>
      <c r="G10" s="422"/>
      <c r="H10" s="422"/>
      <c r="I10" s="422"/>
      <c r="J10" s="422"/>
      <c r="K10" s="423"/>
    </row>
    <row r="11" spans="1:12" ht="14.1" customHeight="1" x14ac:dyDescent="0.25">
      <c r="A11" s="457" t="s">
        <v>180</v>
      </c>
      <c r="B11" s="422" t="str">
        <f>IF('5.1-5 source'!B11&lt;&gt;"",'5.1-5 source'!B11,"")</f>
        <v/>
      </c>
      <c r="C11" s="422" t="str">
        <f>IF('5.1-5 source'!C11&lt;&gt;"",'5.1-5 source'!C11,"")</f>
        <v/>
      </c>
      <c r="D11" s="422" t="str">
        <f>IF('5.1-5 source'!F11&lt;&gt;"",'5.1-5 source'!F11,"")</f>
        <v/>
      </c>
      <c r="E11" s="422" t="str">
        <f>IF('5.1-5 source'!G11&lt;&gt;"",'5.1-5 source'!G11,"")</f>
        <v/>
      </c>
      <c r="F11" s="422" t="str">
        <f>IF('5.1-5 source'!J11&lt;&gt;"",'5.1-5 source'!J11,"")</f>
        <v/>
      </c>
      <c r="G11" s="422" t="str">
        <f>IF('5.1-5 source'!K11&lt;&gt;"",'5.1-5 source'!K11,"")</f>
        <v/>
      </c>
      <c r="H11" s="422" t="str">
        <f>IF('5.1-5 source'!L11&lt;&gt;"",'5.1-5 source'!L11,"")</f>
        <v/>
      </c>
      <c r="I11" s="422" t="str">
        <f>IF('5.1-5 source'!M11&lt;&gt;"",'5.1-5 source'!M11,"")</f>
        <v/>
      </c>
      <c r="J11" s="422" t="str">
        <f>IF('5.1-5 source'!N11&lt;&gt;"",'5.1-5 source'!N11,"")</f>
        <v/>
      </c>
      <c r="K11" s="423" t="str">
        <f>IF('5.1-5 source'!O11&lt;&gt;"",'5.1-5 source'!O11,"")</f>
        <v/>
      </c>
    </row>
    <row r="12" spans="1:12" ht="14.1" customHeight="1" x14ac:dyDescent="0.25">
      <c r="A12" s="32" t="s">
        <v>469</v>
      </c>
      <c r="B12" s="431">
        <f>IF('5.1-5 source'!B12&lt;&gt;"",'5.1-5 source'!B12,"")</f>
        <v>45.8</v>
      </c>
      <c r="C12" s="431">
        <f>IF('5.1-5 source'!C12&lt;&gt;"",'5.1-5 source'!C12,"")</f>
        <v>77.58</v>
      </c>
      <c r="D12" s="431">
        <f>IF('5.1-5 source'!F12&lt;&gt;"",'5.1-5 source'!F12,"")</f>
        <v>33.29</v>
      </c>
      <c r="E12" s="431">
        <f>IF('5.1-5 source'!G12&lt;&gt;"",'5.1-5 source'!G12,"")</f>
        <v>74.78</v>
      </c>
      <c r="F12" s="431">
        <f>IF('5.1-5 source'!J12&lt;&gt;"",'5.1-5 source'!J12,"")</f>
        <v>54.56</v>
      </c>
      <c r="G12" s="431">
        <f>IF('5.1-5 source'!K12&lt;&gt;"",'5.1-5 source'!K12,"")</f>
        <v>78.12</v>
      </c>
      <c r="H12" s="431">
        <f>IF('5.1-5 source'!L12&lt;&gt;"",'5.1-5 source'!L12,"")</f>
        <v>55.9</v>
      </c>
      <c r="I12" s="431">
        <f>IF('5.1-5 source'!M12&lt;&gt;"",'5.1-5 source'!M12,"")</f>
        <v>73.7</v>
      </c>
      <c r="J12" s="431">
        <f>IF('5.1-5 source'!N12&lt;&gt;"",'5.1-5 source'!N12,"")</f>
        <v>55</v>
      </c>
      <c r="K12" s="431">
        <f>IF('5.1-5 source'!O12&lt;&gt;"",'5.1-5 source'!O12,"")</f>
        <v>74.3</v>
      </c>
    </row>
    <row r="13" spans="1:12" ht="14.1" customHeight="1" x14ac:dyDescent="0.25">
      <c r="A13" s="457"/>
      <c r="B13" s="422" t="str">
        <f>IF('5.1-5 source'!B13&lt;&gt;"",'5.1-5 source'!B13,"")</f>
        <v/>
      </c>
      <c r="C13" s="422" t="str">
        <f>IF('5.1-5 source'!C13&lt;&gt;"",'5.1-5 source'!C13,"")</f>
        <v/>
      </c>
      <c r="D13" s="422" t="str">
        <f>IF('5.1-5 source'!F13&lt;&gt;"",'5.1-5 source'!F13,"")</f>
        <v/>
      </c>
      <c r="E13" s="422" t="str">
        <f>IF('5.1-5 source'!G13&lt;&gt;"",'5.1-5 source'!G13,"")</f>
        <v/>
      </c>
      <c r="F13" s="422" t="str">
        <f>IF('5.1-5 source'!J13&lt;&gt;"",'5.1-5 source'!J13,"")</f>
        <v/>
      </c>
      <c r="G13" s="422" t="str">
        <f>IF('5.1-5 source'!K13&lt;&gt;"",'5.1-5 source'!K13,"")</f>
        <v/>
      </c>
      <c r="H13" s="422" t="str">
        <f>IF('5.1-5 source'!L13&lt;&gt;"",'5.1-5 source'!L13,"")</f>
        <v/>
      </c>
      <c r="I13" s="422" t="str">
        <f>IF('5.1-5 source'!M13&lt;&gt;"",'5.1-5 source'!M13,"")</f>
        <v/>
      </c>
      <c r="J13" s="422" t="str">
        <f>IF('5.1-5 source'!N13&lt;&gt;"",'5.1-5 source'!N13,"")</f>
        <v/>
      </c>
      <c r="K13" s="423" t="str">
        <f>IF('5.1-5 source'!O13&lt;&gt;"",'5.1-5 source'!O13,"")</f>
        <v/>
      </c>
    </row>
    <row r="14" spans="1:12" ht="14.1" customHeight="1" x14ac:dyDescent="0.25">
      <c r="A14" s="457" t="s">
        <v>132</v>
      </c>
      <c r="B14" s="422" t="str">
        <f>IF('5.1-5 source'!B14&lt;&gt;"",'5.1-5 source'!B14,"")</f>
        <v/>
      </c>
      <c r="C14" s="422" t="str">
        <f>IF('5.1-5 source'!C14&lt;&gt;"",'5.1-5 source'!C14,"")</f>
        <v/>
      </c>
      <c r="D14" s="422" t="str">
        <f>IF('5.1-5 source'!F14&lt;&gt;"",'5.1-5 source'!F14,"")</f>
        <v/>
      </c>
      <c r="E14" s="422" t="str">
        <f>IF('5.1-5 source'!G14&lt;&gt;"",'5.1-5 source'!G14,"")</f>
        <v/>
      </c>
      <c r="F14" s="422" t="str">
        <f>IF('5.1-5 source'!J14&lt;&gt;"",'5.1-5 source'!J14,"")</f>
        <v/>
      </c>
      <c r="G14" s="422" t="str">
        <f>IF('5.1-5 source'!K14&lt;&gt;"",'5.1-5 source'!K14,"")</f>
        <v/>
      </c>
      <c r="H14" s="422" t="str">
        <f>IF('5.1-5 source'!L14&lt;&gt;"",'5.1-5 source'!L14,"")</f>
        <v/>
      </c>
      <c r="I14" s="422" t="str">
        <f>IF('5.1-5 source'!M14&lt;&gt;"",'5.1-5 source'!M14,"")</f>
        <v/>
      </c>
      <c r="J14" s="422" t="str">
        <f>IF('5.1-5 source'!N14&lt;&gt;"",'5.1-5 source'!N14,"")</f>
        <v/>
      </c>
      <c r="K14" s="423" t="str">
        <f>IF('5.1-5 source'!O14&lt;&gt;"",'5.1-5 source'!O14,"")</f>
        <v/>
      </c>
    </row>
    <row r="15" spans="1:12" ht="14.1" customHeight="1" x14ac:dyDescent="0.25">
      <c r="A15" s="455" t="s">
        <v>282</v>
      </c>
      <c r="B15" s="467">
        <f>IF('5.1-5 source'!B15&lt;&gt;"",'5.1-5 source'!B15,"")</f>
        <v>723</v>
      </c>
      <c r="C15" s="467">
        <f>IF('5.1-5 source'!C15&lt;&gt;"",'5.1-5 source'!C15,"")</f>
        <v>1027</v>
      </c>
      <c r="D15" s="467">
        <f>IF('5.1-5 source'!F15&lt;&gt;"",'5.1-5 source'!F15,"")</f>
        <v>631</v>
      </c>
      <c r="E15" s="467">
        <f>IF('5.1-5 source'!G15&lt;&gt;"",'5.1-5 source'!G15,"")</f>
        <v>774</v>
      </c>
      <c r="F15" s="467">
        <f>IF('5.1-5 source'!J15&lt;&gt;"",'5.1-5 source'!J15,"")</f>
        <v>788.84</v>
      </c>
      <c r="G15" s="467">
        <f>IF('5.1-5 source'!K15&lt;&gt;"",'5.1-5 source'!K15,"")</f>
        <v>887.4</v>
      </c>
      <c r="H15" s="467">
        <f>IF('5.1-5 source'!L15&lt;&gt;"",'5.1-5 source'!L15,"")</f>
        <v>539</v>
      </c>
      <c r="I15" s="467">
        <f>IF('5.1-5 source'!M15&lt;&gt;"",'5.1-5 source'!M15,"")</f>
        <v>624.6</v>
      </c>
      <c r="J15" s="467">
        <f>IF('5.1-5 source'!N15&lt;&gt;"",'5.1-5 source'!N15,"")</f>
        <v>531.20000000000005</v>
      </c>
      <c r="K15" s="467">
        <f>IF('5.1-5 source'!O15&lt;&gt;"",'5.1-5 source'!O15,"")</f>
        <v>662.9</v>
      </c>
    </row>
    <row r="16" spans="1:12" ht="14.1" customHeight="1" x14ac:dyDescent="0.25">
      <c r="A16" s="68" t="s">
        <v>520</v>
      </c>
      <c r="B16" s="436">
        <f>IF('5.1-5 source'!B16&lt;&gt;"",'5.1-5 source'!B16,"")</f>
        <v>774</v>
      </c>
      <c r="C16" s="436">
        <f>IF('5.1-5 source'!C16&lt;&gt;"",'5.1-5 source'!C16,"")</f>
        <v>1071</v>
      </c>
      <c r="D16" s="436">
        <f>IF('5.1-5 source'!F16&lt;&gt;"",'5.1-5 source'!F16,"")</f>
        <v>681</v>
      </c>
      <c r="E16" s="436">
        <f>IF('5.1-5 source'!G16&lt;&gt;"",'5.1-5 source'!G16,"")</f>
        <v>813</v>
      </c>
      <c r="F16" s="436">
        <f>IF('5.1-5 source'!J16&lt;&gt;"",'5.1-5 source'!J16,"")</f>
        <v>822.25</v>
      </c>
      <c r="G16" s="436">
        <f>IF('5.1-5 source'!K16&lt;&gt;"",'5.1-5 source'!K16,"")</f>
        <v>925.27</v>
      </c>
      <c r="H16" s="436">
        <f>IF('5.1-5 source'!L16&lt;&gt;"",'5.1-5 source'!L16,"")</f>
        <v>559.79999999999995</v>
      </c>
      <c r="I16" s="436">
        <f>IF('5.1-5 source'!M16&lt;&gt;"",'5.1-5 source'!M16,"")</f>
        <v>658.5</v>
      </c>
      <c r="J16" s="436">
        <f>IF('5.1-5 source'!N16&lt;&gt;"",'5.1-5 source'!N16,"")</f>
        <v>562.79999999999995</v>
      </c>
      <c r="K16" s="436">
        <f>IF('5.1-5 source'!O16&lt;&gt;"",'5.1-5 source'!O16,"")</f>
        <v>697.5</v>
      </c>
    </row>
    <row r="17" spans="1:11" ht="15" customHeight="1" x14ac:dyDescent="0.25">
      <c r="A17" s="639" t="s">
        <v>471</v>
      </c>
      <c r="B17" s="574"/>
      <c r="C17" s="574"/>
      <c r="D17" s="574"/>
      <c r="E17" s="574"/>
      <c r="F17" s="574"/>
      <c r="G17" s="574"/>
      <c r="H17" s="574"/>
      <c r="I17" s="574"/>
      <c r="J17" s="574"/>
      <c r="K17" s="574"/>
    </row>
    <row r="18" spans="1:11" ht="42.75" customHeight="1" x14ac:dyDescent="0.25">
      <c r="A18" s="555" t="s">
        <v>493</v>
      </c>
      <c r="B18" s="597"/>
      <c r="C18" s="597"/>
      <c r="D18" s="597"/>
      <c r="E18" s="597"/>
      <c r="F18" s="597"/>
      <c r="G18" s="597"/>
      <c r="H18" s="597"/>
      <c r="I18" s="597"/>
      <c r="J18" s="597"/>
      <c r="K18" s="597"/>
    </row>
    <row r="19" spans="1:11" ht="15" customHeight="1" x14ac:dyDescent="0.25">
      <c r="A19" s="555" t="s">
        <v>495</v>
      </c>
      <c r="B19" s="597"/>
      <c r="C19" s="597"/>
      <c r="D19" s="597"/>
      <c r="E19" s="597"/>
      <c r="F19" s="597"/>
      <c r="G19" s="597"/>
      <c r="H19" s="597"/>
      <c r="I19" s="597"/>
      <c r="J19" s="597"/>
      <c r="K19" s="597"/>
    </row>
    <row r="20" spans="1:11" ht="27" customHeight="1" x14ac:dyDescent="0.25">
      <c r="A20" s="555" t="s">
        <v>480</v>
      </c>
      <c r="B20" s="597"/>
      <c r="C20" s="597"/>
      <c r="D20" s="597"/>
      <c r="E20" s="597"/>
      <c r="F20" s="597"/>
      <c r="G20" s="597"/>
      <c r="H20" s="597"/>
      <c r="I20" s="597"/>
      <c r="J20" s="597"/>
      <c r="K20" s="597"/>
    </row>
    <row r="21" spans="1:11" ht="15" customHeight="1" x14ac:dyDescent="0.25">
      <c r="A21" s="555" t="s">
        <v>433</v>
      </c>
      <c r="B21" s="597"/>
      <c r="C21" s="597"/>
      <c r="D21" s="597"/>
      <c r="E21" s="597"/>
      <c r="F21" s="597"/>
      <c r="G21" s="597"/>
      <c r="H21" s="597"/>
      <c r="I21" s="597"/>
      <c r="J21" s="597"/>
      <c r="K21" s="597"/>
    </row>
    <row r="22" spans="1:11" x14ac:dyDescent="0.25">
      <c r="B22" s="58"/>
      <c r="C22" s="58"/>
      <c r="D22" s="58"/>
      <c r="E22" s="58"/>
      <c r="F22" s="58"/>
      <c r="G22" s="58"/>
      <c r="H22" s="58"/>
      <c r="I22" s="58"/>
      <c r="J22" s="56"/>
      <c r="K22" s="20"/>
    </row>
    <row r="23" spans="1:11" x14ac:dyDescent="0.25">
      <c r="J23" s="56"/>
      <c r="K23" s="56"/>
    </row>
    <row r="24" spans="1:11" x14ac:dyDescent="0.25">
      <c r="A24" s="19"/>
      <c r="B24" s="56"/>
      <c r="C24" s="56"/>
      <c r="D24" s="56"/>
      <c r="E24" s="56"/>
      <c r="F24" s="56"/>
      <c r="G24" s="56"/>
      <c r="H24" s="56"/>
      <c r="I24" s="56"/>
    </row>
    <row r="25" spans="1:11" x14ac:dyDescent="0.25">
      <c r="A25" s="62"/>
      <c r="B25" s="56"/>
      <c r="C25" s="56"/>
      <c r="D25" s="56"/>
      <c r="E25" s="56"/>
      <c r="F25" s="56"/>
      <c r="G25" s="56"/>
      <c r="H25" s="56"/>
      <c r="I25" s="56"/>
    </row>
  </sheetData>
  <mergeCells count="14">
    <mergeCell ref="A19:K19"/>
    <mergeCell ref="A20:K20"/>
    <mergeCell ref="A21:K21"/>
    <mergeCell ref="A1:K1"/>
    <mergeCell ref="J4:K4"/>
    <mergeCell ref="A3:A5"/>
    <mergeCell ref="B3:E3"/>
    <mergeCell ref="F3:G4"/>
    <mergeCell ref="H3:K3"/>
    <mergeCell ref="B4:C4"/>
    <mergeCell ref="D4:E4"/>
    <mergeCell ref="H4:I4"/>
    <mergeCell ref="A17:K17"/>
    <mergeCell ref="A18:K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7"/>
  </sheetPr>
  <dimension ref="A1:R25"/>
  <sheetViews>
    <sheetView workbookViewId="0">
      <pane xSplit="1" ySplit="5" topLeftCell="H6" activePane="bottomRight" state="frozen"/>
      <selection activeCell="A22" sqref="A22:K22"/>
      <selection pane="topRight" activeCell="A22" sqref="A22:K22"/>
      <selection pane="bottomLeft" activeCell="A22" sqref="A22:K22"/>
      <selection pane="bottomRight" activeCell="N6" sqref="N6"/>
    </sheetView>
  </sheetViews>
  <sheetFormatPr baseColWidth="10" defaultColWidth="11.42578125" defaultRowHeight="12.75" x14ac:dyDescent="0.25"/>
  <cols>
    <col min="1" max="1" width="31.42578125" style="16" customWidth="1"/>
    <col min="2" max="17" width="9.7109375" style="16" customWidth="1"/>
    <col min="18" max="26" width="6" style="16" customWidth="1"/>
    <col min="27" max="16384" width="11.42578125" style="16"/>
  </cols>
  <sheetData>
    <row r="1" spans="1:18" s="90" customFormat="1" x14ac:dyDescent="0.25">
      <c r="A1" s="551" t="s">
        <v>459</v>
      </c>
      <c r="B1" s="551"/>
      <c r="C1" s="551"/>
      <c r="D1" s="551"/>
      <c r="E1" s="551"/>
      <c r="F1" s="551"/>
      <c r="G1" s="551"/>
      <c r="H1" s="551"/>
      <c r="I1" s="551"/>
      <c r="J1" s="551"/>
      <c r="K1" s="551"/>
      <c r="L1" s="551"/>
      <c r="M1" s="551"/>
      <c r="N1" s="551"/>
      <c r="O1" s="551"/>
      <c r="P1" s="551"/>
      <c r="Q1" s="551"/>
    </row>
    <row r="2" spans="1:18" s="90" customFormat="1" x14ac:dyDescent="0.25">
      <c r="A2" s="173"/>
      <c r="B2" s="173"/>
      <c r="C2" s="173"/>
      <c r="D2" s="173"/>
      <c r="E2" s="173"/>
      <c r="F2" s="173"/>
      <c r="G2" s="173"/>
      <c r="H2" s="173"/>
      <c r="I2" s="173"/>
      <c r="J2" s="173"/>
      <c r="K2" s="173"/>
      <c r="L2" s="173"/>
      <c r="M2" s="173"/>
      <c r="N2" s="173"/>
      <c r="O2" s="173"/>
      <c r="P2" s="173"/>
      <c r="Q2" s="173"/>
    </row>
    <row r="3" spans="1:18" s="140" customFormat="1" ht="15" x14ac:dyDescent="0.25">
      <c r="A3" s="602"/>
      <c r="B3" s="581" t="s">
        <v>134</v>
      </c>
      <c r="C3" s="581"/>
      <c r="D3" s="581"/>
      <c r="E3" s="581"/>
      <c r="F3" s="581"/>
      <c r="G3" s="581"/>
      <c r="H3" s="581"/>
      <c r="I3" s="581"/>
      <c r="J3" s="581" t="s">
        <v>137</v>
      </c>
      <c r="K3" s="581"/>
      <c r="L3" s="581" t="s">
        <v>136</v>
      </c>
      <c r="M3" s="656"/>
      <c r="N3" s="656"/>
      <c r="O3" s="656"/>
      <c r="P3" s="656"/>
      <c r="Q3" s="656"/>
    </row>
    <row r="4" spans="1:18" s="140" customFormat="1" ht="47.25" customHeight="1" x14ac:dyDescent="0.25">
      <c r="A4" s="602"/>
      <c r="B4" s="581" t="s">
        <v>117</v>
      </c>
      <c r="C4" s="581"/>
      <c r="D4" s="581" t="s">
        <v>138</v>
      </c>
      <c r="E4" s="581"/>
      <c r="F4" s="581" t="s">
        <v>118</v>
      </c>
      <c r="G4" s="581"/>
      <c r="H4" s="581" t="s">
        <v>135</v>
      </c>
      <c r="I4" s="581"/>
      <c r="J4" s="581"/>
      <c r="K4" s="581"/>
      <c r="L4" s="581" t="s">
        <v>19</v>
      </c>
      <c r="M4" s="656"/>
      <c r="N4" s="581" t="s">
        <v>25</v>
      </c>
      <c r="O4" s="656"/>
      <c r="P4" s="581" t="s">
        <v>151</v>
      </c>
      <c r="Q4" s="656"/>
    </row>
    <row r="5" spans="1:18" s="140" customFormat="1" ht="22.5" x14ac:dyDescent="0.25">
      <c r="A5" s="602"/>
      <c r="B5" s="75" t="s">
        <v>119</v>
      </c>
      <c r="C5" s="75" t="s">
        <v>120</v>
      </c>
      <c r="D5" s="75" t="s">
        <v>119</v>
      </c>
      <c r="E5" s="75" t="s">
        <v>120</v>
      </c>
      <c r="F5" s="75" t="s">
        <v>119</v>
      </c>
      <c r="G5" s="75" t="s">
        <v>120</v>
      </c>
      <c r="H5" s="75" t="s">
        <v>119</v>
      </c>
      <c r="I5" s="75" t="s">
        <v>120</v>
      </c>
      <c r="J5" s="75" t="s">
        <v>119</v>
      </c>
      <c r="K5" s="75" t="s">
        <v>120</v>
      </c>
      <c r="L5" s="75" t="s">
        <v>119</v>
      </c>
      <c r="M5" s="75" t="s">
        <v>120</v>
      </c>
      <c r="N5" s="75" t="s">
        <v>119</v>
      </c>
      <c r="O5" s="75" t="s">
        <v>120</v>
      </c>
      <c r="P5" s="75" t="s">
        <v>119</v>
      </c>
      <c r="Q5" s="75" t="s">
        <v>120</v>
      </c>
    </row>
    <row r="6" spans="1:18" ht="33.75" x14ac:dyDescent="0.25">
      <c r="A6" s="29" t="s">
        <v>179</v>
      </c>
      <c r="B6" s="206">
        <v>1366</v>
      </c>
      <c r="C6" s="206">
        <v>14619</v>
      </c>
      <c r="D6" s="206">
        <v>1613</v>
      </c>
      <c r="E6" s="206">
        <v>17453</v>
      </c>
      <c r="F6" s="206">
        <v>184</v>
      </c>
      <c r="G6" s="206">
        <v>7200</v>
      </c>
      <c r="H6" s="206">
        <v>1797</v>
      </c>
      <c r="I6" s="206">
        <v>24653</v>
      </c>
      <c r="J6" s="206">
        <v>40</v>
      </c>
      <c r="K6" s="206">
        <v>1354</v>
      </c>
      <c r="L6" s="206">
        <v>1180</v>
      </c>
      <c r="M6" s="206">
        <v>5871</v>
      </c>
      <c r="N6" s="206">
        <v>451</v>
      </c>
      <c r="O6" s="206">
        <v>3368</v>
      </c>
      <c r="P6" s="206">
        <v>1631</v>
      </c>
      <c r="Q6" s="206">
        <v>9239</v>
      </c>
      <c r="R6" s="18"/>
    </row>
    <row r="7" spans="1:18" x14ac:dyDescent="0.25">
      <c r="A7" s="74" t="s">
        <v>114</v>
      </c>
      <c r="B7" s="205">
        <v>488</v>
      </c>
      <c r="C7" s="205">
        <v>3882</v>
      </c>
      <c r="D7" s="205">
        <v>537</v>
      </c>
      <c r="E7" s="205">
        <v>4457</v>
      </c>
      <c r="F7" s="205">
        <v>5</v>
      </c>
      <c r="G7" s="205">
        <v>75</v>
      </c>
      <c r="H7" s="205">
        <v>542</v>
      </c>
      <c r="I7" s="205">
        <v>4532</v>
      </c>
      <c r="J7" s="205">
        <v>5</v>
      </c>
      <c r="K7" s="205">
        <v>82</v>
      </c>
      <c r="L7" s="205">
        <v>438</v>
      </c>
      <c r="M7" s="205">
        <v>1301</v>
      </c>
      <c r="N7" s="205">
        <v>294</v>
      </c>
      <c r="O7" s="205">
        <v>1604</v>
      </c>
      <c r="P7" s="205">
        <v>732</v>
      </c>
      <c r="Q7" s="205">
        <v>2905</v>
      </c>
    </row>
    <row r="8" spans="1:18" x14ac:dyDescent="0.25">
      <c r="A8" s="74" t="s">
        <v>115</v>
      </c>
      <c r="B8" s="205">
        <v>592</v>
      </c>
      <c r="C8" s="205">
        <v>10675</v>
      </c>
      <c r="D8" s="205">
        <v>761</v>
      </c>
      <c r="E8" s="205">
        <v>12929</v>
      </c>
      <c r="F8" s="205">
        <v>124</v>
      </c>
      <c r="G8" s="205">
        <v>7060</v>
      </c>
      <c r="H8" s="205">
        <v>885</v>
      </c>
      <c r="I8" s="205">
        <v>19989</v>
      </c>
      <c r="J8" s="205">
        <v>35</v>
      </c>
      <c r="K8" s="205">
        <v>1272</v>
      </c>
      <c r="L8" s="205">
        <v>727</v>
      </c>
      <c r="M8" s="205">
        <v>4540</v>
      </c>
      <c r="N8" s="205">
        <v>152</v>
      </c>
      <c r="O8" s="205">
        <v>1741</v>
      </c>
      <c r="P8" s="205">
        <v>879</v>
      </c>
      <c r="Q8" s="205">
        <v>6281</v>
      </c>
    </row>
    <row r="9" spans="1:18" x14ac:dyDescent="0.25">
      <c r="A9" s="74" t="s">
        <v>177</v>
      </c>
      <c r="B9" s="205">
        <v>286</v>
      </c>
      <c r="C9" s="205">
        <v>62</v>
      </c>
      <c r="D9" s="205">
        <v>315</v>
      </c>
      <c r="E9" s="205">
        <v>67</v>
      </c>
      <c r="F9" s="205">
        <v>55</v>
      </c>
      <c r="G9" s="205">
        <v>65</v>
      </c>
      <c r="H9" s="205">
        <v>370</v>
      </c>
      <c r="I9" s="205">
        <v>132</v>
      </c>
      <c r="J9" s="205">
        <v>3</v>
      </c>
      <c r="K9" s="205">
        <v>3</v>
      </c>
      <c r="L9" s="205">
        <v>15</v>
      </c>
      <c r="M9" s="205">
        <v>30</v>
      </c>
      <c r="N9" s="205">
        <v>5</v>
      </c>
      <c r="O9" s="205">
        <v>23</v>
      </c>
      <c r="P9" s="205">
        <v>20</v>
      </c>
      <c r="Q9" s="205">
        <v>53</v>
      </c>
    </row>
    <row r="10" spans="1:18" x14ac:dyDescent="0.25">
      <c r="A10" s="526" t="s">
        <v>462</v>
      </c>
      <c r="B10" s="414">
        <f>B6/(B6+C6)</f>
        <v>8.5455114169533941E-2</v>
      </c>
      <c r="C10" s="21"/>
      <c r="D10" s="414">
        <f>D6/(D6+E6)</f>
        <v>8.460086016993601E-2</v>
      </c>
      <c r="E10" s="21"/>
      <c r="F10" s="414">
        <f>F6/(F6+G6)</f>
        <v>2.4918743228602384E-2</v>
      </c>
      <c r="G10" s="21"/>
      <c r="H10" s="414">
        <f>H6/(H6+I6)</f>
        <v>6.7939508506616259E-2</v>
      </c>
      <c r="I10" s="21"/>
      <c r="J10" s="414">
        <f>J6/(J6+K6)</f>
        <v>2.8694404591104734E-2</v>
      </c>
      <c r="K10" s="8"/>
      <c r="L10" s="414">
        <f>L6/(L6+M6)</f>
        <v>0.1673521486313998</v>
      </c>
      <c r="M10" s="8"/>
      <c r="N10" s="414">
        <f>N6/(N6+O6)</f>
        <v>0.11809374181722965</v>
      </c>
      <c r="O10" s="8"/>
      <c r="P10" s="414">
        <f>P6/(P6+Q6)</f>
        <v>0.15004599816007361</v>
      </c>
      <c r="Q10" s="10"/>
    </row>
    <row r="11" spans="1:18" x14ac:dyDescent="0.25">
      <c r="A11" s="29" t="s">
        <v>180</v>
      </c>
      <c r="B11" s="21"/>
      <c r="C11" s="21"/>
      <c r="D11" s="21"/>
      <c r="E11" s="21"/>
      <c r="F11" s="21"/>
      <c r="G11" s="21"/>
      <c r="H11" s="21"/>
      <c r="I11" s="21"/>
      <c r="J11" s="8"/>
      <c r="K11" s="8"/>
      <c r="L11" s="8"/>
      <c r="M11" s="8"/>
      <c r="N11" s="8"/>
      <c r="O11" s="8"/>
      <c r="P11" s="10"/>
      <c r="Q11" s="10"/>
    </row>
    <row r="12" spans="1:18" ht="22.5" x14ac:dyDescent="0.25">
      <c r="A12" s="32" t="s">
        <v>281</v>
      </c>
      <c r="B12" s="195">
        <v>45.8</v>
      </c>
      <c r="C12" s="195">
        <v>77.58</v>
      </c>
      <c r="D12" s="195">
        <v>46.76</v>
      </c>
      <c r="E12" s="195">
        <v>76.81</v>
      </c>
      <c r="F12" s="195">
        <v>33.29</v>
      </c>
      <c r="G12" s="195">
        <v>74.78</v>
      </c>
      <c r="H12" s="195">
        <v>45.38</v>
      </c>
      <c r="I12" s="195">
        <v>76.22</v>
      </c>
      <c r="J12" s="195">
        <v>54.56</v>
      </c>
      <c r="K12" s="195">
        <v>78.12</v>
      </c>
      <c r="L12" s="195">
        <v>55.9</v>
      </c>
      <c r="M12" s="195">
        <v>73.7</v>
      </c>
      <c r="N12" s="195">
        <v>55</v>
      </c>
      <c r="O12" s="195">
        <v>74.3</v>
      </c>
      <c r="P12" s="195">
        <v>55.6</v>
      </c>
      <c r="Q12" s="195">
        <v>73.900000000000006</v>
      </c>
    </row>
    <row r="13" spans="1:18" x14ac:dyDescent="0.25">
      <c r="B13" s="10"/>
      <c r="C13" s="10"/>
      <c r="D13" s="10"/>
      <c r="E13" s="10"/>
      <c r="F13" s="10"/>
      <c r="G13" s="10"/>
      <c r="H13" s="255"/>
      <c r="I13" s="255"/>
      <c r="J13" s="10"/>
      <c r="K13" s="10"/>
      <c r="L13" s="10"/>
      <c r="M13" s="10"/>
      <c r="N13" s="10"/>
      <c r="O13" s="10"/>
      <c r="P13" s="14"/>
      <c r="Q13" s="14"/>
    </row>
    <row r="14" spans="1:18" x14ac:dyDescent="0.25">
      <c r="A14" s="29" t="s">
        <v>132</v>
      </c>
      <c r="B14" s="10"/>
      <c r="C14" s="10"/>
      <c r="D14" s="10"/>
      <c r="E14" s="10"/>
      <c r="F14" s="10"/>
      <c r="G14" s="10"/>
      <c r="H14" s="255"/>
      <c r="I14" s="255"/>
      <c r="J14" s="10"/>
      <c r="K14" s="10"/>
      <c r="L14" s="10"/>
      <c r="M14" s="10"/>
      <c r="N14" s="10"/>
      <c r="O14" s="10"/>
      <c r="P14" s="14"/>
      <c r="Q14" s="14"/>
    </row>
    <row r="15" spans="1:18" x14ac:dyDescent="0.25">
      <c r="A15" s="74" t="s">
        <v>282</v>
      </c>
      <c r="B15" s="204">
        <v>723</v>
      </c>
      <c r="C15" s="204">
        <v>1027</v>
      </c>
      <c r="D15" s="204">
        <v>723</v>
      </c>
      <c r="E15" s="204">
        <v>1001</v>
      </c>
      <c r="F15" s="204">
        <v>631</v>
      </c>
      <c r="G15" s="204">
        <v>774</v>
      </c>
      <c r="H15" s="204">
        <v>713</v>
      </c>
      <c r="I15" s="204">
        <v>934</v>
      </c>
      <c r="J15" s="204">
        <v>788.84</v>
      </c>
      <c r="K15" s="204">
        <v>887.4</v>
      </c>
      <c r="L15" s="204">
        <v>539</v>
      </c>
      <c r="M15" s="204">
        <v>624.6</v>
      </c>
      <c r="N15" s="204">
        <v>531.20000000000005</v>
      </c>
      <c r="O15" s="204">
        <v>662.9</v>
      </c>
      <c r="P15" s="204">
        <v>536.79999999999995</v>
      </c>
      <c r="Q15" s="204">
        <v>638.6</v>
      </c>
    </row>
    <row r="16" spans="1:18" ht="22.5" x14ac:dyDescent="0.25">
      <c r="A16" s="74" t="s">
        <v>283</v>
      </c>
      <c r="B16" s="204">
        <v>774</v>
      </c>
      <c r="C16" s="204">
        <v>1071</v>
      </c>
      <c r="D16" s="204">
        <v>771</v>
      </c>
      <c r="E16" s="204">
        <v>1042</v>
      </c>
      <c r="F16" s="204">
        <v>681</v>
      </c>
      <c r="G16" s="204">
        <v>813</v>
      </c>
      <c r="H16" s="204">
        <v>762</v>
      </c>
      <c r="I16" s="204">
        <v>975</v>
      </c>
      <c r="J16" s="204">
        <v>822.25</v>
      </c>
      <c r="K16" s="204">
        <v>925.27</v>
      </c>
      <c r="L16" s="204">
        <v>559.79999999999995</v>
      </c>
      <c r="M16" s="204">
        <v>658.5</v>
      </c>
      <c r="N16" s="204">
        <v>562.79999999999995</v>
      </c>
      <c r="O16" s="204">
        <v>697.5</v>
      </c>
      <c r="P16" s="204">
        <v>560.6</v>
      </c>
      <c r="Q16" s="204">
        <v>672.7</v>
      </c>
    </row>
    <row r="17" spans="1:17" ht="15" customHeight="1" x14ac:dyDescent="0.25">
      <c r="A17" s="624" t="str">
        <f>'5.1-1 source'!A53:I53</f>
        <v>Sources : DGFiP - SRE, CNRACL et FSPOEIE.</v>
      </c>
      <c r="B17" s="601"/>
      <c r="C17" s="601"/>
      <c r="D17" s="601"/>
      <c r="E17" s="601"/>
      <c r="F17" s="601"/>
      <c r="G17" s="601"/>
      <c r="H17" s="601"/>
      <c r="I17" s="601"/>
      <c r="J17" s="601"/>
      <c r="K17" s="601"/>
      <c r="L17" s="601"/>
      <c r="M17" s="601"/>
      <c r="N17" s="601"/>
      <c r="O17" s="601"/>
      <c r="P17" s="601"/>
      <c r="Q17" s="601"/>
    </row>
    <row r="18" spans="1:17" ht="33.75" customHeight="1" x14ac:dyDescent="0.25">
      <c r="A18" s="555"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97"/>
      <c r="C18" s="597"/>
      <c r="D18" s="597"/>
      <c r="E18" s="597"/>
      <c r="F18" s="597"/>
      <c r="G18" s="597"/>
      <c r="H18" s="597"/>
      <c r="I18" s="597"/>
      <c r="J18" s="597"/>
      <c r="K18" s="597"/>
      <c r="L18" s="597"/>
      <c r="M18" s="597"/>
      <c r="N18" s="597"/>
      <c r="O18" s="597"/>
      <c r="P18" s="597"/>
      <c r="Q18" s="597"/>
    </row>
    <row r="19" spans="1:17" ht="15" customHeight="1" x14ac:dyDescent="0.25">
      <c r="A19" s="555" t="s">
        <v>410</v>
      </c>
      <c r="B19" s="597"/>
      <c r="C19" s="597"/>
      <c r="D19" s="597"/>
      <c r="E19" s="597"/>
      <c r="F19" s="597"/>
      <c r="G19" s="597"/>
      <c r="H19" s="597"/>
      <c r="I19" s="597"/>
      <c r="J19" s="597"/>
      <c r="K19" s="597"/>
      <c r="L19" s="597"/>
      <c r="M19" s="597"/>
      <c r="N19" s="597"/>
      <c r="O19" s="597"/>
      <c r="P19" s="597"/>
      <c r="Q19" s="597"/>
    </row>
    <row r="20" spans="1:17" ht="15" customHeight="1" x14ac:dyDescent="0.25">
      <c r="A20" s="555" t="s">
        <v>480</v>
      </c>
      <c r="B20" s="597"/>
      <c r="C20" s="597"/>
      <c r="D20" s="597"/>
      <c r="E20" s="597"/>
      <c r="F20" s="597"/>
      <c r="G20" s="597"/>
      <c r="H20" s="597"/>
      <c r="I20" s="597"/>
      <c r="J20" s="597"/>
      <c r="K20" s="597"/>
      <c r="L20" s="597"/>
      <c r="M20" s="597"/>
      <c r="N20" s="597"/>
      <c r="O20" s="597"/>
      <c r="P20" s="597"/>
      <c r="Q20" s="597"/>
    </row>
    <row r="21" spans="1:17" ht="15" customHeight="1" x14ac:dyDescent="0.25">
      <c r="A21" s="555" t="s">
        <v>433</v>
      </c>
      <c r="B21" s="597"/>
      <c r="C21" s="597"/>
      <c r="D21" s="597"/>
      <c r="E21" s="597"/>
      <c r="F21" s="597"/>
      <c r="G21" s="597"/>
      <c r="H21" s="597"/>
      <c r="I21" s="597"/>
      <c r="J21" s="597"/>
      <c r="K21" s="597"/>
      <c r="L21" s="597"/>
      <c r="M21" s="597"/>
      <c r="N21" s="597"/>
      <c r="O21" s="597"/>
      <c r="P21" s="597"/>
      <c r="Q21" s="597"/>
    </row>
    <row r="22" spans="1:17" ht="39" customHeight="1" x14ac:dyDescent="0.25">
      <c r="B22" s="76"/>
      <c r="C22" s="76"/>
      <c r="D22" s="76"/>
      <c r="E22" s="76"/>
      <c r="F22" s="76"/>
      <c r="G22" s="76"/>
      <c r="H22" s="76"/>
      <c r="I22" s="76"/>
      <c r="J22" s="76"/>
      <c r="K22" s="76"/>
      <c r="L22" s="76"/>
      <c r="M22" s="76"/>
      <c r="N22" s="56"/>
      <c r="O22" s="20"/>
      <c r="P22" s="56"/>
      <c r="Q22" s="20"/>
    </row>
    <row r="23" spans="1:17" ht="15" customHeight="1" x14ac:dyDescent="0.25">
      <c r="N23" s="56"/>
      <c r="O23" s="56"/>
      <c r="P23" s="56"/>
      <c r="Q23" s="56"/>
    </row>
    <row r="24" spans="1:17" x14ac:dyDescent="0.25">
      <c r="A24" s="19"/>
      <c r="B24" s="56"/>
      <c r="C24" s="56"/>
      <c r="D24" s="56"/>
      <c r="E24" s="56"/>
      <c r="F24" s="56"/>
      <c r="G24" s="56"/>
      <c r="H24" s="56"/>
      <c r="I24" s="56"/>
      <c r="J24" s="56"/>
      <c r="K24" s="56"/>
      <c r="L24" s="56"/>
      <c r="M24" s="56"/>
    </row>
    <row r="25" spans="1:17" x14ac:dyDescent="0.25">
      <c r="A25" s="62"/>
      <c r="B25" s="56"/>
      <c r="C25" s="56"/>
      <c r="D25" s="56"/>
      <c r="E25" s="56"/>
      <c r="F25" s="56"/>
      <c r="G25" s="56"/>
      <c r="H25" s="56"/>
      <c r="I25" s="56"/>
      <c r="J25" s="56"/>
      <c r="K25" s="56"/>
      <c r="L25" s="56"/>
      <c r="M25" s="56"/>
    </row>
  </sheetData>
  <mergeCells count="17">
    <mergeCell ref="A17:Q17"/>
    <mergeCell ref="A18:Q18"/>
    <mergeCell ref="A19:Q19"/>
    <mergeCell ref="A20:Q20"/>
    <mergeCell ref="A21:Q21"/>
    <mergeCell ref="A1:Q1"/>
    <mergeCell ref="A3:A5"/>
    <mergeCell ref="B3:I3"/>
    <mergeCell ref="J3:K4"/>
    <mergeCell ref="L3:Q3"/>
    <mergeCell ref="B4:C4"/>
    <mergeCell ref="D4:E4"/>
    <mergeCell ref="F4:G4"/>
    <mergeCell ref="H4:I4"/>
    <mergeCell ref="L4:M4"/>
    <mergeCell ref="N4:O4"/>
    <mergeCell ref="P4:Q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79998168889431442"/>
  </sheetPr>
  <dimension ref="A1:L24"/>
  <sheetViews>
    <sheetView workbookViewId="0">
      <pane xSplit="2" ySplit="3" topLeftCell="C4" activePane="bottomRight" state="frozen"/>
      <selection activeCell="A36" sqref="A36:L36"/>
      <selection pane="topRight" activeCell="A36" sqref="A36:L36"/>
      <selection pane="bottomLeft" activeCell="A36" sqref="A36:L36"/>
      <selection pane="bottomRight" activeCell="E10" sqref="E10"/>
    </sheetView>
  </sheetViews>
  <sheetFormatPr baseColWidth="10" defaultColWidth="11.42578125" defaultRowHeight="12.75" x14ac:dyDescent="0.25"/>
  <cols>
    <col min="1" max="1" width="15.85546875" style="15" customWidth="1"/>
    <col min="2" max="2" width="38.28515625" style="15" bestFit="1" customWidth="1"/>
    <col min="3" max="5" width="10.7109375" style="15" customWidth="1"/>
    <col min="6" max="6" width="15.28515625" style="15" bestFit="1" customWidth="1"/>
    <col min="7" max="7" width="15" style="15" customWidth="1"/>
    <col min="8" max="16384" width="11.42578125" style="15"/>
  </cols>
  <sheetData>
    <row r="1" spans="1:7" s="85" customFormat="1" ht="30" customHeight="1" x14ac:dyDescent="0.25">
      <c r="A1" s="551" t="s">
        <v>323</v>
      </c>
      <c r="B1" s="551"/>
      <c r="C1" s="551"/>
      <c r="D1" s="551"/>
      <c r="E1" s="551"/>
      <c r="F1" s="551"/>
    </row>
    <row r="2" spans="1:7" s="85" customFormat="1" ht="15" x14ac:dyDescent="0.25">
      <c r="A2" s="173"/>
      <c r="B2" s="173"/>
      <c r="C2" s="188"/>
      <c r="D2" s="514"/>
      <c r="E2" s="188"/>
      <c r="F2" s="188"/>
    </row>
    <row r="3" spans="1:7" ht="33.75" x14ac:dyDescent="0.25">
      <c r="A3" s="581"/>
      <c r="B3" s="656"/>
      <c r="C3" s="268">
        <f>'5.1-6 source'!V3</f>
        <v>2018</v>
      </c>
      <c r="D3" s="268">
        <f>'5.1-6 source'!W3</f>
        <v>2019</v>
      </c>
      <c r="E3" s="137" t="s">
        <v>485</v>
      </c>
      <c r="F3" s="137" t="s">
        <v>486</v>
      </c>
    </row>
    <row r="4" spans="1:7" ht="15" customHeight="1" x14ac:dyDescent="0.25">
      <c r="A4" s="581" t="s">
        <v>277</v>
      </c>
      <c r="B4" s="176" t="s">
        <v>85</v>
      </c>
      <c r="C4" s="427">
        <f>'5.1-6 source'!V4</f>
        <v>61893</v>
      </c>
      <c r="D4" s="427">
        <f>'5.1-6 source'!W4</f>
        <v>59504</v>
      </c>
      <c r="E4" s="482">
        <f>100*(D4/C4-1)</f>
        <v>-3.8598872247265437</v>
      </c>
      <c r="F4" s="482">
        <f>100*(POWER(D4/'5.1-6 source'!Q4*'5.1-6 source'!P4/'5.1-6 source'!L4,1/10)-1)</f>
        <v>-1.8482819666471362</v>
      </c>
      <c r="G4" s="660"/>
    </row>
    <row r="5" spans="1:7" ht="15" customHeight="1" x14ac:dyDescent="0.25">
      <c r="A5" s="581"/>
      <c r="B5" s="174" t="s">
        <v>178</v>
      </c>
      <c r="C5" s="442">
        <f>'5.1-6 source'!V5</f>
        <v>43548</v>
      </c>
      <c r="D5" s="442">
        <f>'5.1-6 source'!W5</f>
        <v>42463</v>
      </c>
      <c r="E5" s="435">
        <f t="shared" ref="E5:E18" si="0">100*(D5/C5-1)</f>
        <v>-2.4915036281804026</v>
      </c>
      <c r="F5" s="435">
        <f>100*(POWER(D5/'5.1-6 source'!Q5*'5.1-6 source'!P5/'5.1-6 source'!L5,1/10)-1)</f>
        <v>-2.4282074490186045</v>
      </c>
      <c r="G5" s="660"/>
    </row>
    <row r="6" spans="1:7" ht="15" customHeight="1" x14ac:dyDescent="0.25">
      <c r="A6" s="581"/>
      <c r="B6" s="174" t="s">
        <v>183</v>
      </c>
      <c r="C6" s="442">
        <f>'5.1-6 source'!V6</f>
        <v>18345</v>
      </c>
      <c r="D6" s="442">
        <f>'5.1-6 source'!W6</f>
        <v>17041</v>
      </c>
      <c r="E6" s="435">
        <f t="shared" si="0"/>
        <v>-7.1082038702643739</v>
      </c>
      <c r="F6" s="435">
        <f>100*(POWER(D6/'5.1-6 source'!Q6*'5.1-6 source'!P6/'5.1-6 source'!L6,1/10)-1)</f>
        <v>-0.1244250804833591</v>
      </c>
      <c r="G6" s="660"/>
    </row>
    <row r="7" spans="1:7" ht="15" customHeight="1" x14ac:dyDescent="0.25">
      <c r="A7" s="581"/>
      <c r="B7" s="176" t="s">
        <v>275</v>
      </c>
      <c r="C7" s="427">
        <f>'5.1-6 source'!V10</f>
        <v>19775</v>
      </c>
      <c r="D7" s="427">
        <f>'5.1-6 source'!W10</f>
        <v>20884</v>
      </c>
      <c r="E7" s="482">
        <f t="shared" si="0"/>
        <v>5.6080910240202231</v>
      </c>
      <c r="F7" s="482">
        <f>100*(POWER(D7/'5.1-6 source'!Q10*'5.1-6 source'!P10/'5.1-6 source'!L10,1/10)-1)</f>
        <v>0.58195204116056054</v>
      </c>
    </row>
    <row r="8" spans="1:7" ht="15" customHeight="1" x14ac:dyDescent="0.25">
      <c r="A8" s="581"/>
      <c r="B8" s="174" t="s">
        <v>178</v>
      </c>
      <c r="C8" s="442">
        <f>'5.1-6 source'!V11</f>
        <v>11936</v>
      </c>
      <c r="D8" s="442">
        <f>'5.1-6 source'!W11</f>
        <v>13070</v>
      </c>
      <c r="E8" s="435">
        <f t="shared" si="0"/>
        <v>9.5006702412868691</v>
      </c>
      <c r="F8" s="435">
        <f>100*(POWER(D8/'5.1-6 source'!Q11*'5.1-6 source'!P11/'5.1-6 source'!L11,1/10)-1)</f>
        <v>0.70880392538787973</v>
      </c>
    </row>
    <row r="9" spans="1:7" ht="15" customHeight="1" x14ac:dyDescent="0.25">
      <c r="A9" s="581"/>
      <c r="B9" s="174" t="s">
        <v>184</v>
      </c>
      <c r="C9" s="442">
        <f>'5.1-6 source'!V12</f>
        <v>7839</v>
      </c>
      <c r="D9" s="442">
        <f>'5.1-6 source'!W12</f>
        <v>7814</v>
      </c>
      <c r="E9" s="435">
        <f t="shared" si="0"/>
        <v>-0.31891822936599423</v>
      </c>
      <c r="F9" s="435">
        <f>100*(POWER(D9/'5.1-6 source'!Q12*'5.1-6 source'!P12/'5.1-6 source'!L12,1/10)-1)</f>
        <v>0.38953416470925983</v>
      </c>
    </row>
    <row r="10" spans="1:7" ht="15" customHeight="1" x14ac:dyDescent="0.25">
      <c r="A10" s="581" t="s">
        <v>287</v>
      </c>
      <c r="B10" s="176" t="s">
        <v>286</v>
      </c>
      <c r="C10" s="427">
        <f>'5.1-6 source'!V16</f>
        <v>3645</v>
      </c>
      <c r="D10" s="427">
        <f>'5.1-6 source'!W16</f>
        <v>3514</v>
      </c>
      <c r="E10" s="482">
        <f t="shared" si="0"/>
        <v>-3.5939643347050798</v>
      </c>
      <c r="F10" s="482">
        <f>100*(POWER(D10/'5.1-6 source'!L16,1/10)-1)</f>
        <v>-1.2077198050606697</v>
      </c>
    </row>
    <row r="11" spans="1:7" ht="15" customHeight="1" x14ac:dyDescent="0.25">
      <c r="A11" s="581"/>
      <c r="B11" s="174" t="s">
        <v>178</v>
      </c>
      <c r="C11" s="442">
        <f>'5.1-6 source'!V17</f>
        <v>2195</v>
      </c>
      <c r="D11" s="442">
        <f>'5.1-6 source'!W17</f>
        <v>2120</v>
      </c>
      <c r="E11" s="435">
        <f t="shared" si="0"/>
        <v>-3.4168564920273314</v>
      </c>
      <c r="F11" s="435">
        <f>100*(POWER(D11/'5.1-6 source'!L17,1/10)-1)</f>
        <v>-1.3351609425966249</v>
      </c>
    </row>
    <row r="12" spans="1:7" ht="15" customHeight="1" x14ac:dyDescent="0.25">
      <c r="A12" s="581"/>
      <c r="B12" s="174" t="s">
        <v>285</v>
      </c>
      <c r="C12" s="442">
        <f>'5.1-6 source'!V18</f>
        <v>1450</v>
      </c>
      <c r="D12" s="442">
        <f>'5.1-6 source'!W18</f>
        <v>1394</v>
      </c>
      <c r="E12" s="435">
        <f t="shared" si="0"/>
        <v>-3.8620689655172402</v>
      </c>
      <c r="F12" s="435">
        <f>100*(POWER(D12/'5.1-6 source'!L18,1/10)-1)</f>
        <v>-1.0103736912856598</v>
      </c>
    </row>
    <row r="13" spans="1:7" ht="15" customHeight="1" x14ac:dyDescent="0.25">
      <c r="A13" s="581" t="s">
        <v>136</v>
      </c>
      <c r="B13" s="176" t="s">
        <v>19</v>
      </c>
      <c r="C13" s="425">
        <f>'5.1-6 source'!V19</f>
        <v>50503</v>
      </c>
      <c r="D13" s="425">
        <f>'5.1-6 source'!W19</f>
        <v>50634</v>
      </c>
      <c r="E13" s="483">
        <f t="shared" si="0"/>
        <v>0.25939053125556555</v>
      </c>
      <c r="F13" s="483">
        <f>100*(POWER(D13/'5.1-6 source'!L19,1/10)-1)</f>
        <v>5.0892135913164882</v>
      </c>
      <c r="G13" s="24"/>
    </row>
    <row r="14" spans="1:7" ht="15" customHeight="1" x14ac:dyDescent="0.25">
      <c r="A14" s="634"/>
      <c r="B14" s="174" t="s">
        <v>178</v>
      </c>
      <c r="C14" s="442">
        <f>'5.1-6 source'!V20</f>
        <v>43138</v>
      </c>
      <c r="D14" s="442">
        <f>'5.1-6 source'!W20</f>
        <v>43583</v>
      </c>
      <c r="E14" s="435">
        <f t="shared" si="0"/>
        <v>1.0315730910102516</v>
      </c>
      <c r="F14" s="435">
        <f>100*(POWER(D14/'5.1-6 source'!L20,1/10)-1)</f>
        <v>5.752975568661034</v>
      </c>
      <c r="G14" s="24"/>
    </row>
    <row r="15" spans="1:7" ht="15" customHeight="1" x14ac:dyDescent="0.25">
      <c r="A15" s="634"/>
      <c r="B15" s="174" t="s">
        <v>285</v>
      </c>
      <c r="C15" s="442">
        <f>'5.1-6 source'!V21</f>
        <v>7365</v>
      </c>
      <c r="D15" s="442">
        <f>'5.1-6 source'!W21</f>
        <v>7051</v>
      </c>
      <c r="E15" s="435">
        <f t="shared" si="0"/>
        <v>-4.2634080108621912</v>
      </c>
      <c r="F15" s="435">
        <f>100*(POWER(D15/'5.1-6 source'!L21,1/10)-1)</f>
        <v>1.7791865486738834</v>
      </c>
      <c r="G15" s="24"/>
    </row>
    <row r="16" spans="1:7" ht="15" customHeight="1" x14ac:dyDescent="0.25">
      <c r="A16" s="634"/>
      <c r="B16" s="176" t="s">
        <v>25</v>
      </c>
      <c r="C16" s="427">
        <f>'5.1-6 source'!V22</f>
        <v>29964</v>
      </c>
      <c r="D16" s="427">
        <f>'5.1-6 source'!W22</f>
        <v>28521</v>
      </c>
      <c r="E16" s="482">
        <f t="shared" si="0"/>
        <v>-4.8157789347216706</v>
      </c>
      <c r="F16" s="482">
        <f>100*(POWER(D16/'5.1-6 source'!L22,1/10)-1)</f>
        <v>1.1796070001326653</v>
      </c>
    </row>
    <row r="17" spans="1:12" ht="15" customHeight="1" x14ac:dyDescent="0.25">
      <c r="A17" s="634"/>
      <c r="B17" s="174" t="s">
        <v>178</v>
      </c>
      <c r="C17" s="442">
        <f>'5.1-6 source'!V23</f>
        <v>26059</v>
      </c>
      <c r="D17" s="442">
        <f>'5.1-6 source'!W23</f>
        <v>24702</v>
      </c>
      <c r="E17" s="435">
        <f t="shared" si="0"/>
        <v>-5.2074139452780273</v>
      </c>
      <c r="F17" s="435">
        <f>100*(POWER(D17/'5.1-6 source'!L23,1/10)-1)</f>
        <v>1.0332104234908046</v>
      </c>
    </row>
    <row r="18" spans="1:12" ht="15" customHeight="1" x14ac:dyDescent="0.25">
      <c r="A18" s="634"/>
      <c r="B18" s="174" t="s">
        <v>285</v>
      </c>
      <c r="C18" s="442">
        <f>'5.1-6 source'!V24</f>
        <v>3905</v>
      </c>
      <c r="D18" s="442">
        <f>'5.1-6 source'!W24</f>
        <v>3819</v>
      </c>
      <c r="E18" s="435">
        <f t="shared" si="0"/>
        <v>-2.2023047375160032</v>
      </c>
      <c r="F18" s="435">
        <f>100*(POWER(D18/'5.1-6 source'!L24,1/10)-1)</f>
        <v>2.1871607949320637</v>
      </c>
    </row>
    <row r="19" spans="1:12" ht="15.75" x14ac:dyDescent="0.25">
      <c r="A19" s="545" t="s">
        <v>471</v>
      </c>
      <c r="B19" s="662"/>
      <c r="C19" s="662"/>
      <c r="D19" s="662"/>
      <c r="E19" s="662"/>
      <c r="F19" s="662"/>
      <c r="G19" s="101"/>
      <c r="H19" s="101"/>
      <c r="I19" s="101"/>
      <c r="J19" s="101"/>
      <c r="K19" s="101"/>
      <c r="L19" s="16"/>
    </row>
    <row r="20" spans="1:12" ht="48" customHeight="1" x14ac:dyDescent="0.25">
      <c r="A20" s="555" t="s">
        <v>493</v>
      </c>
      <c r="B20" s="573"/>
      <c r="C20" s="573"/>
      <c r="D20" s="573"/>
      <c r="E20" s="573"/>
      <c r="F20" s="573"/>
      <c r="G20" s="101"/>
      <c r="H20" s="101"/>
      <c r="I20" s="101"/>
      <c r="J20" s="101"/>
      <c r="K20" s="101"/>
      <c r="L20" s="16"/>
    </row>
    <row r="21" spans="1:12" ht="15.75" x14ac:dyDescent="0.25">
      <c r="A21" s="555" t="s">
        <v>410</v>
      </c>
      <c r="B21" s="573"/>
      <c r="C21" s="573"/>
      <c r="D21" s="573"/>
      <c r="E21" s="573"/>
      <c r="F21" s="573"/>
      <c r="G21" s="102"/>
      <c r="H21" s="102"/>
      <c r="I21" s="102"/>
      <c r="J21" s="102"/>
      <c r="K21" s="102"/>
      <c r="L21" s="16"/>
    </row>
    <row r="22" spans="1:12" ht="15" x14ac:dyDescent="0.25">
      <c r="A22" s="555" t="s">
        <v>284</v>
      </c>
      <c r="B22" s="573"/>
      <c r="C22" s="573"/>
      <c r="D22" s="573"/>
      <c r="E22" s="573"/>
      <c r="F22" s="573"/>
    </row>
    <row r="23" spans="1:12" ht="15" x14ac:dyDescent="0.25">
      <c r="A23" s="572" t="s">
        <v>434</v>
      </c>
      <c r="B23" s="573"/>
      <c r="C23" s="573"/>
      <c r="D23" s="573"/>
      <c r="E23" s="573"/>
      <c r="F23" s="573"/>
    </row>
    <row r="24" spans="1:12" x14ac:dyDescent="0.25">
      <c r="A24" s="661"/>
      <c r="B24" s="661"/>
      <c r="C24" s="661"/>
      <c r="D24" s="661"/>
      <c r="E24" s="661"/>
      <c r="F24" s="661"/>
    </row>
  </sheetData>
  <mergeCells count="12">
    <mergeCell ref="A1:F1"/>
    <mergeCell ref="A3:B3"/>
    <mergeCell ref="A4:A9"/>
    <mergeCell ref="G4:G6"/>
    <mergeCell ref="A24:F24"/>
    <mergeCell ref="A10:A12"/>
    <mergeCell ref="A13:A18"/>
    <mergeCell ref="A22:F22"/>
    <mergeCell ref="A23:F23"/>
    <mergeCell ref="A19:F19"/>
    <mergeCell ref="A20:F20"/>
    <mergeCell ref="A21:F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B35"/>
  <sheetViews>
    <sheetView workbookViewId="0">
      <pane xSplit="2" ySplit="3" topLeftCell="P4" activePane="bottomRight" state="frozen"/>
      <selection activeCell="A22" sqref="A22:K22"/>
      <selection pane="topRight" activeCell="A22" sqref="A22:K22"/>
      <selection pane="bottomLeft" activeCell="A22" sqref="A22:K22"/>
      <selection pane="bottomRight" activeCell="T11" sqref="T11"/>
    </sheetView>
  </sheetViews>
  <sheetFormatPr baseColWidth="10" defaultColWidth="11.42578125" defaultRowHeight="12.75" x14ac:dyDescent="0.25"/>
  <cols>
    <col min="1" max="1" width="15.85546875" style="15" customWidth="1"/>
    <col min="2" max="2" width="30.140625" style="15" customWidth="1"/>
    <col min="3" max="4" width="5.7109375" style="15" bestFit="1" customWidth="1"/>
    <col min="5" max="14" width="6.5703125" style="15" bestFit="1" customWidth="1"/>
    <col min="15" max="15" width="5.7109375" style="15" bestFit="1" customWidth="1"/>
    <col min="16" max="16" width="5.7109375" style="15" customWidth="1"/>
    <col min="17" max="18" width="5.7109375" style="15" bestFit="1" customWidth="1"/>
    <col min="19" max="19" width="5.7109375" style="273" bestFit="1" customWidth="1"/>
    <col min="20" max="20" width="5.7109375" style="15" bestFit="1" customWidth="1"/>
    <col min="21" max="22" width="6.5703125" style="15" bestFit="1" customWidth="1"/>
    <col min="23" max="23" width="6.5703125" style="15" customWidth="1"/>
    <col min="24" max="24" width="3" style="15" customWidth="1"/>
    <col min="25" max="26" width="6.28515625" style="15" bestFit="1" customWidth="1"/>
    <col min="27" max="28" width="7.28515625" style="15" bestFit="1" customWidth="1"/>
    <col min="29" max="16384" width="11.42578125" style="15"/>
  </cols>
  <sheetData>
    <row r="1" spans="1:28" s="85" customFormat="1" ht="13.15" customHeight="1" x14ac:dyDescent="0.25">
      <c r="A1" s="139" t="s">
        <v>323</v>
      </c>
      <c r="B1" s="139"/>
      <c r="C1" s="139"/>
      <c r="D1" s="139"/>
      <c r="E1" s="139"/>
      <c r="F1" s="139"/>
      <c r="G1" s="139"/>
      <c r="H1" s="139"/>
      <c r="I1" s="139"/>
      <c r="J1" s="139"/>
      <c r="K1" s="139"/>
      <c r="L1" s="139"/>
      <c r="M1" s="139"/>
      <c r="N1" s="139"/>
      <c r="O1" s="139"/>
      <c r="P1" s="139"/>
      <c r="Q1" s="139"/>
      <c r="R1" s="544">
        <f t="shared" ref="R1:V1" si="0">R8-R5</f>
        <v>10164</v>
      </c>
      <c r="S1" s="544">
        <f t="shared" si="0"/>
        <v>9728</v>
      </c>
      <c r="T1" s="544">
        <f t="shared" si="0"/>
        <v>11378</v>
      </c>
      <c r="U1" s="544">
        <f t="shared" si="0"/>
        <v>13414</v>
      </c>
      <c r="V1" s="544">
        <f t="shared" si="0"/>
        <v>13256</v>
      </c>
      <c r="W1" s="544">
        <f>W8-W5</f>
        <v>13307</v>
      </c>
      <c r="X1" s="517"/>
      <c r="Y1" s="522">
        <f t="shared" ref="Y1" si="1">V1-U1</f>
        <v>-158</v>
      </c>
      <c r="Z1" s="522">
        <f t="shared" ref="Z1" si="2">W1-V1</f>
        <v>51</v>
      </c>
      <c r="AA1" s="523">
        <f t="shared" ref="AA1" si="3">V1/U1-1</f>
        <v>-1.1778738631280761E-2</v>
      </c>
      <c r="AB1" s="523">
        <f t="shared" ref="AB1" si="4">W1/V1-1</f>
        <v>3.8473144236572665E-3</v>
      </c>
    </row>
    <row r="2" spans="1:28" s="85" customFormat="1" x14ac:dyDescent="0.25">
      <c r="A2" s="173"/>
      <c r="B2" s="173"/>
      <c r="C2" s="173"/>
      <c r="D2" s="173"/>
      <c r="E2" s="173"/>
      <c r="F2" s="173"/>
      <c r="R2" s="544">
        <f t="shared" ref="R2:V2" si="5">R9-R6</f>
        <v>2580</v>
      </c>
      <c r="S2" s="544">
        <f t="shared" si="5"/>
        <v>2709</v>
      </c>
      <c r="T2" s="544">
        <f t="shared" si="5"/>
        <v>2780</v>
      </c>
      <c r="U2" s="544">
        <f t="shared" si="5"/>
        <v>2978</v>
      </c>
      <c r="V2" s="544">
        <f t="shared" si="5"/>
        <v>3099</v>
      </c>
      <c r="W2" s="544">
        <f>W9-W6</f>
        <v>3187</v>
      </c>
      <c r="Y2" s="522">
        <f t="shared" ref="Y2" si="6">V2-U2</f>
        <v>121</v>
      </c>
      <c r="Z2" s="522">
        <f t="shared" ref="Z2" si="7">W2-V2</f>
        <v>88</v>
      </c>
      <c r="AA2" s="523">
        <f t="shared" ref="AA2" si="8">V2/U2-1</f>
        <v>4.0631296171927511E-2</v>
      </c>
      <c r="AB2" s="523">
        <f t="shared" ref="AB2" si="9">W2/V2-1</f>
        <v>2.8396256857050606E-2</v>
      </c>
    </row>
    <row r="3" spans="1:28" ht="15" x14ac:dyDescent="0.25">
      <c r="A3" s="581"/>
      <c r="B3" s="656"/>
      <c r="C3" s="137">
        <v>2000</v>
      </c>
      <c r="D3" s="137">
        <v>2001</v>
      </c>
      <c r="E3" s="137">
        <v>2002</v>
      </c>
      <c r="F3" s="137">
        <v>2003</v>
      </c>
      <c r="G3" s="137">
        <v>2004</v>
      </c>
      <c r="H3" s="137">
        <v>2005</v>
      </c>
      <c r="I3" s="137">
        <v>2006</v>
      </c>
      <c r="J3" s="137">
        <v>2007</v>
      </c>
      <c r="K3" s="137">
        <v>2008</v>
      </c>
      <c r="L3" s="137">
        <v>2009</v>
      </c>
      <c r="M3" s="137">
        <v>2010</v>
      </c>
      <c r="N3" s="137">
        <v>2011</v>
      </c>
      <c r="O3" s="137">
        <v>2012</v>
      </c>
      <c r="P3" s="137">
        <v>2013</v>
      </c>
      <c r="Q3" s="137">
        <v>2013</v>
      </c>
      <c r="R3" s="137">
        <v>2014</v>
      </c>
      <c r="S3" s="268">
        <v>2015</v>
      </c>
      <c r="T3" s="268">
        <v>2016</v>
      </c>
      <c r="U3" s="268">
        <v>2017</v>
      </c>
      <c r="V3" s="268">
        <v>2018</v>
      </c>
      <c r="W3" s="268">
        <v>2019</v>
      </c>
      <c r="X3" s="268"/>
      <c r="Y3" s="268" t="s">
        <v>510</v>
      </c>
      <c r="Z3" s="268" t="s">
        <v>509</v>
      </c>
      <c r="AA3" s="268" t="s">
        <v>510</v>
      </c>
      <c r="AB3" s="268" t="s">
        <v>509</v>
      </c>
    </row>
    <row r="4" spans="1:28" ht="27" customHeight="1" x14ac:dyDescent="0.25">
      <c r="A4" s="581" t="s">
        <v>277</v>
      </c>
      <c r="B4" s="168" t="s">
        <v>85</v>
      </c>
      <c r="C4" s="3">
        <v>61803</v>
      </c>
      <c r="D4" s="3">
        <v>62286</v>
      </c>
      <c r="E4" s="3">
        <v>67683</v>
      </c>
      <c r="F4" s="3">
        <v>76706</v>
      </c>
      <c r="G4" s="3">
        <v>73550</v>
      </c>
      <c r="H4" s="3">
        <v>72663</v>
      </c>
      <c r="I4" s="269">
        <v>77432</v>
      </c>
      <c r="J4" s="269">
        <v>80565</v>
      </c>
      <c r="K4" s="269">
        <v>81691</v>
      </c>
      <c r="L4" s="269">
        <v>70381</v>
      </c>
      <c r="M4" s="269">
        <v>56157</v>
      </c>
      <c r="N4" s="269">
        <v>75189</v>
      </c>
      <c r="O4" s="269">
        <v>59130</v>
      </c>
      <c r="P4" s="269">
        <v>62058</v>
      </c>
      <c r="Q4" s="170">
        <v>63228</v>
      </c>
      <c r="R4" s="170">
        <v>61363</v>
      </c>
      <c r="S4" s="170">
        <v>58978</v>
      </c>
      <c r="T4" s="170">
        <v>59081</v>
      </c>
      <c r="U4" s="170">
        <v>64044</v>
      </c>
      <c r="V4" s="170">
        <v>61893</v>
      </c>
      <c r="W4" s="170">
        <v>59504</v>
      </c>
      <c r="X4" s="527"/>
      <c r="Y4" s="522">
        <f t="shared" ref="Y4:Y27" si="10">V4-U4</f>
        <v>-2151</v>
      </c>
      <c r="Z4" s="522">
        <f t="shared" ref="Z4:Z27" si="11">W4-V4</f>
        <v>-2389</v>
      </c>
      <c r="AA4" s="523">
        <f t="shared" ref="AA4:AA27" si="12">V4/U4-1</f>
        <v>-3.3586284429454771E-2</v>
      </c>
      <c r="AB4" s="523">
        <f t="shared" ref="AB4:AB27" si="13">W4/V4-1</f>
        <v>-3.8598872247265437E-2</v>
      </c>
    </row>
    <row r="5" spans="1:28" ht="17.25" customHeight="1" x14ac:dyDescent="0.25">
      <c r="A5" s="581"/>
      <c r="B5" s="167" t="s">
        <v>178</v>
      </c>
      <c r="C5" s="165">
        <v>47033</v>
      </c>
      <c r="D5" s="165">
        <v>47674</v>
      </c>
      <c r="E5" s="165">
        <v>53025</v>
      </c>
      <c r="F5" s="165">
        <v>61215</v>
      </c>
      <c r="G5" s="165">
        <v>57608</v>
      </c>
      <c r="H5" s="165">
        <v>56617</v>
      </c>
      <c r="I5" s="270">
        <v>61682</v>
      </c>
      <c r="J5" s="270">
        <v>64930</v>
      </c>
      <c r="K5" s="270">
        <v>65939</v>
      </c>
      <c r="L5" s="270">
        <v>54296</v>
      </c>
      <c r="M5" s="270">
        <v>56160</v>
      </c>
      <c r="N5" s="270">
        <v>59081</v>
      </c>
      <c r="O5" s="270">
        <v>42905</v>
      </c>
      <c r="P5" s="270">
        <v>45966</v>
      </c>
      <c r="Q5" s="171">
        <v>45966</v>
      </c>
      <c r="R5" s="171">
        <v>44234</v>
      </c>
      <c r="S5" s="171">
        <v>41425</v>
      </c>
      <c r="T5" s="171">
        <v>41762</v>
      </c>
      <c r="U5" s="171">
        <v>46104</v>
      </c>
      <c r="V5" s="171">
        <v>43548</v>
      </c>
      <c r="W5" s="171">
        <v>42463</v>
      </c>
      <c r="X5" s="528"/>
      <c r="Y5" s="522">
        <f t="shared" si="10"/>
        <v>-2556</v>
      </c>
      <c r="Z5" s="522">
        <f t="shared" si="11"/>
        <v>-1085</v>
      </c>
      <c r="AA5" s="523">
        <f t="shared" si="12"/>
        <v>-5.543987506507031E-2</v>
      </c>
      <c r="AB5" s="523">
        <f t="shared" si="13"/>
        <v>-2.4915036281804026E-2</v>
      </c>
    </row>
    <row r="6" spans="1:28" ht="25.5" customHeight="1" x14ac:dyDescent="0.25">
      <c r="A6" s="581"/>
      <c r="B6" s="167" t="s">
        <v>183</v>
      </c>
      <c r="C6" s="165">
        <v>14770</v>
      </c>
      <c r="D6" s="165">
        <v>14612</v>
      </c>
      <c r="E6" s="165">
        <v>14658</v>
      </c>
      <c r="F6" s="165">
        <v>15491</v>
      </c>
      <c r="G6" s="165">
        <v>15942</v>
      </c>
      <c r="H6" s="165">
        <v>16046</v>
      </c>
      <c r="I6" s="270">
        <v>15750</v>
      </c>
      <c r="J6" s="270">
        <v>15635</v>
      </c>
      <c r="K6" s="270">
        <v>15752</v>
      </c>
      <c r="L6" s="270">
        <v>16085</v>
      </c>
      <c r="M6" s="270">
        <v>16278</v>
      </c>
      <c r="N6" s="270">
        <v>16108</v>
      </c>
      <c r="O6" s="270">
        <v>16225</v>
      </c>
      <c r="P6" s="270">
        <v>16092</v>
      </c>
      <c r="Q6" s="171">
        <v>17262</v>
      </c>
      <c r="R6" s="171">
        <v>17129</v>
      </c>
      <c r="S6" s="171">
        <v>17553</v>
      </c>
      <c r="T6" s="171">
        <v>17319</v>
      </c>
      <c r="U6" s="171">
        <v>17940</v>
      </c>
      <c r="V6" s="171">
        <v>18345</v>
      </c>
      <c r="W6" s="171">
        <v>17041</v>
      </c>
      <c r="X6" s="528"/>
      <c r="Y6" s="522">
        <f t="shared" si="10"/>
        <v>405</v>
      </c>
      <c r="Z6" s="522">
        <f t="shared" si="11"/>
        <v>-1304</v>
      </c>
      <c r="AA6" s="523">
        <f t="shared" si="12"/>
        <v>2.2575250836120331E-2</v>
      </c>
      <c r="AB6" s="523">
        <f t="shared" si="13"/>
        <v>-7.1082038702643735E-2</v>
      </c>
    </row>
    <row r="7" spans="1:28" ht="24" customHeight="1" x14ac:dyDescent="0.25">
      <c r="A7" s="581"/>
      <c r="B7" s="168" t="s">
        <v>138</v>
      </c>
      <c r="C7" s="23">
        <v>73280</v>
      </c>
      <c r="D7" s="23">
        <v>74269</v>
      </c>
      <c r="E7" s="23">
        <v>80689</v>
      </c>
      <c r="F7" s="23">
        <v>92316</v>
      </c>
      <c r="G7" s="23">
        <v>90002</v>
      </c>
      <c r="H7" s="23">
        <v>88483</v>
      </c>
      <c r="I7" s="271">
        <v>94737</v>
      </c>
      <c r="J7" s="271">
        <v>99237</v>
      </c>
      <c r="K7" s="271">
        <v>99508</v>
      </c>
      <c r="L7" s="271">
        <v>86199</v>
      </c>
      <c r="M7" s="271">
        <v>88401</v>
      </c>
      <c r="N7" s="271">
        <v>92810</v>
      </c>
      <c r="O7" s="271">
        <v>67670</v>
      </c>
      <c r="P7" s="271">
        <v>74367</v>
      </c>
      <c r="Q7" s="393">
        <v>75793</v>
      </c>
      <c r="R7" s="393">
        <v>74107</v>
      </c>
      <c r="S7" s="393">
        <v>71415</v>
      </c>
      <c r="T7" s="393">
        <v>73239</v>
      </c>
      <c r="U7" s="393">
        <v>80436</v>
      </c>
      <c r="V7" s="393">
        <v>78248</v>
      </c>
      <c r="W7" s="393">
        <v>75998</v>
      </c>
      <c r="X7" s="529"/>
      <c r="Y7" s="522">
        <f t="shared" si="10"/>
        <v>-2188</v>
      </c>
      <c r="Z7" s="522">
        <f t="shared" si="11"/>
        <v>-2250</v>
      </c>
      <c r="AA7" s="523">
        <f t="shared" si="12"/>
        <v>-2.7201750459993068E-2</v>
      </c>
      <c r="AB7" s="523">
        <f t="shared" si="13"/>
        <v>-2.875472855536243E-2</v>
      </c>
    </row>
    <row r="8" spans="1:28" ht="24" customHeight="1" x14ac:dyDescent="0.25">
      <c r="A8" s="581"/>
      <c r="B8" s="167" t="s">
        <v>178</v>
      </c>
      <c r="C8" s="22">
        <v>56207</v>
      </c>
      <c r="D8" s="22">
        <v>57393</v>
      </c>
      <c r="E8" s="22">
        <v>63801</v>
      </c>
      <c r="F8" s="22">
        <v>74728</v>
      </c>
      <c r="G8" s="22">
        <v>72003</v>
      </c>
      <c r="H8" s="22">
        <v>70284</v>
      </c>
      <c r="I8" s="270">
        <v>76775</v>
      </c>
      <c r="J8" s="270">
        <v>81287</v>
      </c>
      <c r="K8" s="270">
        <v>81456</v>
      </c>
      <c r="L8" s="270">
        <v>68167</v>
      </c>
      <c r="M8" s="270">
        <v>70095</v>
      </c>
      <c r="N8" s="270">
        <v>74654</v>
      </c>
      <c r="O8" s="270">
        <v>49265</v>
      </c>
      <c r="P8" s="270">
        <v>55887</v>
      </c>
      <c r="Q8" s="171">
        <v>55887</v>
      </c>
      <c r="R8" s="171">
        <v>54398</v>
      </c>
      <c r="S8" s="171">
        <v>51153</v>
      </c>
      <c r="T8" s="171">
        <v>53140</v>
      </c>
      <c r="U8" s="171">
        <v>59518</v>
      </c>
      <c r="V8" s="171">
        <v>56804</v>
      </c>
      <c r="W8" s="171">
        <v>55770</v>
      </c>
      <c r="X8" s="528"/>
      <c r="Y8" s="522">
        <f t="shared" si="10"/>
        <v>-2714</v>
      </c>
      <c r="Z8" s="522">
        <f t="shared" si="11"/>
        <v>-1034</v>
      </c>
      <c r="AA8" s="523">
        <f t="shared" si="12"/>
        <v>-4.5599650525891322E-2</v>
      </c>
      <c r="AB8" s="523">
        <f t="shared" si="13"/>
        <v>-1.8202943454686316E-2</v>
      </c>
    </row>
    <row r="9" spans="1:28" ht="30" customHeight="1" x14ac:dyDescent="0.25">
      <c r="A9" s="581"/>
      <c r="B9" s="167" t="s">
        <v>183</v>
      </c>
      <c r="C9" s="22">
        <v>17073</v>
      </c>
      <c r="D9" s="22">
        <v>16876</v>
      </c>
      <c r="E9" s="22">
        <v>16888</v>
      </c>
      <c r="F9" s="22">
        <v>17588</v>
      </c>
      <c r="G9" s="22">
        <v>17999</v>
      </c>
      <c r="H9" s="22">
        <v>18199</v>
      </c>
      <c r="I9" s="270">
        <v>17962</v>
      </c>
      <c r="J9" s="270">
        <v>17950</v>
      </c>
      <c r="K9" s="270">
        <v>18052</v>
      </c>
      <c r="L9" s="270">
        <v>18032</v>
      </c>
      <c r="M9" s="270">
        <v>18306</v>
      </c>
      <c r="N9" s="270">
        <v>18156</v>
      </c>
      <c r="O9" s="270">
        <v>18405</v>
      </c>
      <c r="P9" s="270">
        <v>18480</v>
      </c>
      <c r="Q9" s="171">
        <v>19906</v>
      </c>
      <c r="R9" s="171">
        <v>19709</v>
      </c>
      <c r="S9" s="171">
        <v>20262</v>
      </c>
      <c r="T9" s="171">
        <v>20099</v>
      </c>
      <c r="U9" s="171">
        <v>20918</v>
      </c>
      <c r="V9" s="171">
        <v>21444</v>
      </c>
      <c r="W9" s="171">
        <v>20228</v>
      </c>
      <c r="X9" s="528"/>
      <c r="Y9" s="522">
        <f t="shared" si="10"/>
        <v>526</v>
      </c>
      <c r="Z9" s="522">
        <f t="shared" si="11"/>
        <v>-1216</v>
      </c>
      <c r="AA9" s="523">
        <f t="shared" si="12"/>
        <v>2.5145807438569756E-2</v>
      </c>
      <c r="AB9" s="523">
        <f t="shared" si="13"/>
        <v>-5.6705838462973279E-2</v>
      </c>
    </row>
    <row r="10" spans="1:28" ht="23.25" customHeight="1" x14ac:dyDescent="0.25">
      <c r="A10" s="581"/>
      <c r="B10" s="168" t="s">
        <v>275</v>
      </c>
      <c r="C10" s="23">
        <v>20749</v>
      </c>
      <c r="D10" s="23">
        <v>20895</v>
      </c>
      <c r="E10" s="23">
        <v>20607</v>
      </c>
      <c r="F10" s="23">
        <v>18920</v>
      </c>
      <c r="G10" s="23">
        <v>18534</v>
      </c>
      <c r="H10" s="23">
        <v>17344</v>
      </c>
      <c r="I10" s="271">
        <v>16631</v>
      </c>
      <c r="J10" s="271">
        <v>17864</v>
      </c>
      <c r="K10" s="271">
        <v>19349</v>
      </c>
      <c r="L10" s="271">
        <v>19170</v>
      </c>
      <c r="M10" s="271">
        <v>19869</v>
      </c>
      <c r="N10" s="271">
        <v>20314</v>
      </c>
      <c r="O10" s="271">
        <v>18600</v>
      </c>
      <c r="P10" s="271">
        <v>18932</v>
      </c>
      <c r="Q10" s="393">
        <v>19462</v>
      </c>
      <c r="R10" s="393">
        <v>19239</v>
      </c>
      <c r="S10" s="393">
        <v>19142</v>
      </c>
      <c r="T10" s="393">
        <v>19452</v>
      </c>
      <c r="U10" s="393">
        <v>20333</v>
      </c>
      <c r="V10" s="393">
        <v>19775</v>
      </c>
      <c r="W10" s="393">
        <v>20884</v>
      </c>
      <c r="X10" s="529"/>
      <c r="Y10" s="522">
        <f t="shared" si="10"/>
        <v>-558</v>
      </c>
      <c r="Z10" s="522">
        <f t="shared" si="11"/>
        <v>1109</v>
      </c>
      <c r="AA10" s="523">
        <f t="shared" si="12"/>
        <v>-2.7443072837259663E-2</v>
      </c>
      <c r="AB10" s="523">
        <f t="shared" si="13"/>
        <v>5.6080910240202231E-2</v>
      </c>
    </row>
    <row r="11" spans="1:28" ht="17.25" customHeight="1" x14ac:dyDescent="0.25">
      <c r="A11" s="581"/>
      <c r="B11" s="167" t="s">
        <v>178</v>
      </c>
      <c r="C11" s="165">
        <v>13060</v>
      </c>
      <c r="D11" s="165">
        <v>13376</v>
      </c>
      <c r="E11" s="165">
        <v>13288</v>
      </c>
      <c r="F11" s="165">
        <v>11453</v>
      </c>
      <c r="G11" s="165">
        <v>10556</v>
      </c>
      <c r="H11" s="165">
        <v>9753</v>
      </c>
      <c r="I11" s="270">
        <v>9720</v>
      </c>
      <c r="J11" s="270">
        <v>10832</v>
      </c>
      <c r="K11" s="270">
        <v>12420</v>
      </c>
      <c r="L11" s="270">
        <v>12152</v>
      </c>
      <c r="M11" s="270">
        <v>13077</v>
      </c>
      <c r="N11" s="270">
        <v>13503</v>
      </c>
      <c r="O11" s="270">
        <v>11415</v>
      </c>
      <c r="P11" s="270">
        <v>11830</v>
      </c>
      <c r="Q11" s="171">
        <v>11856</v>
      </c>
      <c r="R11" s="171">
        <v>11857</v>
      </c>
      <c r="S11" s="171">
        <v>11236</v>
      </c>
      <c r="T11" s="171">
        <v>11412</v>
      </c>
      <c r="U11" s="171">
        <v>11621</v>
      </c>
      <c r="V11" s="171">
        <v>11936</v>
      </c>
      <c r="W11" s="171">
        <v>13070</v>
      </c>
      <c r="X11" s="528"/>
      <c r="Y11" s="522">
        <f t="shared" si="10"/>
        <v>315</v>
      </c>
      <c r="Z11" s="522">
        <f t="shared" si="11"/>
        <v>1134</v>
      </c>
      <c r="AA11" s="523">
        <f t="shared" si="12"/>
        <v>2.7106101024008344E-2</v>
      </c>
      <c r="AB11" s="523">
        <f t="shared" si="13"/>
        <v>9.5006702412868682E-2</v>
      </c>
    </row>
    <row r="12" spans="1:28" ht="24.75" customHeight="1" x14ac:dyDescent="0.25">
      <c r="A12" s="581"/>
      <c r="B12" s="167" t="s">
        <v>184</v>
      </c>
      <c r="C12" s="165">
        <v>7689</v>
      </c>
      <c r="D12" s="165">
        <v>7519</v>
      </c>
      <c r="E12" s="165">
        <v>7319</v>
      </c>
      <c r="F12" s="165">
        <v>7467</v>
      </c>
      <c r="G12" s="165">
        <v>7978</v>
      </c>
      <c r="H12" s="165">
        <v>7591</v>
      </c>
      <c r="I12" s="270">
        <v>6911</v>
      </c>
      <c r="J12" s="270">
        <v>7032</v>
      </c>
      <c r="K12" s="270">
        <v>6929</v>
      </c>
      <c r="L12" s="270">
        <v>7018</v>
      </c>
      <c r="M12" s="270">
        <v>6792</v>
      </c>
      <c r="N12" s="270">
        <v>6811</v>
      </c>
      <c r="O12" s="270">
        <v>7185</v>
      </c>
      <c r="P12" s="270">
        <v>7102</v>
      </c>
      <c r="Q12" s="171">
        <v>7606</v>
      </c>
      <c r="R12" s="171">
        <v>7382</v>
      </c>
      <c r="S12" s="171">
        <v>7906</v>
      </c>
      <c r="T12" s="171">
        <v>8040</v>
      </c>
      <c r="U12" s="171">
        <v>8712</v>
      </c>
      <c r="V12" s="171">
        <v>7839</v>
      </c>
      <c r="W12" s="171">
        <v>7814</v>
      </c>
      <c r="X12" s="528"/>
      <c r="Y12" s="522">
        <f t="shared" si="10"/>
        <v>-873</v>
      </c>
      <c r="Z12" s="522">
        <f t="shared" si="11"/>
        <v>-25</v>
      </c>
      <c r="AA12" s="523">
        <f t="shared" si="12"/>
        <v>-0.10020661157024791</v>
      </c>
      <c r="AB12" s="523">
        <f t="shared" si="13"/>
        <v>-3.1891822936599423E-3</v>
      </c>
    </row>
    <row r="13" spans="1:28" ht="25.5" customHeight="1" x14ac:dyDescent="0.25">
      <c r="A13" s="581"/>
      <c r="B13" s="168" t="s">
        <v>135</v>
      </c>
      <c r="C13" s="23">
        <v>94029</v>
      </c>
      <c r="D13" s="23">
        <v>95164</v>
      </c>
      <c r="E13" s="23">
        <v>101296</v>
      </c>
      <c r="F13" s="23">
        <v>111236</v>
      </c>
      <c r="G13" s="23">
        <v>108536</v>
      </c>
      <c r="H13" s="23">
        <v>105827</v>
      </c>
      <c r="I13" s="271">
        <v>111368</v>
      </c>
      <c r="J13" s="271">
        <v>117101</v>
      </c>
      <c r="K13" s="271">
        <v>118857</v>
      </c>
      <c r="L13" s="271">
        <v>105369</v>
      </c>
      <c r="M13" s="271">
        <v>108270</v>
      </c>
      <c r="N13" s="271">
        <v>113124</v>
      </c>
      <c r="O13" s="271">
        <v>86270</v>
      </c>
      <c r="P13" s="271">
        <v>93299</v>
      </c>
      <c r="Q13" s="393">
        <v>95255</v>
      </c>
      <c r="R13" s="393">
        <v>93346</v>
      </c>
      <c r="S13" s="393">
        <v>90557</v>
      </c>
      <c r="T13" s="393">
        <v>92691</v>
      </c>
      <c r="U13" s="393">
        <v>100769</v>
      </c>
      <c r="V13" s="393">
        <v>98023</v>
      </c>
      <c r="W13" s="393">
        <v>96882</v>
      </c>
      <c r="X13" s="529"/>
      <c r="Y13" s="522">
        <f t="shared" si="10"/>
        <v>-2746</v>
      </c>
      <c r="Z13" s="522">
        <f t="shared" si="11"/>
        <v>-1141</v>
      </c>
      <c r="AA13" s="523">
        <f t="shared" si="12"/>
        <v>-2.7250444084986447E-2</v>
      </c>
      <c r="AB13" s="523">
        <f t="shared" si="13"/>
        <v>-1.1640125276720759E-2</v>
      </c>
    </row>
    <row r="14" spans="1:28" ht="17.25" customHeight="1" x14ac:dyDescent="0.25">
      <c r="A14" s="581"/>
      <c r="B14" s="167" t="s">
        <v>178</v>
      </c>
      <c r="C14" s="165">
        <v>69267</v>
      </c>
      <c r="D14" s="165">
        <v>70769</v>
      </c>
      <c r="E14" s="165">
        <v>77089</v>
      </c>
      <c r="F14" s="165">
        <v>86181</v>
      </c>
      <c r="G14" s="165">
        <v>82559</v>
      </c>
      <c r="H14" s="165">
        <v>80037</v>
      </c>
      <c r="I14" s="272">
        <v>86495</v>
      </c>
      <c r="J14" s="272">
        <v>92119</v>
      </c>
      <c r="K14" s="272">
        <v>93876</v>
      </c>
      <c r="L14" s="272">
        <v>80319</v>
      </c>
      <c r="M14" s="272">
        <v>83172</v>
      </c>
      <c r="N14" s="272">
        <v>88157</v>
      </c>
      <c r="O14" s="272">
        <v>60680</v>
      </c>
      <c r="P14" s="272">
        <v>67717</v>
      </c>
      <c r="Q14" s="172">
        <v>67743</v>
      </c>
      <c r="R14" s="172">
        <v>66255</v>
      </c>
      <c r="S14" s="172">
        <v>62389</v>
      </c>
      <c r="T14" s="172">
        <v>64552</v>
      </c>
      <c r="U14" s="172">
        <v>71139</v>
      </c>
      <c r="V14" s="172">
        <v>68740</v>
      </c>
      <c r="W14" s="172">
        <v>68840</v>
      </c>
      <c r="X14" s="530"/>
      <c r="Y14" s="522">
        <f t="shared" si="10"/>
        <v>-2399</v>
      </c>
      <c r="Z14" s="522">
        <f t="shared" si="11"/>
        <v>100</v>
      </c>
      <c r="AA14" s="523">
        <f t="shared" si="12"/>
        <v>-3.3722711873936939E-2</v>
      </c>
      <c r="AB14" s="523">
        <f t="shared" si="13"/>
        <v>1.4547570555716316E-3</v>
      </c>
    </row>
    <row r="15" spans="1:28" ht="22.5" customHeight="1" x14ac:dyDescent="0.25">
      <c r="A15" s="581"/>
      <c r="B15" s="167" t="s">
        <v>183</v>
      </c>
      <c r="C15" s="165">
        <v>24762</v>
      </c>
      <c r="D15" s="165">
        <v>24395</v>
      </c>
      <c r="E15" s="165">
        <v>24207</v>
      </c>
      <c r="F15" s="165">
        <v>25055</v>
      </c>
      <c r="G15" s="165">
        <v>25977</v>
      </c>
      <c r="H15" s="165">
        <v>25790</v>
      </c>
      <c r="I15" s="272">
        <v>24873</v>
      </c>
      <c r="J15" s="272">
        <v>24982</v>
      </c>
      <c r="K15" s="272">
        <v>24981</v>
      </c>
      <c r="L15" s="272">
        <v>25050</v>
      </c>
      <c r="M15" s="272">
        <v>25098</v>
      </c>
      <c r="N15" s="272">
        <v>24967</v>
      </c>
      <c r="O15" s="272">
        <v>25590</v>
      </c>
      <c r="P15" s="272">
        <v>25582</v>
      </c>
      <c r="Q15" s="172">
        <v>27512</v>
      </c>
      <c r="R15" s="172">
        <v>27091</v>
      </c>
      <c r="S15" s="172">
        <v>28168</v>
      </c>
      <c r="T15" s="172">
        <v>28139</v>
      </c>
      <c r="U15" s="172">
        <v>29630</v>
      </c>
      <c r="V15" s="172">
        <v>29283</v>
      </c>
      <c r="W15" s="172">
        <v>28042</v>
      </c>
      <c r="X15" s="530"/>
      <c r="Y15" s="522">
        <f t="shared" si="10"/>
        <v>-347</v>
      </c>
      <c r="Z15" s="522">
        <f t="shared" si="11"/>
        <v>-1241</v>
      </c>
      <c r="AA15" s="523">
        <f t="shared" si="12"/>
        <v>-1.1711103611204865E-2</v>
      </c>
      <c r="AB15" s="523">
        <f t="shared" si="13"/>
        <v>-4.2379537615681473E-2</v>
      </c>
    </row>
    <row r="16" spans="1:28" ht="17.25" customHeight="1" x14ac:dyDescent="0.25">
      <c r="A16" s="581" t="s">
        <v>287</v>
      </c>
      <c r="B16" s="168" t="s">
        <v>286</v>
      </c>
      <c r="C16" s="23">
        <v>3988</v>
      </c>
      <c r="D16" s="23">
        <v>3623</v>
      </c>
      <c r="E16" s="23">
        <v>2955</v>
      </c>
      <c r="F16" s="23">
        <v>2764</v>
      </c>
      <c r="G16" s="23">
        <v>3571</v>
      </c>
      <c r="H16" s="23">
        <v>3540</v>
      </c>
      <c r="I16" s="271">
        <v>4288</v>
      </c>
      <c r="J16" s="271">
        <v>4146</v>
      </c>
      <c r="K16" s="271">
        <v>4744</v>
      </c>
      <c r="L16" s="271">
        <v>3968</v>
      </c>
      <c r="M16" s="271">
        <v>4220</v>
      </c>
      <c r="N16" s="271">
        <v>4154</v>
      </c>
      <c r="O16" s="271">
        <v>3514</v>
      </c>
      <c r="P16" s="271"/>
      <c r="Q16" s="393">
        <v>3959</v>
      </c>
      <c r="R16" s="393">
        <v>3812</v>
      </c>
      <c r="S16" s="393">
        <v>3628</v>
      </c>
      <c r="T16" s="393">
        <v>3704</v>
      </c>
      <c r="U16" s="393">
        <v>4153</v>
      </c>
      <c r="V16" s="393">
        <v>3645</v>
      </c>
      <c r="W16" s="393">
        <v>3514</v>
      </c>
      <c r="X16" s="529"/>
      <c r="Y16" s="522">
        <f t="shared" si="10"/>
        <v>-508</v>
      </c>
      <c r="Z16" s="522">
        <f t="shared" si="11"/>
        <v>-131</v>
      </c>
      <c r="AA16" s="523">
        <f t="shared" si="12"/>
        <v>-0.12232121358054415</v>
      </c>
      <c r="AB16" s="523">
        <f t="shared" si="13"/>
        <v>-3.5939643347050798E-2</v>
      </c>
    </row>
    <row r="17" spans="1:28" ht="17.25" customHeight="1" x14ac:dyDescent="0.25">
      <c r="A17" s="581"/>
      <c r="B17" s="167" t="s">
        <v>178</v>
      </c>
      <c r="C17" s="165">
        <v>2112</v>
      </c>
      <c r="D17" s="165">
        <v>1979</v>
      </c>
      <c r="E17" s="165">
        <v>1202</v>
      </c>
      <c r="F17" s="165">
        <v>1180</v>
      </c>
      <c r="G17" s="165">
        <v>1816</v>
      </c>
      <c r="H17" s="165">
        <v>1825</v>
      </c>
      <c r="I17" s="270">
        <v>2612</v>
      </c>
      <c r="J17" s="270">
        <v>2503</v>
      </c>
      <c r="K17" s="270">
        <v>3095</v>
      </c>
      <c r="L17" s="270">
        <v>2425</v>
      </c>
      <c r="M17" s="270">
        <v>2591</v>
      </c>
      <c r="N17" s="270">
        <v>2547</v>
      </c>
      <c r="O17" s="270">
        <v>2029</v>
      </c>
      <c r="P17" s="270"/>
      <c r="Q17" s="171">
        <v>2470</v>
      </c>
      <c r="R17" s="171">
        <v>2396</v>
      </c>
      <c r="S17" s="171">
        <v>2136</v>
      </c>
      <c r="T17" s="171">
        <v>2287</v>
      </c>
      <c r="U17" s="171">
        <v>2665</v>
      </c>
      <c r="V17" s="171">
        <v>2195</v>
      </c>
      <c r="W17" s="171">
        <v>2120</v>
      </c>
      <c r="X17" s="528"/>
      <c r="Y17" s="522">
        <f t="shared" si="10"/>
        <v>-470</v>
      </c>
      <c r="Z17" s="522">
        <f t="shared" si="11"/>
        <v>-75</v>
      </c>
      <c r="AA17" s="523">
        <f t="shared" si="12"/>
        <v>-0.17636022514071292</v>
      </c>
      <c r="AB17" s="523">
        <f t="shared" si="13"/>
        <v>-3.4168564920273314E-2</v>
      </c>
    </row>
    <row r="18" spans="1:28" ht="23.25" customHeight="1" x14ac:dyDescent="0.25">
      <c r="A18" s="581"/>
      <c r="B18" s="167" t="s">
        <v>285</v>
      </c>
      <c r="C18" s="165">
        <v>1876</v>
      </c>
      <c r="D18" s="165">
        <v>1644</v>
      </c>
      <c r="E18" s="165">
        <v>1753</v>
      </c>
      <c r="F18" s="165">
        <v>1584</v>
      </c>
      <c r="G18" s="165">
        <v>1755</v>
      </c>
      <c r="H18" s="165">
        <v>1715</v>
      </c>
      <c r="I18" s="270">
        <v>1676</v>
      </c>
      <c r="J18" s="270">
        <v>1643</v>
      </c>
      <c r="K18" s="270">
        <v>1649</v>
      </c>
      <c r="L18" s="270">
        <v>1543</v>
      </c>
      <c r="M18" s="270">
        <v>1629</v>
      </c>
      <c r="N18" s="270">
        <v>1607</v>
      </c>
      <c r="O18" s="270">
        <v>1485</v>
      </c>
      <c r="P18" s="270"/>
      <c r="Q18" s="171">
        <v>1489</v>
      </c>
      <c r="R18" s="171">
        <v>1416</v>
      </c>
      <c r="S18" s="171">
        <v>1492</v>
      </c>
      <c r="T18" s="171">
        <v>1417</v>
      </c>
      <c r="U18" s="171">
        <v>1488</v>
      </c>
      <c r="V18" s="171">
        <v>1450</v>
      </c>
      <c r="W18" s="171">
        <v>1394</v>
      </c>
      <c r="X18" s="528"/>
      <c r="Y18" s="522">
        <f t="shared" si="10"/>
        <v>-38</v>
      </c>
      <c r="Z18" s="522">
        <f t="shared" si="11"/>
        <v>-56</v>
      </c>
      <c r="AA18" s="523">
        <f t="shared" si="12"/>
        <v>-2.5537634408602128E-2</v>
      </c>
      <c r="AB18" s="523">
        <f t="shared" si="13"/>
        <v>-3.8620689655172402E-2</v>
      </c>
    </row>
    <row r="19" spans="1:28" ht="17.25" customHeight="1" x14ac:dyDescent="0.25">
      <c r="A19" s="581" t="s">
        <v>136</v>
      </c>
      <c r="B19" s="168" t="s">
        <v>19</v>
      </c>
      <c r="C19" s="3">
        <v>21627</v>
      </c>
      <c r="D19" s="3">
        <v>21419</v>
      </c>
      <c r="E19" s="3">
        <v>23449</v>
      </c>
      <c r="F19" s="3">
        <v>30207</v>
      </c>
      <c r="G19" s="3">
        <v>21787</v>
      </c>
      <c r="H19" s="3">
        <v>26571</v>
      </c>
      <c r="I19" s="269">
        <v>35015</v>
      </c>
      <c r="J19" s="269">
        <v>33977</v>
      </c>
      <c r="K19" s="269">
        <v>38312</v>
      </c>
      <c r="L19" s="269">
        <v>30822</v>
      </c>
      <c r="M19" s="269">
        <v>34695</v>
      </c>
      <c r="N19" s="269">
        <v>40859</v>
      </c>
      <c r="O19" s="269">
        <v>32564</v>
      </c>
      <c r="P19" s="269"/>
      <c r="Q19" s="170">
        <v>38854</v>
      </c>
      <c r="R19" s="170">
        <v>39221</v>
      </c>
      <c r="S19" s="170">
        <v>40056</v>
      </c>
      <c r="T19" s="170">
        <v>43258</v>
      </c>
      <c r="U19" s="170">
        <v>47840</v>
      </c>
      <c r="V19" s="170">
        <v>50503</v>
      </c>
      <c r="W19" s="170">
        <v>50634</v>
      </c>
      <c r="X19" s="527"/>
      <c r="Y19" s="522">
        <f t="shared" si="10"/>
        <v>2663</v>
      </c>
      <c r="Z19" s="522">
        <f t="shared" si="11"/>
        <v>131</v>
      </c>
      <c r="AA19" s="523">
        <f t="shared" si="12"/>
        <v>5.5664715719063507E-2</v>
      </c>
      <c r="AB19" s="523">
        <f t="shared" si="13"/>
        <v>2.5939053125556555E-3</v>
      </c>
    </row>
    <row r="20" spans="1:28" ht="17.25" customHeight="1" x14ac:dyDescent="0.25">
      <c r="A20" s="634"/>
      <c r="B20" s="167" t="s">
        <v>178</v>
      </c>
      <c r="C20" s="165">
        <v>16801</v>
      </c>
      <c r="D20" s="165">
        <v>16532</v>
      </c>
      <c r="E20" s="165">
        <v>18568</v>
      </c>
      <c r="F20" s="165">
        <v>24989</v>
      </c>
      <c r="G20" s="165">
        <v>16435</v>
      </c>
      <c r="H20" s="165">
        <v>20996</v>
      </c>
      <c r="I20" s="270">
        <v>29460</v>
      </c>
      <c r="J20" s="270">
        <v>28377</v>
      </c>
      <c r="K20" s="270">
        <v>32718</v>
      </c>
      <c r="L20" s="270">
        <v>24911</v>
      </c>
      <c r="M20" s="270">
        <v>28799</v>
      </c>
      <c r="N20" s="270">
        <v>34751</v>
      </c>
      <c r="O20" s="270">
        <v>26418</v>
      </c>
      <c r="P20" s="270"/>
      <c r="Q20" s="171">
        <v>32452</v>
      </c>
      <c r="R20" s="171">
        <v>32782</v>
      </c>
      <c r="S20" s="171">
        <v>33167</v>
      </c>
      <c r="T20" s="171">
        <v>36401</v>
      </c>
      <c r="U20" s="171">
        <v>40796</v>
      </c>
      <c r="V20" s="171">
        <v>43138</v>
      </c>
      <c r="W20" s="171">
        <v>43583</v>
      </c>
      <c r="X20" s="528"/>
      <c r="Y20" s="522">
        <f t="shared" si="10"/>
        <v>2342</v>
      </c>
      <c r="Z20" s="522">
        <f t="shared" si="11"/>
        <v>445</v>
      </c>
      <c r="AA20" s="523">
        <f t="shared" si="12"/>
        <v>5.7407588979311752E-2</v>
      </c>
      <c r="AB20" s="523">
        <f t="shared" si="13"/>
        <v>1.0315730910102516E-2</v>
      </c>
    </row>
    <row r="21" spans="1:28" ht="30" customHeight="1" x14ac:dyDescent="0.25">
      <c r="A21" s="634"/>
      <c r="B21" s="167" t="s">
        <v>285</v>
      </c>
      <c r="C21" s="165">
        <v>4826</v>
      </c>
      <c r="D21" s="165">
        <v>4887</v>
      </c>
      <c r="E21" s="165">
        <v>4881</v>
      </c>
      <c r="F21" s="165">
        <v>5218</v>
      </c>
      <c r="G21" s="165">
        <v>5352</v>
      </c>
      <c r="H21" s="165">
        <v>5575</v>
      </c>
      <c r="I21" s="270">
        <v>5555</v>
      </c>
      <c r="J21" s="270">
        <v>5600</v>
      </c>
      <c r="K21" s="270">
        <v>5594</v>
      </c>
      <c r="L21" s="270">
        <v>5911</v>
      </c>
      <c r="M21" s="270">
        <v>5896</v>
      </c>
      <c r="N21" s="270">
        <v>6108</v>
      </c>
      <c r="O21" s="270">
        <v>6146</v>
      </c>
      <c r="P21" s="270"/>
      <c r="Q21" s="171">
        <v>6402</v>
      </c>
      <c r="R21" s="171">
        <v>6439</v>
      </c>
      <c r="S21" s="171">
        <v>6889</v>
      </c>
      <c r="T21" s="171">
        <v>6857</v>
      </c>
      <c r="U21" s="171">
        <v>7044</v>
      </c>
      <c r="V21" s="171">
        <v>7365</v>
      </c>
      <c r="W21" s="171">
        <v>7051</v>
      </c>
      <c r="X21" s="528"/>
      <c r="Y21" s="522">
        <f t="shared" si="10"/>
        <v>321</v>
      </c>
      <c r="Z21" s="522">
        <f t="shared" si="11"/>
        <v>-314</v>
      </c>
      <c r="AA21" s="523">
        <f t="shared" si="12"/>
        <v>4.5570698466780302E-2</v>
      </c>
      <c r="AB21" s="523">
        <f t="shared" si="13"/>
        <v>-4.2634080108621908E-2</v>
      </c>
    </row>
    <row r="22" spans="1:28" ht="17.25" customHeight="1" x14ac:dyDescent="0.25">
      <c r="A22" s="634"/>
      <c r="B22" s="168" t="s">
        <v>25</v>
      </c>
      <c r="C22" s="23">
        <v>17567</v>
      </c>
      <c r="D22" s="23">
        <v>18982</v>
      </c>
      <c r="E22" s="23">
        <v>21361</v>
      </c>
      <c r="F22" s="23">
        <v>31199</v>
      </c>
      <c r="G22" s="23">
        <v>18520</v>
      </c>
      <c r="H22" s="23">
        <v>24083</v>
      </c>
      <c r="I22" s="271">
        <v>26989</v>
      </c>
      <c r="J22" s="271">
        <v>27698</v>
      </c>
      <c r="K22" s="271">
        <v>32960</v>
      </c>
      <c r="L22" s="271">
        <v>25365</v>
      </c>
      <c r="M22" s="271">
        <v>28268</v>
      </c>
      <c r="N22" s="271">
        <v>34600</v>
      </c>
      <c r="O22" s="271">
        <v>21948</v>
      </c>
      <c r="P22" s="271"/>
      <c r="Q22" s="393">
        <v>25020</v>
      </c>
      <c r="R22" s="393">
        <v>25034</v>
      </c>
      <c r="S22" s="393">
        <v>24553</v>
      </c>
      <c r="T22" s="393">
        <v>26568</v>
      </c>
      <c r="U22" s="393">
        <v>29239</v>
      </c>
      <c r="V22" s="393">
        <v>29964</v>
      </c>
      <c r="W22" s="393">
        <v>28521</v>
      </c>
      <c r="X22" s="529"/>
      <c r="Y22" s="522">
        <f t="shared" si="10"/>
        <v>725</v>
      </c>
      <c r="Z22" s="522">
        <f t="shared" si="11"/>
        <v>-1443</v>
      </c>
      <c r="AA22" s="523">
        <f t="shared" si="12"/>
        <v>2.4795649646020657E-2</v>
      </c>
      <c r="AB22" s="523">
        <f t="shared" si="13"/>
        <v>-4.8157789347216706E-2</v>
      </c>
    </row>
    <row r="23" spans="1:28" ht="17.25" customHeight="1" x14ac:dyDescent="0.25">
      <c r="A23" s="634"/>
      <c r="B23" s="167" t="s">
        <v>178</v>
      </c>
      <c r="C23" s="165">
        <v>15499</v>
      </c>
      <c r="D23" s="165">
        <v>16736</v>
      </c>
      <c r="E23" s="165">
        <v>19057</v>
      </c>
      <c r="F23" s="165">
        <v>28569</v>
      </c>
      <c r="G23" s="165">
        <v>15747</v>
      </c>
      <c r="H23" s="165">
        <v>21196</v>
      </c>
      <c r="I23" s="270">
        <v>24051</v>
      </c>
      <c r="J23" s="270">
        <v>24734</v>
      </c>
      <c r="K23" s="270">
        <v>29874</v>
      </c>
      <c r="L23" s="270">
        <v>22289</v>
      </c>
      <c r="M23" s="270">
        <v>25128</v>
      </c>
      <c r="N23" s="270">
        <v>31432</v>
      </c>
      <c r="O23" s="270">
        <v>18719</v>
      </c>
      <c r="P23" s="270"/>
      <c r="Q23" s="171">
        <v>21696</v>
      </c>
      <c r="R23" s="171">
        <v>21747</v>
      </c>
      <c r="S23" s="171">
        <v>21026</v>
      </c>
      <c r="T23" s="171">
        <v>22848</v>
      </c>
      <c r="U23" s="171">
        <v>25470</v>
      </c>
      <c r="V23" s="171">
        <v>26059</v>
      </c>
      <c r="W23" s="171">
        <v>24702</v>
      </c>
      <c r="X23" s="528"/>
      <c r="Y23" s="522">
        <f t="shared" si="10"/>
        <v>589</v>
      </c>
      <c r="Z23" s="522">
        <f t="shared" si="11"/>
        <v>-1357</v>
      </c>
      <c r="AA23" s="523">
        <f t="shared" si="12"/>
        <v>2.3125245386729443E-2</v>
      </c>
      <c r="AB23" s="523">
        <f t="shared" si="13"/>
        <v>-5.2074139452780277E-2</v>
      </c>
    </row>
    <row r="24" spans="1:28" ht="22.5" customHeight="1" x14ac:dyDescent="0.25">
      <c r="A24" s="634"/>
      <c r="B24" s="167" t="s">
        <v>285</v>
      </c>
      <c r="C24" s="165">
        <v>2068</v>
      </c>
      <c r="D24" s="165">
        <v>2246</v>
      </c>
      <c r="E24" s="165">
        <v>2304</v>
      </c>
      <c r="F24" s="165">
        <v>2630</v>
      </c>
      <c r="G24" s="165">
        <v>2773</v>
      </c>
      <c r="H24" s="165">
        <v>2887</v>
      </c>
      <c r="I24" s="270">
        <v>2938</v>
      </c>
      <c r="J24" s="270">
        <v>2964</v>
      </c>
      <c r="K24" s="270">
        <v>3086</v>
      </c>
      <c r="L24" s="270">
        <v>3076</v>
      </c>
      <c r="M24" s="270">
        <v>3140</v>
      </c>
      <c r="N24" s="270">
        <v>3168</v>
      </c>
      <c r="O24" s="270">
        <v>3229</v>
      </c>
      <c r="P24" s="270"/>
      <c r="Q24" s="171">
        <v>3324</v>
      </c>
      <c r="R24" s="171">
        <v>3287</v>
      </c>
      <c r="S24" s="171">
        <v>3527</v>
      </c>
      <c r="T24" s="171">
        <v>3720</v>
      </c>
      <c r="U24" s="171">
        <v>3769</v>
      </c>
      <c r="V24" s="171">
        <v>3905</v>
      </c>
      <c r="W24" s="171">
        <v>3819</v>
      </c>
      <c r="X24" s="528"/>
      <c r="Y24" s="522">
        <f t="shared" si="10"/>
        <v>136</v>
      </c>
      <c r="Z24" s="522">
        <f t="shared" si="11"/>
        <v>-86</v>
      </c>
      <c r="AA24" s="523">
        <f t="shared" si="12"/>
        <v>3.6083841867869504E-2</v>
      </c>
      <c r="AB24" s="523">
        <f t="shared" si="13"/>
        <v>-2.2023047375160032E-2</v>
      </c>
    </row>
    <row r="25" spans="1:28" ht="26.25" customHeight="1" x14ac:dyDescent="0.25">
      <c r="A25" s="634"/>
      <c r="B25" s="168" t="s">
        <v>151</v>
      </c>
      <c r="C25" s="23">
        <v>39194</v>
      </c>
      <c r="D25" s="23">
        <v>40401</v>
      </c>
      <c r="E25" s="23">
        <v>44810</v>
      </c>
      <c r="F25" s="23">
        <v>61406</v>
      </c>
      <c r="G25" s="23">
        <v>40307</v>
      </c>
      <c r="H25" s="23">
        <v>50654</v>
      </c>
      <c r="I25" s="271">
        <v>62004</v>
      </c>
      <c r="J25" s="271">
        <v>61675</v>
      </c>
      <c r="K25" s="271">
        <v>71272</v>
      </c>
      <c r="L25" s="271">
        <v>56187</v>
      </c>
      <c r="M25" s="271">
        <v>62963</v>
      </c>
      <c r="N25" s="271">
        <v>75459</v>
      </c>
      <c r="O25" s="271">
        <v>54512</v>
      </c>
      <c r="P25" s="271"/>
      <c r="Q25" s="393">
        <v>63874</v>
      </c>
      <c r="R25" s="393">
        <v>64255</v>
      </c>
      <c r="S25" s="393">
        <v>64609</v>
      </c>
      <c r="T25" s="393">
        <v>69826</v>
      </c>
      <c r="U25" s="393">
        <v>77079</v>
      </c>
      <c r="V25" s="393">
        <v>80467</v>
      </c>
      <c r="W25" s="393">
        <v>79155</v>
      </c>
      <c r="X25" s="529"/>
      <c r="Y25" s="522">
        <f t="shared" si="10"/>
        <v>3388</v>
      </c>
      <c r="Z25" s="522">
        <f t="shared" si="11"/>
        <v>-1312</v>
      </c>
      <c r="AA25" s="523">
        <f t="shared" si="12"/>
        <v>4.3954903410786228E-2</v>
      </c>
      <c r="AB25" s="523">
        <f t="shared" si="13"/>
        <v>-1.6304820609690962E-2</v>
      </c>
    </row>
    <row r="26" spans="1:28" ht="20.25" customHeight="1" x14ac:dyDescent="0.25">
      <c r="A26" s="634"/>
      <c r="B26" s="167" t="s">
        <v>178</v>
      </c>
      <c r="C26" s="165">
        <v>32300</v>
      </c>
      <c r="D26" s="165">
        <v>33268</v>
      </c>
      <c r="E26" s="165">
        <v>37625</v>
      </c>
      <c r="F26" s="165">
        <v>53558</v>
      </c>
      <c r="G26" s="165">
        <v>32182</v>
      </c>
      <c r="H26" s="165">
        <v>42192</v>
      </c>
      <c r="I26" s="270">
        <v>53511</v>
      </c>
      <c r="J26" s="270">
        <v>53111</v>
      </c>
      <c r="K26" s="270">
        <v>62592</v>
      </c>
      <c r="L26" s="270">
        <v>47200</v>
      </c>
      <c r="M26" s="270">
        <v>53927</v>
      </c>
      <c r="N26" s="270">
        <v>66183</v>
      </c>
      <c r="O26" s="270">
        <v>45137</v>
      </c>
      <c r="P26" s="270"/>
      <c r="Q26" s="171">
        <v>54148</v>
      </c>
      <c r="R26" s="171">
        <v>54529</v>
      </c>
      <c r="S26" s="171">
        <v>54193</v>
      </c>
      <c r="T26" s="171">
        <v>59249</v>
      </c>
      <c r="U26" s="171">
        <v>66266</v>
      </c>
      <c r="V26" s="171">
        <v>69197</v>
      </c>
      <c r="W26" s="171">
        <v>68285</v>
      </c>
      <c r="X26" s="528"/>
      <c r="Y26" s="522">
        <f t="shared" si="10"/>
        <v>2931</v>
      </c>
      <c r="Z26" s="522">
        <f t="shared" si="11"/>
        <v>-912</v>
      </c>
      <c r="AA26" s="523">
        <f t="shared" si="12"/>
        <v>4.4230827271904083E-2</v>
      </c>
      <c r="AB26" s="523">
        <f t="shared" si="13"/>
        <v>-1.3179762128415984E-2</v>
      </c>
    </row>
    <row r="27" spans="1:28" ht="24" customHeight="1" x14ac:dyDescent="0.25">
      <c r="A27" s="634"/>
      <c r="B27" s="167" t="s">
        <v>285</v>
      </c>
      <c r="C27" s="165">
        <v>6894</v>
      </c>
      <c r="D27" s="165">
        <v>7133</v>
      </c>
      <c r="E27" s="165">
        <v>7185</v>
      </c>
      <c r="F27" s="165">
        <v>7848</v>
      </c>
      <c r="G27" s="165">
        <v>8125</v>
      </c>
      <c r="H27" s="165">
        <v>8462</v>
      </c>
      <c r="I27" s="270">
        <v>8493</v>
      </c>
      <c r="J27" s="270">
        <v>8564</v>
      </c>
      <c r="K27" s="270">
        <v>8680</v>
      </c>
      <c r="L27" s="270">
        <v>8987</v>
      </c>
      <c r="M27" s="270">
        <v>9036</v>
      </c>
      <c r="N27" s="270">
        <v>9276</v>
      </c>
      <c r="O27" s="270">
        <v>9375</v>
      </c>
      <c r="P27" s="270"/>
      <c r="Q27" s="171">
        <v>9726</v>
      </c>
      <c r="R27" s="171">
        <v>9726</v>
      </c>
      <c r="S27" s="171">
        <v>10416</v>
      </c>
      <c r="T27" s="171">
        <v>10577</v>
      </c>
      <c r="U27" s="171">
        <v>10813</v>
      </c>
      <c r="V27" s="171">
        <v>11270</v>
      </c>
      <c r="W27" s="171">
        <v>10870</v>
      </c>
      <c r="X27" s="528"/>
      <c r="Y27" s="522">
        <f t="shared" si="10"/>
        <v>457</v>
      </c>
      <c r="Z27" s="522">
        <f t="shared" si="11"/>
        <v>-400</v>
      </c>
      <c r="AA27" s="523">
        <f t="shared" si="12"/>
        <v>4.2263941551835771E-2</v>
      </c>
      <c r="AB27" s="523">
        <f t="shared" si="13"/>
        <v>-3.5492457852706272E-2</v>
      </c>
    </row>
    <row r="28" spans="1:28" x14ac:dyDescent="0.25">
      <c r="A28" s="666" t="str">
        <f>'5.1-1 source'!A53:I53</f>
        <v>Sources : DGFiP - SRE, CNRACL et FSPOEIE.</v>
      </c>
      <c r="B28" s="666"/>
      <c r="C28" s="666"/>
      <c r="D28" s="666"/>
      <c r="E28" s="666"/>
      <c r="F28" s="666"/>
      <c r="G28" s="666"/>
      <c r="H28" s="666"/>
      <c r="I28" s="666"/>
      <c r="J28" s="666"/>
      <c r="K28" s="666"/>
      <c r="L28" s="666"/>
      <c r="M28" s="666"/>
      <c r="N28" s="666"/>
      <c r="O28" s="666"/>
      <c r="P28" s="666"/>
      <c r="Q28" s="666"/>
      <c r="R28" s="666"/>
      <c r="S28" s="666"/>
      <c r="T28" s="666"/>
      <c r="U28" s="666"/>
      <c r="V28" s="666"/>
      <c r="W28" s="666"/>
      <c r="X28" s="521"/>
      <c r="Y28" s="522"/>
      <c r="Z28" s="522"/>
      <c r="AA28" s="523"/>
      <c r="AB28" s="523"/>
    </row>
    <row r="29" spans="1:28" ht="34.5" customHeight="1" x14ac:dyDescent="0.25">
      <c r="A29" s="545" t="s">
        <v>412</v>
      </c>
      <c r="B29" s="665"/>
      <c r="C29" s="665"/>
      <c r="D29" s="665"/>
      <c r="E29" s="665"/>
      <c r="F29" s="665"/>
      <c r="G29" s="665"/>
      <c r="H29" s="665"/>
      <c r="I29" s="665"/>
      <c r="J29" s="665"/>
      <c r="K29" s="665"/>
      <c r="L29" s="665"/>
      <c r="M29" s="665"/>
      <c r="N29" s="665"/>
      <c r="O29" s="665"/>
      <c r="P29" s="665"/>
      <c r="Q29" s="665"/>
      <c r="R29" s="665"/>
      <c r="S29" s="665"/>
      <c r="T29" s="665"/>
      <c r="U29" s="665"/>
      <c r="V29" s="665"/>
      <c r="W29" s="665"/>
      <c r="X29" s="521"/>
      <c r="Y29" s="522"/>
      <c r="Z29" s="522"/>
      <c r="AA29" s="523"/>
      <c r="AB29" s="523"/>
    </row>
    <row r="30" spans="1:28" x14ac:dyDescent="0.25">
      <c r="A30" s="545" t="s">
        <v>413</v>
      </c>
      <c r="B30" s="545"/>
      <c r="C30" s="545"/>
      <c r="D30" s="545"/>
      <c r="E30" s="545"/>
      <c r="F30" s="545"/>
      <c r="G30" s="545"/>
      <c r="H30" s="545"/>
      <c r="I30" s="545"/>
      <c r="J30" s="545"/>
      <c r="K30" s="545"/>
      <c r="L30" s="545"/>
      <c r="M30" s="545"/>
      <c r="N30" s="545"/>
      <c r="O30" s="545"/>
      <c r="P30" s="545"/>
      <c r="Q30" s="545"/>
      <c r="R30" s="545"/>
      <c r="S30" s="545"/>
      <c r="T30" s="545"/>
      <c r="U30" s="545"/>
      <c r="V30" s="545"/>
      <c r="W30" s="545"/>
      <c r="X30" s="516"/>
      <c r="Y30" s="522"/>
      <c r="Z30" s="522"/>
      <c r="AA30" s="523"/>
      <c r="AB30" s="523"/>
    </row>
    <row r="31" spans="1:28" x14ac:dyDescent="0.25">
      <c r="A31" s="663" t="s">
        <v>284</v>
      </c>
      <c r="B31" s="663"/>
      <c r="C31" s="663"/>
      <c r="D31" s="663"/>
      <c r="E31" s="663"/>
      <c r="F31" s="663"/>
      <c r="G31" s="663"/>
      <c r="H31" s="663"/>
      <c r="I31" s="663"/>
      <c r="J31" s="663"/>
      <c r="K31" s="663"/>
      <c r="L31" s="663"/>
      <c r="M31" s="663"/>
      <c r="N31" s="663"/>
      <c r="O31" s="663"/>
      <c r="P31" s="663"/>
      <c r="Q31" s="663"/>
      <c r="R31" s="663"/>
      <c r="S31" s="663"/>
      <c r="T31" s="663"/>
      <c r="U31" s="663"/>
      <c r="V31" s="663"/>
      <c r="W31" s="663"/>
      <c r="X31" s="519"/>
      <c r="Y31" s="522"/>
      <c r="Z31" s="522"/>
      <c r="AA31" s="523"/>
      <c r="AB31" s="523"/>
    </row>
    <row r="32" spans="1:28" x14ac:dyDescent="0.25">
      <c r="A32" s="664" t="s">
        <v>434</v>
      </c>
      <c r="B32" s="664"/>
      <c r="C32" s="664"/>
      <c r="D32" s="664"/>
      <c r="E32" s="664"/>
      <c r="F32" s="664"/>
      <c r="G32" s="664"/>
      <c r="H32" s="664"/>
      <c r="I32" s="664"/>
      <c r="J32" s="664"/>
      <c r="K32" s="664"/>
      <c r="L32" s="664"/>
      <c r="M32" s="664"/>
      <c r="N32" s="664"/>
      <c r="O32" s="664"/>
      <c r="P32" s="664"/>
      <c r="Q32" s="664"/>
      <c r="R32" s="664"/>
      <c r="S32" s="664"/>
      <c r="T32" s="664"/>
      <c r="U32" s="664"/>
      <c r="V32" s="664"/>
      <c r="W32" s="664"/>
      <c r="X32" s="520"/>
      <c r="Y32" s="522"/>
      <c r="Z32" s="522"/>
      <c r="AA32" s="523"/>
      <c r="AB32" s="523"/>
    </row>
    <row r="33" spans="1:24" x14ac:dyDescent="0.25">
      <c r="A33" s="33"/>
      <c r="B33" s="33" t="s">
        <v>512</v>
      </c>
      <c r="C33" s="33"/>
      <c r="D33" s="33"/>
      <c r="E33" s="33"/>
      <c r="F33" s="33"/>
      <c r="G33" s="33"/>
      <c r="H33" s="33"/>
      <c r="I33" s="33"/>
      <c r="J33" s="33"/>
      <c r="K33" s="33"/>
      <c r="L33" s="33"/>
      <c r="M33" s="33"/>
      <c r="N33" s="33"/>
      <c r="O33" s="33"/>
      <c r="P33" s="33"/>
      <c r="Q33" s="33"/>
      <c r="R33" s="33"/>
      <c r="S33" s="531">
        <f t="shared" ref="S33:V33" si="14">S21/S19</f>
        <v>0.17198422208907529</v>
      </c>
      <c r="T33" s="531">
        <f t="shared" si="14"/>
        <v>0.15851403208655046</v>
      </c>
      <c r="U33" s="531">
        <f t="shared" si="14"/>
        <v>0.14724080267558529</v>
      </c>
      <c r="V33" s="531">
        <f t="shared" si="14"/>
        <v>0.14583292081658517</v>
      </c>
      <c r="W33" s="531">
        <f>W21/W19</f>
        <v>0.13925425603349528</v>
      </c>
      <c r="X33" s="518"/>
    </row>
    <row r="34" spans="1:24" x14ac:dyDescent="0.25">
      <c r="W34" s="532">
        <f>W33-S33</f>
        <v>-3.2729966055580012E-2</v>
      </c>
    </row>
    <row r="35" spans="1:24" x14ac:dyDescent="0.25">
      <c r="B35" s="33" t="s">
        <v>513</v>
      </c>
      <c r="S35" s="531">
        <f t="shared" ref="S35:V35" si="15">S24/S22</f>
        <v>0.14364843399991856</v>
      </c>
      <c r="T35" s="531">
        <f t="shared" si="15"/>
        <v>0.14001806684733514</v>
      </c>
      <c r="U35" s="531">
        <f t="shared" si="15"/>
        <v>0.1289031772632443</v>
      </c>
      <c r="V35" s="531">
        <f t="shared" si="15"/>
        <v>0.13032305433186492</v>
      </c>
      <c r="W35" s="531">
        <f>W24/W22</f>
        <v>0.13390133585778899</v>
      </c>
    </row>
  </sheetData>
  <mergeCells count="9">
    <mergeCell ref="A31:W31"/>
    <mergeCell ref="A32:W32"/>
    <mergeCell ref="A29:W29"/>
    <mergeCell ref="A30:W30"/>
    <mergeCell ref="A3:B3"/>
    <mergeCell ref="A4:A15"/>
    <mergeCell ref="A16:A18"/>
    <mergeCell ref="A19:A27"/>
    <mergeCell ref="A28:W28"/>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3" tint="0.79998168889431442"/>
  </sheetPr>
  <dimension ref="A1:S22"/>
  <sheetViews>
    <sheetView workbookViewId="0">
      <selection activeCell="A21" sqref="A21:L21"/>
    </sheetView>
  </sheetViews>
  <sheetFormatPr baseColWidth="10" defaultColWidth="11.42578125" defaultRowHeight="15" x14ac:dyDescent="0.25"/>
  <cols>
    <col min="1" max="17" width="11.42578125" style="59"/>
    <col min="18" max="18" width="10.7109375" style="59" customWidth="1"/>
    <col min="19" max="19" width="11.42578125" style="59" hidden="1" customWidth="1"/>
    <col min="20" max="16384" width="11.42578125" style="59"/>
  </cols>
  <sheetData>
    <row r="1" spans="1:12" s="84" customFormat="1" x14ac:dyDescent="0.25">
      <c r="A1" s="551" t="s">
        <v>321</v>
      </c>
      <c r="B1" s="551"/>
      <c r="C1" s="551"/>
      <c r="D1" s="667"/>
      <c r="E1" s="667"/>
      <c r="F1" s="667"/>
      <c r="G1" s="667"/>
      <c r="H1" s="667"/>
      <c r="I1" s="667"/>
      <c r="J1" s="667"/>
      <c r="K1" s="667"/>
      <c r="L1" s="667"/>
    </row>
    <row r="2" spans="1:12" s="186" customFormat="1" x14ac:dyDescent="0.25">
      <c r="A2" s="173"/>
      <c r="B2" s="173"/>
      <c r="C2" s="173"/>
    </row>
    <row r="19" spans="1:19" x14ac:dyDescent="0.25">
      <c r="A19" s="545" t="s">
        <v>471</v>
      </c>
      <c r="B19" s="597"/>
      <c r="C19" s="597"/>
      <c r="D19" s="597"/>
      <c r="E19" s="597"/>
      <c r="F19" s="597"/>
      <c r="G19" s="597"/>
      <c r="H19" s="597"/>
      <c r="I19" s="597"/>
      <c r="J19" s="597"/>
      <c r="K19" s="597"/>
      <c r="L19" s="597"/>
      <c r="M19" s="60"/>
      <c r="N19" s="60"/>
    </row>
    <row r="20" spans="1:19" ht="52.15" customHeight="1" x14ac:dyDescent="0.25">
      <c r="A20" s="555" t="s">
        <v>497</v>
      </c>
      <c r="B20" s="597"/>
      <c r="C20" s="597"/>
      <c r="D20" s="597"/>
      <c r="E20" s="597"/>
      <c r="F20" s="597"/>
      <c r="G20" s="597"/>
      <c r="H20" s="597"/>
      <c r="I20" s="597"/>
      <c r="J20" s="597"/>
      <c r="K20" s="597"/>
      <c r="L20" s="597"/>
      <c r="M20" s="60"/>
      <c r="N20" s="60"/>
    </row>
    <row r="21" spans="1:19" x14ac:dyDescent="0.25">
      <c r="A21" s="572" t="s">
        <v>498</v>
      </c>
      <c r="B21" s="597"/>
      <c r="C21" s="597"/>
      <c r="D21" s="597"/>
      <c r="E21" s="597"/>
      <c r="F21" s="597"/>
      <c r="G21" s="597"/>
      <c r="H21" s="597"/>
      <c r="I21" s="597"/>
      <c r="J21" s="597"/>
      <c r="K21" s="597"/>
      <c r="L21" s="597"/>
      <c r="M21" s="63"/>
      <c r="N21" s="63"/>
    </row>
    <row r="22" spans="1:19" x14ac:dyDescent="0.25">
      <c r="A22" s="555" t="s">
        <v>284</v>
      </c>
      <c r="B22" s="597"/>
      <c r="C22" s="597"/>
      <c r="D22" s="597"/>
      <c r="E22" s="597"/>
      <c r="F22" s="597"/>
      <c r="G22" s="597"/>
      <c r="H22" s="597"/>
      <c r="I22" s="597"/>
      <c r="J22" s="597"/>
      <c r="K22" s="597"/>
      <c r="L22" s="597"/>
      <c r="M22" s="58"/>
      <c r="N22" s="58"/>
      <c r="O22" s="58"/>
      <c r="P22" s="58"/>
      <c r="Q22" s="58"/>
      <c r="R22" s="58"/>
      <c r="S22" s="58"/>
    </row>
  </sheetData>
  <mergeCells count="5">
    <mergeCell ref="A1:L1"/>
    <mergeCell ref="A19:L19"/>
    <mergeCell ref="A20:L20"/>
    <mergeCell ref="A21:L21"/>
    <mergeCell ref="A22:L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7"/>
  </sheetPr>
  <dimension ref="A1:S30"/>
  <sheetViews>
    <sheetView workbookViewId="0">
      <pane xSplit="1" ySplit="3" topLeftCell="B4" activePane="bottomRight" state="frozen"/>
      <selection activeCell="A22" sqref="A22:K22"/>
      <selection pane="topRight" activeCell="A22" sqref="A22:K22"/>
      <selection pane="bottomLeft" activeCell="A22" sqref="A22:K22"/>
      <selection pane="bottomRight" activeCell="A22" sqref="A22:K22"/>
    </sheetView>
  </sheetViews>
  <sheetFormatPr baseColWidth="10" defaultColWidth="11.42578125" defaultRowHeight="12.75" x14ac:dyDescent="0.25"/>
  <cols>
    <col min="1" max="1" width="28.5703125" style="15" customWidth="1"/>
    <col min="2" max="17" width="8.7109375" style="15" customWidth="1"/>
    <col min="18" max="18" width="15" style="15" customWidth="1"/>
    <col min="19" max="16384" width="11.42578125" style="15"/>
  </cols>
  <sheetData>
    <row r="1" spans="1:17" s="85" customFormat="1" ht="30" customHeight="1" x14ac:dyDescent="0.25">
      <c r="A1" s="551"/>
      <c r="B1" s="551"/>
      <c r="C1" s="551"/>
      <c r="D1" s="551"/>
      <c r="E1" s="551"/>
      <c r="F1" s="551"/>
      <c r="G1" s="551"/>
      <c r="H1" s="551"/>
      <c r="I1" s="551"/>
      <c r="J1" s="551"/>
      <c r="K1" s="551"/>
      <c r="L1" s="551"/>
      <c r="M1" s="551"/>
      <c r="N1" s="551"/>
      <c r="O1" s="408"/>
      <c r="P1" s="511"/>
      <c r="Q1" s="287"/>
    </row>
    <row r="2" spans="1:17" s="85" customFormat="1" x14ac:dyDescent="0.25">
      <c r="A2" s="182"/>
      <c r="B2" s="182"/>
      <c r="C2" s="182"/>
      <c r="D2" s="182"/>
      <c r="E2" s="182"/>
      <c r="F2" s="182"/>
      <c r="G2" s="182"/>
      <c r="H2" s="182"/>
      <c r="I2" s="182"/>
      <c r="J2" s="182"/>
      <c r="K2" s="182"/>
      <c r="L2" s="182"/>
      <c r="M2" s="182"/>
      <c r="N2" s="280"/>
      <c r="O2" s="408"/>
      <c r="P2" s="511"/>
      <c r="Q2" s="287"/>
    </row>
    <row r="3" spans="1:17" s="169" customFormat="1" ht="15" x14ac:dyDescent="0.25">
      <c r="A3" s="164"/>
      <c r="B3" s="137">
        <v>2004</v>
      </c>
      <c r="C3" s="137">
        <v>2005</v>
      </c>
      <c r="D3" s="137">
        <v>2006</v>
      </c>
      <c r="E3" s="137">
        <v>2007</v>
      </c>
      <c r="F3" s="137">
        <v>2008</v>
      </c>
      <c r="G3" s="137">
        <v>2009</v>
      </c>
      <c r="H3" s="137">
        <v>2010</v>
      </c>
      <c r="I3" s="137">
        <v>2011</v>
      </c>
      <c r="J3" s="137">
        <v>2012</v>
      </c>
      <c r="K3" s="137">
        <v>2013</v>
      </c>
      <c r="L3" s="137">
        <v>2014</v>
      </c>
      <c r="M3" s="137">
        <v>2015</v>
      </c>
      <c r="N3" s="137">
        <v>2016</v>
      </c>
      <c r="O3" s="137">
        <v>2017</v>
      </c>
      <c r="P3" s="137">
        <v>2018</v>
      </c>
      <c r="Q3" s="137">
        <v>2019</v>
      </c>
    </row>
    <row r="4" spans="1:17" ht="22.5" x14ac:dyDescent="0.25">
      <c r="A4" s="32" t="s">
        <v>288</v>
      </c>
      <c r="B4" s="442">
        <f>'5.1-6 source'!G8</f>
        <v>72003</v>
      </c>
      <c r="C4" s="442">
        <f>'5.1-6 source'!H8</f>
        <v>70284</v>
      </c>
      <c r="D4" s="442">
        <f>'5.1-6 source'!I8</f>
        <v>76775</v>
      </c>
      <c r="E4" s="442">
        <f>'5.1-6 source'!J8</f>
        <v>81287</v>
      </c>
      <c r="F4" s="442">
        <f>'5.1-6 source'!K8</f>
        <v>81456</v>
      </c>
      <c r="G4" s="442">
        <f>'5.1-6 source'!L8</f>
        <v>68167</v>
      </c>
      <c r="H4" s="442">
        <f>'5.1-6 source'!M8</f>
        <v>70095</v>
      </c>
      <c r="I4" s="442">
        <f>'5.1-6 source'!N8</f>
        <v>74654</v>
      </c>
      <c r="J4" s="442">
        <f>'5.1-6 source'!O8</f>
        <v>49265</v>
      </c>
      <c r="K4" s="442">
        <f>'5.1-6 source'!Q8</f>
        <v>55887</v>
      </c>
      <c r="L4" s="442">
        <f>'5.1-6 source'!R8</f>
        <v>54398</v>
      </c>
      <c r="M4" s="442">
        <f>'5.1-6 source'!S8</f>
        <v>51153</v>
      </c>
      <c r="N4" s="442">
        <f>'5.1-6 source'!T8</f>
        <v>53140</v>
      </c>
      <c r="O4" s="442">
        <f>'5.1-6 source'!U8</f>
        <v>59518</v>
      </c>
      <c r="P4" s="442">
        <f>'5.1-6 source'!V8</f>
        <v>56804</v>
      </c>
      <c r="Q4" s="442">
        <f>'5.1-6 source'!W8</f>
        <v>55770</v>
      </c>
    </row>
    <row r="5" spans="1:17" ht="22.5" customHeight="1" x14ac:dyDescent="0.25">
      <c r="A5" s="32" t="s">
        <v>289</v>
      </c>
      <c r="B5" s="442">
        <f>'5.1-6 source'!G5</f>
        <v>57608</v>
      </c>
      <c r="C5" s="442">
        <f>'5.1-6 source'!H5</f>
        <v>56617</v>
      </c>
      <c r="D5" s="442">
        <f>'5.1-6 source'!I5</f>
        <v>61682</v>
      </c>
      <c r="E5" s="442">
        <f>'5.1-6 source'!J5</f>
        <v>64930</v>
      </c>
      <c r="F5" s="442">
        <f>'5.1-6 source'!K5</f>
        <v>65939</v>
      </c>
      <c r="G5" s="442">
        <f>'5.1-6 source'!L5</f>
        <v>54296</v>
      </c>
      <c r="H5" s="442">
        <f>'5.1-6 source'!M5</f>
        <v>56160</v>
      </c>
      <c r="I5" s="442">
        <f>'5.1-6 source'!N5</f>
        <v>59081</v>
      </c>
      <c r="J5" s="442">
        <f>'5.1-6 source'!O5</f>
        <v>42905</v>
      </c>
      <c r="K5" s="442">
        <f>'5.1-6 source'!P5</f>
        <v>45966</v>
      </c>
      <c r="L5" s="442">
        <f>'5.1-6 source'!Q5</f>
        <v>45966</v>
      </c>
      <c r="M5" s="442">
        <f>'5.1-6 source'!R5</f>
        <v>44234</v>
      </c>
      <c r="N5" s="442">
        <f>'5.1-6 source'!S5</f>
        <v>41425</v>
      </c>
      <c r="O5" s="442">
        <f>'5.1-6 source'!T5</f>
        <v>41762</v>
      </c>
      <c r="P5" s="442">
        <f>'5.1-6 source'!U5</f>
        <v>46104</v>
      </c>
      <c r="Q5" s="442">
        <f>'5.1-6 source'!V5</f>
        <v>43548</v>
      </c>
    </row>
    <row r="6" spans="1:17" ht="22.5" x14ac:dyDescent="0.25">
      <c r="A6" s="32" t="s">
        <v>188</v>
      </c>
      <c r="B6" s="442">
        <f>'5.1-6 source'!G11</f>
        <v>10556</v>
      </c>
      <c r="C6" s="442">
        <f>'5.1-6 source'!H11</f>
        <v>9753</v>
      </c>
      <c r="D6" s="442">
        <f>'5.1-6 source'!I11</f>
        <v>9720</v>
      </c>
      <c r="E6" s="442">
        <f>'5.1-6 source'!J11</f>
        <v>10832</v>
      </c>
      <c r="F6" s="442">
        <f>'5.1-6 source'!K11</f>
        <v>12420</v>
      </c>
      <c r="G6" s="442">
        <f>'5.1-6 source'!L11</f>
        <v>12152</v>
      </c>
      <c r="H6" s="442">
        <f>'5.1-6 source'!M11</f>
        <v>13077</v>
      </c>
      <c r="I6" s="442">
        <f>'5.1-6 source'!N11</f>
        <v>13503</v>
      </c>
      <c r="J6" s="442">
        <f>'5.1-6 source'!O11</f>
        <v>11415</v>
      </c>
      <c r="K6" s="442">
        <f>'5.1-6 source'!Q11</f>
        <v>11856</v>
      </c>
      <c r="L6" s="442">
        <f>'5.1-6 source'!R11</f>
        <v>11857</v>
      </c>
      <c r="M6" s="442">
        <f>'5.1-6 source'!S11</f>
        <v>11236</v>
      </c>
      <c r="N6" s="442">
        <f>'5.1-6 source'!T11</f>
        <v>11412</v>
      </c>
      <c r="O6" s="442">
        <f>'5.1-6 source'!U11</f>
        <v>11621</v>
      </c>
      <c r="P6" s="442">
        <f>'5.1-6 source'!V11</f>
        <v>11936</v>
      </c>
      <c r="Q6" s="442">
        <f>'5.1-6 source'!W11</f>
        <v>13070</v>
      </c>
    </row>
    <row r="7" spans="1:17" ht="22.5" x14ac:dyDescent="0.25">
      <c r="A7" s="32" t="s">
        <v>187</v>
      </c>
      <c r="B7" s="442">
        <f>'5.1-6 source'!G17</f>
        <v>1816</v>
      </c>
      <c r="C7" s="442">
        <f>'5.1-6 source'!H17</f>
        <v>1825</v>
      </c>
      <c r="D7" s="442">
        <f>'5.1-6 source'!I17</f>
        <v>2612</v>
      </c>
      <c r="E7" s="442">
        <f>'5.1-6 source'!J17</f>
        <v>2503</v>
      </c>
      <c r="F7" s="442">
        <f>'5.1-6 source'!K17</f>
        <v>3095</v>
      </c>
      <c r="G7" s="442">
        <f>'5.1-6 source'!L17</f>
        <v>2425</v>
      </c>
      <c r="H7" s="442">
        <f>'5.1-6 source'!M17</f>
        <v>2591</v>
      </c>
      <c r="I7" s="442">
        <f>'5.1-6 source'!N17</f>
        <v>2547</v>
      </c>
      <c r="J7" s="442">
        <f>'5.1-6 source'!O17</f>
        <v>2029</v>
      </c>
      <c r="K7" s="442">
        <f>'5.1-6 source'!Q17</f>
        <v>2470</v>
      </c>
      <c r="L7" s="442">
        <f>'5.1-6 source'!R17</f>
        <v>2396</v>
      </c>
      <c r="M7" s="442">
        <f>'5.1-6 source'!S17</f>
        <v>2136</v>
      </c>
      <c r="N7" s="442">
        <f>'5.1-6 source'!T17</f>
        <v>2287</v>
      </c>
      <c r="O7" s="442">
        <f>'5.1-6 source'!U17</f>
        <v>2665</v>
      </c>
      <c r="P7" s="442">
        <f>'5.1-6 source'!V17</f>
        <v>2195</v>
      </c>
      <c r="Q7" s="442">
        <f>'5.1-6 source'!W17</f>
        <v>2120</v>
      </c>
    </row>
    <row r="8" spans="1:17" ht="22.5" x14ac:dyDescent="0.25">
      <c r="A8" s="32" t="s">
        <v>185</v>
      </c>
      <c r="B8" s="442">
        <f>'5.1-6 source'!G20</f>
        <v>16435</v>
      </c>
      <c r="C8" s="442">
        <f>'5.1-6 source'!H20</f>
        <v>20996</v>
      </c>
      <c r="D8" s="442">
        <f>'5.1-6 source'!I20</f>
        <v>29460</v>
      </c>
      <c r="E8" s="442">
        <f>'5.1-6 source'!J20</f>
        <v>28377</v>
      </c>
      <c r="F8" s="442">
        <f>'5.1-6 source'!K20</f>
        <v>32718</v>
      </c>
      <c r="G8" s="442">
        <f>'5.1-6 source'!L20</f>
        <v>24911</v>
      </c>
      <c r="H8" s="442">
        <f>'5.1-6 source'!M20</f>
        <v>28799</v>
      </c>
      <c r="I8" s="442">
        <f>'5.1-6 source'!N20</f>
        <v>34751</v>
      </c>
      <c r="J8" s="442">
        <f>'5.1-6 source'!O20</f>
        <v>26418</v>
      </c>
      <c r="K8" s="442">
        <f>'5.1-6 source'!Q20</f>
        <v>32452</v>
      </c>
      <c r="L8" s="442">
        <f>'5.1-6 source'!R20</f>
        <v>32782</v>
      </c>
      <c r="M8" s="442">
        <f>'5.1-6 source'!S20</f>
        <v>33167</v>
      </c>
      <c r="N8" s="442">
        <f>'5.1-6 source'!T20</f>
        <v>36401</v>
      </c>
      <c r="O8" s="442">
        <f>'5.1-6 source'!U20</f>
        <v>40796</v>
      </c>
      <c r="P8" s="442">
        <f>'5.1-6 source'!V20</f>
        <v>43138</v>
      </c>
      <c r="Q8" s="442">
        <f>'5.1-6 source'!W20</f>
        <v>43583</v>
      </c>
    </row>
    <row r="9" spans="1:17" ht="22.5" x14ac:dyDescent="0.25">
      <c r="A9" s="32" t="s">
        <v>186</v>
      </c>
      <c r="B9" s="442">
        <f>'5.1-6 source'!G23</f>
        <v>15747</v>
      </c>
      <c r="C9" s="442">
        <f>'5.1-6 source'!H23</f>
        <v>21196</v>
      </c>
      <c r="D9" s="442">
        <f>'5.1-6 source'!I23</f>
        <v>24051</v>
      </c>
      <c r="E9" s="442">
        <f>'5.1-6 source'!J23</f>
        <v>24734</v>
      </c>
      <c r="F9" s="442">
        <f>'5.1-6 source'!K23</f>
        <v>29874</v>
      </c>
      <c r="G9" s="442">
        <f>'5.1-6 source'!L23</f>
        <v>22289</v>
      </c>
      <c r="H9" s="442">
        <f>'5.1-6 source'!M23</f>
        <v>25128</v>
      </c>
      <c r="I9" s="442">
        <f>'5.1-6 source'!N23</f>
        <v>31432</v>
      </c>
      <c r="J9" s="442">
        <f>'5.1-6 source'!O23</f>
        <v>18719</v>
      </c>
      <c r="K9" s="442">
        <f>'5.1-6 source'!Q23</f>
        <v>21696</v>
      </c>
      <c r="L9" s="442">
        <f>'5.1-6 source'!R23</f>
        <v>21747</v>
      </c>
      <c r="M9" s="442">
        <f>'5.1-6 source'!S23</f>
        <v>21026</v>
      </c>
      <c r="N9" s="442">
        <f>'5.1-6 source'!T23</f>
        <v>22848</v>
      </c>
      <c r="O9" s="442">
        <f>'5.1-6 source'!U23</f>
        <v>25470</v>
      </c>
      <c r="P9" s="442">
        <f>'5.1-6 source'!V23</f>
        <v>26059</v>
      </c>
      <c r="Q9" s="442">
        <f>'5.1-6 source'!W23</f>
        <v>24702</v>
      </c>
    </row>
    <row r="10" spans="1:17" x14ac:dyDescent="0.25">
      <c r="A10" s="57"/>
      <c r="B10" s="496"/>
      <c r="C10" s="496"/>
      <c r="D10" s="496"/>
      <c r="E10" s="496"/>
      <c r="F10" s="496"/>
      <c r="G10" s="496"/>
      <c r="H10" s="481"/>
      <c r="I10" s="481"/>
      <c r="J10" s="481"/>
      <c r="K10" s="481"/>
      <c r="L10" s="481"/>
      <c r="M10" s="55"/>
      <c r="N10" s="481"/>
      <c r="O10" s="481"/>
      <c r="P10" s="481"/>
      <c r="Q10" s="481"/>
    </row>
    <row r="11" spans="1:17" s="169" customFormat="1" ht="15" x14ac:dyDescent="0.25">
      <c r="A11" s="166"/>
      <c r="B11" s="137">
        <v>2004</v>
      </c>
      <c r="C11" s="137">
        <v>2005</v>
      </c>
      <c r="D11" s="137">
        <v>2006</v>
      </c>
      <c r="E11" s="137">
        <v>2007</v>
      </c>
      <c r="F11" s="137">
        <v>2008</v>
      </c>
      <c r="G11" s="137">
        <v>2009</v>
      </c>
      <c r="H11" s="137">
        <v>2010</v>
      </c>
      <c r="I11" s="137">
        <v>2011</v>
      </c>
      <c r="J11" s="137">
        <v>2012</v>
      </c>
      <c r="K11" s="137">
        <v>2013</v>
      </c>
      <c r="L11" s="137">
        <v>2014</v>
      </c>
      <c r="M11" s="137">
        <v>2015</v>
      </c>
      <c r="N11" s="137">
        <v>2016</v>
      </c>
      <c r="O11" s="137">
        <v>2017</v>
      </c>
      <c r="P11" s="137">
        <v>2018</v>
      </c>
      <c r="Q11" s="137">
        <v>2019</v>
      </c>
    </row>
    <row r="12" spans="1:17" ht="22.5" x14ac:dyDescent="0.25">
      <c r="A12" s="32" t="s">
        <v>288</v>
      </c>
      <c r="B12" s="486">
        <v>100</v>
      </c>
      <c r="C12" s="486">
        <f t="shared" ref="C12:C17" si="0">C4*$B12/$B4</f>
        <v>97.612599475021881</v>
      </c>
      <c r="D12" s="486">
        <f t="shared" ref="D12:J12" si="1">D4*$B12/$B4</f>
        <v>106.62750163187646</v>
      </c>
      <c r="E12" s="486">
        <f t="shared" si="1"/>
        <v>112.89390719831118</v>
      </c>
      <c r="F12" s="486">
        <f t="shared" si="1"/>
        <v>113.1286196408483</v>
      </c>
      <c r="G12" s="486">
        <f t="shared" si="1"/>
        <v>94.672444203713738</v>
      </c>
      <c r="H12" s="486">
        <f t="shared" si="1"/>
        <v>97.350110412066158</v>
      </c>
      <c r="I12" s="486">
        <f t="shared" si="1"/>
        <v>103.6817910364846</v>
      </c>
      <c r="J12" s="486">
        <f t="shared" si="1"/>
        <v>68.420760246100855</v>
      </c>
      <c r="K12" s="486">
        <f>K24*$B12/$B4</f>
        <v>77.617599266697226</v>
      </c>
      <c r="L12" s="486">
        <f>L4*K12/K4</f>
        <v>75.549629876532933</v>
      </c>
      <c r="M12" s="486">
        <f t="shared" ref="M12:N12" si="2">M4*L12/L4</f>
        <v>71.042873213616105</v>
      </c>
      <c r="N12" s="486">
        <f t="shared" si="2"/>
        <v>73.802480452203383</v>
      </c>
      <c r="O12" s="486">
        <f>O4*N12/N4</f>
        <v>82.660444703692903</v>
      </c>
      <c r="P12" s="486">
        <f t="shared" ref="P12:Q14" si="3">P4*O12/O4</f>
        <v>78.891157312889746</v>
      </c>
      <c r="Q12" s="486">
        <f t="shared" si="3"/>
        <v>77.455106037248456</v>
      </c>
    </row>
    <row r="13" spans="1:17" ht="22.5" x14ac:dyDescent="0.25">
      <c r="A13" s="32" t="s">
        <v>289</v>
      </c>
      <c r="B13" s="486">
        <v>100</v>
      </c>
      <c r="C13" s="486">
        <f t="shared" si="0"/>
        <v>98.279752812109436</v>
      </c>
      <c r="D13" s="486">
        <f t="shared" ref="D13:J13" si="4">D5*$B13/$B5</f>
        <v>107.07193445354812</v>
      </c>
      <c r="E13" s="486">
        <f t="shared" si="4"/>
        <v>112.71004027218441</v>
      </c>
      <c r="F13" s="486">
        <f t="shared" si="4"/>
        <v>114.46153312039995</v>
      </c>
      <c r="G13" s="486">
        <f t="shared" si="4"/>
        <v>94.250798500208305</v>
      </c>
      <c r="H13" s="486">
        <f t="shared" si="4"/>
        <v>97.486460213859189</v>
      </c>
      <c r="I13" s="486">
        <f t="shared" si="4"/>
        <v>102.55693653659215</v>
      </c>
      <c r="J13" s="486">
        <f t="shared" si="4"/>
        <v>74.477503124566027</v>
      </c>
      <c r="K13" s="486">
        <f>K23*$B13/$B5</f>
        <v>79.791001249826408</v>
      </c>
      <c r="L13" s="486">
        <f>L5*K13/K5</f>
        <v>79.791001249826408</v>
      </c>
      <c r="M13" s="486">
        <f t="shared" ref="M13:O13" si="5">M5*L13/L5</f>
        <v>76.784474378558528</v>
      </c>
      <c r="N13" s="486">
        <f t="shared" si="5"/>
        <v>71.908415497847514</v>
      </c>
      <c r="O13" s="486">
        <f t="shared" si="5"/>
        <v>72.493403693931398</v>
      </c>
      <c r="P13" s="486">
        <f t="shared" si="3"/>
        <v>80.030551312317726</v>
      </c>
      <c r="Q13" s="486">
        <f t="shared" si="3"/>
        <v>75.593667546174132</v>
      </c>
    </row>
    <row r="14" spans="1:17" ht="22.5" x14ac:dyDescent="0.25">
      <c r="A14" s="32" t="s">
        <v>188</v>
      </c>
      <c r="B14" s="486">
        <v>100</v>
      </c>
      <c r="C14" s="486">
        <f t="shared" si="0"/>
        <v>92.392951875710494</v>
      </c>
      <c r="D14" s="486">
        <f t="shared" ref="D14:J17" si="6">D6*$B14/$B6</f>
        <v>92.080333459643811</v>
      </c>
      <c r="E14" s="486">
        <f t="shared" si="6"/>
        <v>102.61462675255778</v>
      </c>
      <c r="F14" s="486">
        <f t="shared" si="6"/>
        <v>117.65820386510042</v>
      </c>
      <c r="G14" s="486">
        <f t="shared" si="6"/>
        <v>115.11936339522546</v>
      </c>
      <c r="H14" s="486">
        <f t="shared" si="6"/>
        <v>123.8821523304282</v>
      </c>
      <c r="I14" s="486">
        <f t="shared" si="6"/>
        <v>127.91777188328912</v>
      </c>
      <c r="J14" s="486">
        <f t="shared" si="6"/>
        <v>108.13755210306934</v>
      </c>
      <c r="K14" s="486">
        <f>K25*$B14/$B6</f>
        <v>112.06896551724138</v>
      </c>
      <c r="L14" s="486">
        <f>L6*K14/K6</f>
        <v>112.07841802782819</v>
      </c>
      <c r="M14" s="486">
        <f t="shared" ref="M14:N14" si="7">M6*L14/L6</f>
        <v>106.20840895341804</v>
      </c>
      <c r="N14" s="486">
        <f t="shared" si="7"/>
        <v>107.87205081669693</v>
      </c>
      <c r="O14" s="486">
        <f t="shared" ref="O14" si="8">O6*N14/N6</f>
        <v>109.8476255293406</v>
      </c>
      <c r="P14" s="486">
        <f t="shared" si="3"/>
        <v>112.82516636418634</v>
      </c>
      <c r="Q14" s="486">
        <f t="shared" si="3"/>
        <v>123.54431336963098</v>
      </c>
    </row>
    <row r="15" spans="1:17" ht="22.5" x14ac:dyDescent="0.25">
      <c r="A15" s="32" t="s">
        <v>187</v>
      </c>
      <c r="B15" s="486">
        <v>100</v>
      </c>
      <c r="C15" s="486">
        <f t="shared" si="0"/>
        <v>100.49559471365639</v>
      </c>
      <c r="D15" s="486">
        <f t="shared" si="6"/>
        <v>143.83259911894274</v>
      </c>
      <c r="E15" s="486">
        <f t="shared" si="6"/>
        <v>137.83039647577093</v>
      </c>
      <c r="F15" s="486">
        <f t="shared" si="6"/>
        <v>170.42951541850221</v>
      </c>
      <c r="G15" s="486">
        <f t="shared" si="6"/>
        <v>133.5352422907489</v>
      </c>
      <c r="H15" s="486">
        <f t="shared" si="6"/>
        <v>142.67621145374449</v>
      </c>
      <c r="I15" s="486">
        <f t="shared" si="6"/>
        <v>140.25330396475772</v>
      </c>
      <c r="J15" s="486">
        <f t="shared" si="6"/>
        <v>111.72907488986785</v>
      </c>
      <c r="K15" s="486">
        <f t="shared" ref="K15:N17" si="9">K7*$B15/$B7</f>
        <v>136.01321585903085</v>
      </c>
      <c r="L15" s="486">
        <f t="shared" si="9"/>
        <v>131.93832599118943</v>
      </c>
      <c r="M15" s="486">
        <f t="shared" si="9"/>
        <v>117.62114537444934</v>
      </c>
      <c r="N15" s="486">
        <f t="shared" si="9"/>
        <v>125.93612334801762</v>
      </c>
      <c r="O15" s="486">
        <f t="shared" ref="O15" si="10">O7*$B15/$B7</f>
        <v>146.75110132158591</v>
      </c>
      <c r="P15" s="486">
        <f t="shared" ref="P15:Q15" si="11">P7*$B15/$B7</f>
        <v>120.87004405286343</v>
      </c>
      <c r="Q15" s="486">
        <f t="shared" si="11"/>
        <v>116.74008810572687</v>
      </c>
    </row>
    <row r="16" spans="1:17" ht="22.5" x14ac:dyDescent="0.25">
      <c r="A16" s="32" t="s">
        <v>185</v>
      </c>
      <c r="B16" s="486">
        <v>100</v>
      </c>
      <c r="C16" s="486">
        <f t="shared" si="0"/>
        <v>127.75174931548524</v>
      </c>
      <c r="D16" s="486">
        <f t="shared" si="6"/>
        <v>179.25159720109522</v>
      </c>
      <c r="E16" s="486">
        <f t="shared" si="6"/>
        <v>172.66200182537267</v>
      </c>
      <c r="F16" s="486">
        <f t="shared" si="6"/>
        <v>199.07514450867052</v>
      </c>
      <c r="G16" s="486">
        <f t="shared" si="6"/>
        <v>151.57286279282019</v>
      </c>
      <c r="H16" s="486">
        <f t="shared" si="6"/>
        <v>175.22969272893215</v>
      </c>
      <c r="I16" s="486">
        <f t="shared" si="6"/>
        <v>211.4450867052023</v>
      </c>
      <c r="J16" s="486">
        <f t="shared" si="6"/>
        <v>160.74231822330393</v>
      </c>
      <c r="K16" s="486">
        <f t="shared" si="9"/>
        <v>197.45664739884393</v>
      </c>
      <c r="L16" s="486">
        <f t="shared" si="9"/>
        <v>199.46455734712504</v>
      </c>
      <c r="M16" s="486">
        <f t="shared" si="9"/>
        <v>201.807118953453</v>
      </c>
      <c r="N16" s="486">
        <f t="shared" si="9"/>
        <v>221.48463644660785</v>
      </c>
      <c r="O16" s="486">
        <f t="shared" ref="O16" si="12">O8*$B16/$B8</f>
        <v>248.2263462123517</v>
      </c>
      <c r="P16" s="486">
        <f t="shared" ref="P16:Q16" si="13">P8*$B16/$B8</f>
        <v>262.47642226954667</v>
      </c>
      <c r="Q16" s="486">
        <f t="shared" si="13"/>
        <v>265.18405841192578</v>
      </c>
    </row>
    <row r="17" spans="1:19" ht="22.5" x14ac:dyDescent="0.25">
      <c r="A17" s="32" t="s">
        <v>186</v>
      </c>
      <c r="B17" s="486">
        <v>100</v>
      </c>
      <c r="C17" s="486">
        <f t="shared" si="0"/>
        <v>134.6034165237823</v>
      </c>
      <c r="D17" s="486">
        <f t="shared" si="6"/>
        <v>152.73385406744143</v>
      </c>
      <c r="E17" s="486">
        <f t="shared" si="6"/>
        <v>157.07118816282465</v>
      </c>
      <c r="F17" s="486">
        <f t="shared" si="6"/>
        <v>189.71232615736332</v>
      </c>
      <c r="G17" s="486">
        <f t="shared" si="6"/>
        <v>141.54442115958597</v>
      </c>
      <c r="H17" s="486">
        <f t="shared" si="6"/>
        <v>159.57325204800915</v>
      </c>
      <c r="I17" s="486">
        <f t="shared" si="6"/>
        <v>199.60627421096081</v>
      </c>
      <c r="J17" s="486">
        <f t="shared" si="6"/>
        <v>118.87343621007176</v>
      </c>
      <c r="K17" s="486">
        <f t="shared" si="9"/>
        <v>137.77862449990474</v>
      </c>
      <c r="L17" s="486">
        <f t="shared" si="9"/>
        <v>138.10249571346924</v>
      </c>
      <c r="M17" s="486">
        <f t="shared" si="9"/>
        <v>133.52384581190069</v>
      </c>
      <c r="N17" s="486">
        <f t="shared" si="9"/>
        <v>145.09430367689083</v>
      </c>
      <c r="O17" s="486">
        <f t="shared" ref="O17" si="14">O9*$B17/$B9</f>
        <v>161.74509430367689</v>
      </c>
      <c r="P17" s="486">
        <f t="shared" ref="P17:Q17" si="15">P9*$B17/$B9</f>
        <v>165.48548929954913</v>
      </c>
      <c r="Q17" s="486">
        <f t="shared" si="15"/>
        <v>156.86797485235283</v>
      </c>
    </row>
    <row r="18" spans="1:19" ht="15.75" x14ac:dyDescent="0.25">
      <c r="A18" s="549"/>
      <c r="B18" s="574"/>
      <c r="C18" s="574"/>
      <c r="D18" s="574"/>
      <c r="E18" s="574"/>
      <c r="F18" s="574"/>
      <c r="G18" s="574"/>
      <c r="H18" s="574"/>
      <c r="I18" s="574"/>
      <c r="J18" s="574"/>
      <c r="K18" s="574"/>
      <c r="L18" s="574"/>
      <c r="M18" s="574"/>
      <c r="N18" s="60"/>
      <c r="O18" s="411"/>
      <c r="P18" s="515"/>
      <c r="Q18" s="290"/>
      <c r="R18" s="101"/>
      <c r="S18" s="16"/>
    </row>
    <row r="19" spans="1:19" ht="63" customHeight="1" x14ac:dyDescent="0.25">
      <c r="A19" s="545"/>
      <c r="B19" s="601"/>
      <c r="C19" s="601"/>
      <c r="D19" s="601"/>
      <c r="E19" s="601"/>
      <c r="F19" s="601"/>
      <c r="G19" s="601"/>
      <c r="H19" s="601"/>
      <c r="I19" s="601"/>
      <c r="J19" s="601"/>
      <c r="K19" s="601"/>
      <c r="L19" s="601"/>
      <c r="M19" s="601"/>
      <c r="N19" s="60"/>
      <c r="O19" s="411"/>
      <c r="P19" s="515"/>
      <c r="Q19" s="290"/>
      <c r="R19" s="101"/>
      <c r="S19" s="16"/>
    </row>
    <row r="20" spans="1:19" ht="15" customHeight="1" x14ac:dyDescent="0.25">
      <c r="A20" s="545"/>
      <c r="B20" s="601"/>
      <c r="C20" s="601"/>
      <c r="D20" s="601"/>
      <c r="E20" s="601"/>
      <c r="F20" s="601"/>
      <c r="G20" s="601"/>
      <c r="H20" s="601"/>
      <c r="I20" s="601"/>
      <c r="J20" s="601"/>
      <c r="K20" s="601"/>
      <c r="L20" s="601"/>
      <c r="M20" s="601"/>
      <c r="N20" s="63"/>
      <c r="O20" s="409"/>
      <c r="P20" s="512"/>
      <c r="Q20" s="288"/>
    </row>
    <row r="21" spans="1:19" ht="15" customHeight="1" x14ac:dyDescent="0.25">
      <c r="A21" s="555"/>
      <c r="B21" s="597"/>
      <c r="C21" s="597"/>
      <c r="D21" s="597"/>
      <c r="E21" s="597"/>
      <c r="F21" s="597"/>
      <c r="G21" s="597"/>
      <c r="H21" s="597"/>
      <c r="I21" s="597"/>
      <c r="J21" s="597"/>
      <c r="K21" s="597"/>
      <c r="L21" s="597"/>
      <c r="M21" s="597"/>
      <c r="N21" s="58"/>
      <c r="O21" s="185"/>
      <c r="P21" s="185"/>
      <c r="Q21" s="185"/>
      <c r="R21" s="58"/>
    </row>
    <row r="22" spans="1:19" x14ac:dyDescent="0.25">
      <c r="K22" s="137">
        <v>2013</v>
      </c>
    </row>
    <row r="23" spans="1:19" x14ac:dyDescent="0.25">
      <c r="J23" s="134" t="s">
        <v>481</v>
      </c>
      <c r="K23" s="484">
        <f>'5.1-6 source'!P5</f>
        <v>45966</v>
      </c>
    </row>
    <row r="24" spans="1:19" x14ac:dyDescent="0.25">
      <c r="I24" s="668" t="s">
        <v>414</v>
      </c>
      <c r="J24" s="134" t="s">
        <v>415</v>
      </c>
      <c r="K24" s="484">
        <f>'5.1-6 source'!P8</f>
        <v>55887</v>
      </c>
    </row>
    <row r="25" spans="1:19" x14ac:dyDescent="0.25">
      <c r="I25" s="668"/>
      <c r="J25" s="134" t="s">
        <v>416</v>
      </c>
      <c r="K25" s="22">
        <f>'5.1-6 source'!P11</f>
        <v>11830</v>
      </c>
    </row>
    <row r="26" spans="1:19" x14ac:dyDescent="0.25">
      <c r="K26" s="26"/>
    </row>
    <row r="27" spans="1:19" x14ac:dyDescent="0.25">
      <c r="K27" s="26"/>
    </row>
    <row r="28" spans="1:19" x14ac:dyDescent="0.25">
      <c r="K28" s="26"/>
    </row>
    <row r="29" spans="1:19" x14ac:dyDescent="0.25">
      <c r="K29" s="16"/>
    </row>
    <row r="30" spans="1:19" x14ac:dyDescent="0.25">
      <c r="K30" s="16"/>
    </row>
  </sheetData>
  <mergeCells count="6">
    <mergeCell ref="A1:N1"/>
    <mergeCell ref="I24:I25"/>
    <mergeCell ref="A18:M18"/>
    <mergeCell ref="A19:M19"/>
    <mergeCell ref="A20:M20"/>
    <mergeCell ref="A21:M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79998168889431442"/>
  </sheetPr>
  <dimension ref="A1:E16"/>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7" sqref="A7"/>
    </sheetView>
  </sheetViews>
  <sheetFormatPr baseColWidth="10" defaultColWidth="11.42578125" defaultRowHeight="15" x14ac:dyDescent="0.25"/>
  <cols>
    <col min="1" max="1" width="55" style="183" customWidth="1"/>
    <col min="2" max="2" width="10.7109375" style="183" customWidth="1"/>
    <col min="3" max="3" width="10.7109375" style="513" customWidth="1"/>
    <col min="4" max="4" width="15.7109375" style="183" customWidth="1"/>
    <col min="5" max="5" width="17.42578125" style="183" customWidth="1"/>
    <col min="6" max="16384" width="11.42578125" style="183"/>
  </cols>
  <sheetData>
    <row r="1" spans="1:5" s="188" customFormat="1" ht="30" customHeight="1" x14ac:dyDescent="0.25">
      <c r="A1" s="551" t="s">
        <v>322</v>
      </c>
      <c r="B1" s="669"/>
      <c r="C1" s="669"/>
      <c r="D1" s="669"/>
      <c r="E1" s="669"/>
    </row>
    <row r="2" spans="1:5" x14ac:dyDescent="0.25">
      <c r="A2" s="61" t="s">
        <v>260</v>
      </c>
    </row>
    <row r="3" spans="1:5" s="138" customFormat="1" ht="33.75" x14ac:dyDescent="0.25">
      <c r="A3" s="175"/>
      <c r="B3" s="137">
        <f>'5.1-8 source'!U3</f>
        <v>2018</v>
      </c>
      <c r="C3" s="137">
        <f>'5.1-8 source'!V3</f>
        <v>2019</v>
      </c>
      <c r="D3" s="137" t="s">
        <v>499</v>
      </c>
      <c r="E3" s="137" t="s">
        <v>500</v>
      </c>
    </row>
    <row r="4" spans="1:5" x14ac:dyDescent="0.25">
      <c r="A4" s="29" t="s">
        <v>482</v>
      </c>
      <c r="B4" s="276">
        <f>'5.1-8 source'!U4</f>
        <v>5.1942683934968299</v>
      </c>
      <c r="C4" s="276">
        <f>'5.1-8 source'!V4</f>
        <v>5.1856910722275895</v>
      </c>
      <c r="D4" s="276">
        <f>C4-B4</f>
        <v>-8.5773212692403789E-3</v>
      </c>
      <c r="E4" s="276">
        <f>(C4-'5.1-8 source'!P4)+('5.1-8 source'!O4-'5.1-8 source'!K4)</f>
        <v>-3.9849896671107432</v>
      </c>
    </row>
    <row r="5" spans="1:5" ht="15" customHeight="1" x14ac:dyDescent="0.25">
      <c r="A5" s="29" t="s">
        <v>470</v>
      </c>
      <c r="B5" s="276">
        <f>'5.1-8 source'!U6</f>
        <v>17.786528150134099</v>
      </c>
      <c r="C5" s="276">
        <f>'5.1-8 source'!V6</f>
        <v>19.8699311400153</v>
      </c>
      <c r="D5" s="276">
        <f t="shared" ref="D5:D8" si="0">C5-B5</f>
        <v>2.0834029898812005</v>
      </c>
      <c r="E5" s="276">
        <f>(C5-'5.1-8 source'!P6)+('5.1-8 source'!O6-'5.1-8 source'!K6)</f>
        <v>-6.7455972233578017</v>
      </c>
    </row>
    <row r="6" spans="1:5" ht="15" customHeight="1" x14ac:dyDescent="0.25">
      <c r="A6" s="29" t="s">
        <v>484</v>
      </c>
      <c r="B6" s="276">
        <f>'5.1-8 source'!U7</f>
        <v>0.92999999999999994</v>
      </c>
      <c r="C6" s="276">
        <f>'5.1-8 source'!V7</f>
        <v>0.70000000000000007</v>
      </c>
      <c r="D6" s="276">
        <f t="shared" si="0"/>
        <v>-0.22999999999999987</v>
      </c>
      <c r="E6" s="485">
        <f>C6-'5.1-8 source'!K7</f>
        <v>-4.3</v>
      </c>
    </row>
    <row r="7" spans="1:5" ht="15" customHeight="1" x14ac:dyDescent="0.25">
      <c r="A7" s="29" t="s">
        <v>185</v>
      </c>
      <c r="B7" s="276">
        <f>'5.1-8 source'!U8</f>
        <v>28.199999999999996</v>
      </c>
      <c r="C7" s="276">
        <f>'5.1-8 source'!V8</f>
        <v>28.799999999999997</v>
      </c>
      <c r="D7" s="276">
        <f t="shared" si="0"/>
        <v>0.60000000000000142</v>
      </c>
      <c r="E7" s="485">
        <f>C7-'5.1-8 source'!K8</f>
        <v>-18.899999999999999</v>
      </c>
    </row>
    <row r="8" spans="1:5" ht="15" customHeight="1" x14ac:dyDescent="0.25">
      <c r="A8" s="29" t="s">
        <v>186</v>
      </c>
      <c r="B8" s="276">
        <f>'5.1-8 source'!U9</f>
        <v>16.7</v>
      </c>
      <c r="C8" s="276">
        <f>'5.1-8 source'!V9</f>
        <v>18.8</v>
      </c>
      <c r="D8" s="276">
        <f t="shared" si="0"/>
        <v>2.1000000000000014</v>
      </c>
      <c r="E8" s="485">
        <f>C8-'5.1-8 source'!K9</f>
        <v>-6.8999999999999986</v>
      </c>
    </row>
    <row r="9" spans="1:5" x14ac:dyDescent="0.25">
      <c r="A9" s="545" t="s">
        <v>471</v>
      </c>
      <c r="B9" s="662"/>
      <c r="C9" s="662"/>
      <c r="D9" s="662"/>
      <c r="E9" s="662"/>
    </row>
    <row r="10" spans="1:5" ht="47.25" customHeight="1" x14ac:dyDescent="0.25">
      <c r="A10" s="555" t="s">
        <v>493</v>
      </c>
      <c r="B10" s="573"/>
      <c r="C10" s="573"/>
      <c r="D10" s="573"/>
      <c r="E10" s="573"/>
    </row>
    <row r="11" spans="1:5" ht="34.5" customHeight="1" x14ac:dyDescent="0.25">
      <c r="A11" s="555" t="s">
        <v>494</v>
      </c>
      <c r="B11" s="573"/>
      <c r="C11" s="573"/>
      <c r="D11" s="573"/>
      <c r="E11" s="573"/>
    </row>
    <row r="12" spans="1:5" x14ac:dyDescent="0.25">
      <c r="A12" s="670"/>
      <c r="B12" s="573"/>
      <c r="C12" s="573"/>
      <c r="D12" s="573"/>
      <c r="E12" s="573"/>
    </row>
    <row r="14" spans="1:5" x14ac:dyDescent="0.25">
      <c r="A14" s="187"/>
    </row>
    <row r="15" spans="1:5" x14ac:dyDescent="0.25">
      <c r="A15" s="184"/>
    </row>
    <row r="16" spans="1:5" x14ac:dyDescent="0.25">
      <c r="A16" s="173"/>
    </row>
  </sheetData>
  <mergeCells count="5">
    <mergeCell ref="A10:E10"/>
    <mergeCell ref="A9:E9"/>
    <mergeCell ref="A1:E1"/>
    <mergeCell ref="A11:E11"/>
    <mergeCell ref="A12:E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2">
    <tabColor theme="7"/>
  </sheetPr>
  <dimension ref="A1:V18"/>
  <sheetViews>
    <sheetView workbookViewId="0">
      <pane xSplit="1" ySplit="3" topLeftCell="B4" activePane="bottomRight" state="frozen"/>
      <selection activeCell="A22" sqref="A22:K22"/>
      <selection pane="topRight" activeCell="A22" sqref="A22:K22"/>
      <selection pane="bottomLeft" activeCell="A22" sqref="A22:K22"/>
      <selection pane="bottomRight" activeCell="A22" sqref="A22:K22"/>
    </sheetView>
  </sheetViews>
  <sheetFormatPr baseColWidth="10" defaultColWidth="11.42578125" defaultRowHeight="15" x14ac:dyDescent="0.25"/>
  <cols>
    <col min="1" max="1" width="37" style="27" customWidth="1"/>
    <col min="2" max="14" width="4.42578125" style="27" bestFit="1" customWidth="1"/>
    <col min="15" max="15" width="4.42578125" style="396" customWidth="1"/>
    <col min="16" max="16" width="4.42578125" style="104" bestFit="1" customWidth="1"/>
    <col min="17" max="17" width="4.42578125" style="27" bestFit="1" customWidth="1"/>
    <col min="18" max="18" width="4.42578125" style="274" bestFit="1" customWidth="1"/>
    <col min="19" max="19" width="4.42578125" style="191" bestFit="1" customWidth="1"/>
    <col min="20" max="20" width="4.42578125" style="410" customWidth="1"/>
    <col min="21" max="21" width="4.140625" style="289" customWidth="1"/>
    <col min="22" max="22" width="4.140625" style="513" customWidth="1"/>
    <col min="23" max="16384" width="11.42578125" style="27"/>
  </cols>
  <sheetData>
    <row r="1" spans="1:22" s="87" customFormat="1" ht="15" customHeight="1" x14ac:dyDescent="0.25">
      <c r="A1" s="551"/>
      <c r="B1" s="551"/>
      <c r="C1" s="551"/>
      <c r="D1" s="551"/>
      <c r="E1" s="551"/>
      <c r="F1" s="551"/>
      <c r="G1" s="551"/>
      <c r="H1" s="551"/>
      <c r="I1" s="551"/>
      <c r="J1" s="551"/>
      <c r="K1" s="551"/>
      <c r="L1" s="551"/>
      <c r="M1" s="551"/>
      <c r="N1" s="551"/>
      <c r="O1" s="551"/>
      <c r="P1" s="551"/>
      <c r="Q1" s="551"/>
      <c r="R1" s="551"/>
      <c r="S1" s="551"/>
      <c r="T1" s="551"/>
      <c r="U1" s="551"/>
      <c r="V1" s="551"/>
    </row>
    <row r="2" spans="1:22" x14ac:dyDescent="0.25">
      <c r="A2" s="61" t="s">
        <v>260</v>
      </c>
      <c r="B2" s="46"/>
      <c r="C2" s="46"/>
    </row>
    <row r="3" spans="1:22" s="138" customFormat="1" x14ac:dyDescent="0.25">
      <c r="A3" s="75"/>
      <c r="B3" s="75">
        <v>2000</v>
      </c>
      <c r="C3" s="75">
        <v>2001</v>
      </c>
      <c r="D3" s="75">
        <v>2002</v>
      </c>
      <c r="E3" s="75">
        <v>2003</v>
      </c>
      <c r="F3" s="75">
        <v>2004</v>
      </c>
      <c r="G3" s="75">
        <v>2005</v>
      </c>
      <c r="H3" s="75">
        <v>2006</v>
      </c>
      <c r="I3" s="75">
        <v>2007</v>
      </c>
      <c r="J3" s="75">
        <v>2008</v>
      </c>
      <c r="K3" s="75">
        <v>2009</v>
      </c>
      <c r="L3" s="75">
        <v>2010</v>
      </c>
      <c r="M3" s="75">
        <v>2011</v>
      </c>
      <c r="N3" s="163">
        <v>2012</v>
      </c>
      <c r="O3" s="395">
        <v>2013</v>
      </c>
      <c r="P3" s="395">
        <v>2013</v>
      </c>
      <c r="Q3" s="163">
        <v>2014</v>
      </c>
      <c r="R3" s="137">
        <v>2015</v>
      </c>
      <c r="S3" s="137">
        <v>2016</v>
      </c>
      <c r="T3" s="137">
        <v>2017</v>
      </c>
      <c r="U3" s="137">
        <v>2018</v>
      </c>
      <c r="V3" s="137">
        <v>2019</v>
      </c>
    </row>
    <row r="4" spans="1:22" ht="30" customHeight="1" x14ac:dyDescent="0.25">
      <c r="A4" s="78" t="s">
        <v>289</v>
      </c>
      <c r="B4" s="42">
        <v>9.9302543165773578</v>
      </c>
      <c r="C4" s="42">
        <v>9.4162314098126831</v>
      </c>
      <c r="D4" s="42">
        <v>9.9562445777224546</v>
      </c>
      <c r="E4" s="42">
        <v>9.8861682089918919</v>
      </c>
      <c r="F4" s="42">
        <v>10.347401864615705</v>
      </c>
      <c r="G4" s="42">
        <v>10.546302347351503</v>
      </c>
      <c r="H4" s="42">
        <v>11.682500567426478</v>
      </c>
      <c r="I4" s="42">
        <v>10.517804337111878</v>
      </c>
      <c r="J4" s="42">
        <v>10.436918970563703</v>
      </c>
      <c r="K4" s="42">
        <v>9.1480035361720926</v>
      </c>
      <c r="L4" s="42">
        <v>8.4406218280891085</v>
      </c>
      <c r="M4" s="42">
        <v>6.3</v>
      </c>
      <c r="N4" s="42">
        <v>6.7754340985899093</v>
      </c>
      <c r="O4" s="42">
        <v>6.5060614297363397</v>
      </c>
      <c r="P4" s="257">
        <v>6.5287386329025798</v>
      </c>
      <c r="Q4" s="257">
        <v>6.3344938282768899</v>
      </c>
      <c r="R4" s="257">
        <v>6.0350030175015101</v>
      </c>
      <c r="S4" s="257">
        <v>5.8210813658349698</v>
      </c>
      <c r="T4" s="257">
        <v>4.9930591705708798</v>
      </c>
      <c r="U4" s="257">
        <v>5.1942683934968299</v>
      </c>
      <c r="V4" s="257">
        <v>5.1856910722275895</v>
      </c>
    </row>
    <row r="5" spans="1:22" ht="30" customHeight="1" x14ac:dyDescent="0.25">
      <c r="A5" s="29" t="s">
        <v>288</v>
      </c>
      <c r="B5" s="42">
        <v>10.511050215310155</v>
      </c>
      <c r="C5" s="42">
        <v>10.038334204565254</v>
      </c>
      <c r="D5" s="42">
        <v>10.583403868459826</v>
      </c>
      <c r="E5" s="42">
        <v>10.404624277456648</v>
      </c>
      <c r="F5" s="42">
        <v>10.979438732981384</v>
      </c>
      <c r="G5" s="42">
        <v>11.056570485458996</v>
      </c>
      <c r="H5" s="42">
        <v>11.649625529143602</v>
      </c>
      <c r="I5" s="42">
        <v>10.734803843172955</v>
      </c>
      <c r="J5" s="42">
        <v>10.708848949125908</v>
      </c>
      <c r="K5" s="42">
        <v>9.5530095207358396</v>
      </c>
      <c r="L5" s="42">
        <v>9.0177616092445962</v>
      </c>
      <c r="M5" s="42">
        <v>6.4</v>
      </c>
      <c r="N5" s="42">
        <v>7.2079569674210902</v>
      </c>
      <c r="O5" s="42">
        <v>6.6000000000000005</v>
      </c>
      <c r="P5" s="257">
        <v>6.6169234347880606</v>
      </c>
      <c r="Q5" s="257">
        <v>6.4395749843744294</v>
      </c>
      <c r="R5" s="257">
        <v>5.9976931949250298</v>
      </c>
      <c r="S5" s="257">
        <v>5.5231464057207402</v>
      </c>
      <c r="T5" s="257">
        <v>4.6708558755334497</v>
      </c>
      <c r="U5" s="257">
        <v>4.71973804661644</v>
      </c>
      <c r="V5" s="257">
        <v>4.6727631343016007</v>
      </c>
    </row>
    <row r="6" spans="1:22" ht="30" customHeight="1" x14ac:dyDescent="0.25">
      <c r="A6" s="29" t="s">
        <v>188</v>
      </c>
      <c r="B6" s="42">
        <v>19.5</v>
      </c>
      <c r="C6" s="42">
        <v>20.2</v>
      </c>
      <c r="D6" s="42">
        <v>24.2</v>
      </c>
      <c r="E6" s="42">
        <v>25.6</v>
      </c>
      <c r="F6" s="42">
        <v>24</v>
      </c>
      <c r="G6" s="42">
        <v>24.9</v>
      </c>
      <c r="H6" s="42">
        <v>30.3</v>
      </c>
      <c r="I6" s="42">
        <v>30.599999999999998</v>
      </c>
      <c r="J6" s="42">
        <v>29.100000000000005</v>
      </c>
      <c r="K6" s="42">
        <v>26.700000000000003</v>
      </c>
      <c r="L6" s="42">
        <v>25.1</v>
      </c>
      <c r="M6" s="42">
        <v>20.599999999999998</v>
      </c>
      <c r="N6" s="42">
        <v>21.728744581084669</v>
      </c>
      <c r="O6" s="42">
        <v>21.63474154216</v>
      </c>
      <c r="P6" s="257">
        <v>21.550269905533099</v>
      </c>
      <c r="Q6" s="257">
        <v>20.232773888842001</v>
      </c>
      <c r="R6" s="257">
        <v>19.393022427910299</v>
      </c>
      <c r="S6" s="257">
        <v>20.566070802663898</v>
      </c>
      <c r="T6" s="257">
        <v>17.7007142242492</v>
      </c>
      <c r="U6" s="257">
        <v>17.786528150134099</v>
      </c>
      <c r="V6" s="257">
        <v>19.8699311400153</v>
      </c>
    </row>
    <row r="7" spans="1:22" ht="30" customHeight="1" x14ac:dyDescent="0.25">
      <c r="A7" s="29" t="s">
        <v>484</v>
      </c>
      <c r="B7" s="42">
        <v>8.1</v>
      </c>
      <c r="C7" s="42">
        <v>8.1</v>
      </c>
      <c r="D7" s="42">
        <v>9.1999999999999993</v>
      </c>
      <c r="E7" s="42">
        <v>9.8000000000000007</v>
      </c>
      <c r="F7" s="42">
        <v>6.8000000000000007</v>
      </c>
      <c r="G7" s="42">
        <v>7.3999999999999995</v>
      </c>
      <c r="H7" s="42">
        <v>6.9</v>
      </c>
      <c r="I7" s="42">
        <v>6.8000000000000007</v>
      </c>
      <c r="J7" s="42">
        <v>6.4</v>
      </c>
      <c r="K7" s="42">
        <v>5</v>
      </c>
      <c r="L7" s="42">
        <v>4.8</v>
      </c>
      <c r="M7" s="42">
        <v>3</v>
      </c>
      <c r="N7" s="42">
        <v>1.7000000000000002</v>
      </c>
      <c r="O7" s="42"/>
      <c r="P7" s="42">
        <v>0.89999999999999991</v>
      </c>
      <c r="Q7" s="42">
        <v>1.7260000000000002</v>
      </c>
      <c r="R7" s="276">
        <v>1.204</v>
      </c>
      <c r="S7" s="257">
        <v>1.0659999999999998</v>
      </c>
      <c r="T7" s="257">
        <v>0.6</v>
      </c>
      <c r="U7" s="257">
        <v>0.92999999999999994</v>
      </c>
      <c r="V7" s="257">
        <v>0.70000000000000007</v>
      </c>
    </row>
    <row r="8" spans="1:22" ht="30" customHeight="1" x14ac:dyDescent="0.25">
      <c r="A8" s="29" t="s">
        <v>185</v>
      </c>
      <c r="B8" s="42">
        <v>50.9</v>
      </c>
      <c r="C8" s="42">
        <v>52.6</v>
      </c>
      <c r="D8" s="42">
        <v>52.7</v>
      </c>
      <c r="E8" s="42">
        <v>53</v>
      </c>
      <c r="F8" s="42">
        <v>50.8</v>
      </c>
      <c r="G8" s="42">
        <v>52.300000000000004</v>
      </c>
      <c r="H8" s="42">
        <v>50.9</v>
      </c>
      <c r="I8" s="42">
        <v>48.5</v>
      </c>
      <c r="J8" s="42">
        <v>46.9</v>
      </c>
      <c r="K8" s="42">
        <v>47.699999999999996</v>
      </c>
      <c r="L8" s="42">
        <v>45.300000000000004</v>
      </c>
      <c r="M8" s="42">
        <v>39.1</v>
      </c>
      <c r="N8" s="42">
        <v>33.700000000000003</v>
      </c>
      <c r="O8" s="42"/>
      <c r="P8" s="42">
        <v>31.6</v>
      </c>
      <c r="Q8" s="42">
        <v>34.300000000000004</v>
      </c>
      <c r="R8" s="276">
        <v>32.960199004975124</v>
      </c>
      <c r="S8" s="257">
        <v>31.1</v>
      </c>
      <c r="T8" s="257">
        <v>27.900000000000002</v>
      </c>
      <c r="U8" s="257">
        <v>28.199999999999996</v>
      </c>
      <c r="V8" s="257">
        <v>28.799999999999997</v>
      </c>
    </row>
    <row r="9" spans="1:22" ht="30" customHeight="1" x14ac:dyDescent="0.25">
      <c r="A9" s="29" t="s">
        <v>186</v>
      </c>
      <c r="B9" s="42">
        <v>37.9</v>
      </c>
      <c r="C9" s="42">
        <v>36.6</v>
      </c>
      <c r="D9" s="42">
        <v>34.699999999999996</v>
      </c>
      <c r="E9" s="42">
        <v>31.900000000000002</v>
      </c>
      <c r="F9" s="42">
        <v>32.1</v>
      </c>
      <c r="G9" s="42">
        <v>32.200000000000003</v>
      </c>
      <c r="H9" s="42">
        <v>30.7</v>
      </c>
      <c r="I9" s="42">
        <v>29.7</v>
      </c>
      <c r="J9" s="42">
        <v>26.3</v>
      </c>
      <c r="K9" s="42">
        <v>25.7</v>
      </c>
      <c r="L9" s="42">
        <v>24.6</v>
      </c>
      <c r="M9" s="42">
        <v>22.6</v>
      </c>
      <c r="N9" s="42">
        <v>18</v>
      </c>
      <c r="O9" s="42"/>
      <c r="P9" s="42">
        <v>16.2</v>
      </c>
      <c r="Q9" s="42">
        <v>19</v>
      </c>
      <c r="R9" s="276">
        <v>19.119123906078141</v>
      </c>
      <c r="S9" s="257">
        <v>17.899999999999999</v>
      </c>
      <c r="T9" s="257">
        <v>16.400000000000002</v>
      </c>
      <c r="U9" s="257">
        <v>16.7</v>
      </c>
      <c r="V9" s="257">
        <v>18.8</v>
      </c>
    </row>
    <row r="10" spans="1:22" ht="30" customHeight="1" x14ac:dyDescent="0.25">
      <c r="A10" s="29" t="s">
        <v>189</v>
      </c>
      <c r="B10" s="42">
        <v>44.7</v>
      </c>
      <c r="C10" s="42">
        <v>44.6</v>
      </c>
      <c r="D10" s="42">
        <v>43.6</v>
      </c>
      <c r="E10" s="42">
        <v>41.699999999999996</v>
      </c>
      <c r="F10" s="42">
        <v>41.699999999999996</v>
      </c>
      <c r="G10" s="42">
        <v>42.199999999999996</v>
      </c>
      <c r="H10" s="42">
        <v>41.8</v>
      </c>
      <c r="I10" s="42">
        <v>39.800000000000004</v>
      </c>
      <c r="J10" s="42">
        <v>37.1</v>
      </c>
      <c r="K10" s="42">
        <v>37.299999999999997</v>
      </c>
      <c r="L10" s="42">
        <v>35.6</v>
      </c>
      <c r="M10" s="42">
        <v>31.3</v>
      </c>
      <c r="N10" s="42">
        <v>27.200000000000003</v>
      </c>
      <c r="O10" s="42"/>
      <c r="P10" s="42">
        <v>25.4</v>
      </c>
      <c r="Q10" s="42">
        <v>28.199999999999996</v>
      </c>
      <c r="R10" s="276">
        <v>27.587935034802786</v>
      </c>
      <c r="S10" s="257">
        <v>26</v>
      </c>
      <c r="T10" s="257">
        <v>23.5</v>
      </c>
      <c r="U10" s="257">
        <v>23.9</v>
      </c>
      <c r="V10" s="257">
        <v>25.2</v>
      </c>
    </row>
    <row r="11" spans="1:22" ht="15" customHeight="1" x14ac:dyDescent="0.25">
      <c r="A11" s="549"/>
      <c r="B11" s="574"/>
      <c r="C11" s="574"/>
      <c r="D11" s="574"/>
      <c r="E11" s="574"/>
      <c r="F11" s="574"/>
      <c r="G11" s="574"/>
      <c r="H11" s="574"/>
      <c r="I11" s="574"/>
      <c r="J11" s="574"/>
      <c r="K11" s="574"/>
      <c r="L11" s="574"/>
      <c r="M11" s="574"/>
      <c r="N11" s="574"/>
      <c r="O11" s="574"/>
      <c r="P11" s="574"/>
      <c r="Q11" s="574"/>
      <c r="R11" s="574"/>
      <c r="S11" s="574"/>
      <c r="T11" s="574"/>
      <c r="U11" s="574"/>
      <c r="V11" s="574"/>
    </row>
    <row r="12" spans="1:22" ht="39" customHeight="1" x14ac:dyDescent="0.25">
      <c r="A12" s="555"/>
      <c r="B12" s="597"/>
      <c r="C12" s="597"/>
      <c r="D12" s="597"/>
      <c r="E12" s="597"/>
      <c r="F12" s="597"/>
      <c r="G12" s="597"/>
      <c r="H12" s="597"/>
      <c r="I12" s="597"/>
      <c r="J12" s="597"/>
      <c r="K12" s="597"/>
      <c r="L12" s="597"/>
      <c r="M12" s="597"/>
      <c r="N12" s="597"/>
      <c r="O12" s="597"/>
      <c r="P12" s="597"/>
      <c r="Q12" s="597"/>
      <c r="R12" s="597"/>
      <c r="S12" s="597"/>
      <c r="T12" s="597"/>
      <c r="U12" s="597"/>
      <c r="V12" s="597"/>
    </row>
    <row r="13" spans="1:22" ht="23.25" customHeight="1" x14ac:dyDescent="0.25">
      <c r="A13" s="555"/>
      <c r="B13" s="597"/>
      <c r="C13" s="597"/>
      <c r="D13" s="597"/>
      <c r="E13" s="597"/>
      <c r="F13" s="597"/>
      <c r="G13" s="597"/>
      <c r="H13" s="597"/>
      <c r="I13" s="597"/>
      <c r="J13" s="597"/>
      <c r="K13" s="597"/>
      <c r="L13" s="597"/>
      <c r="M13" s="597"/>
      <c r="N13" s="597"/>
      <c r="O13" s="597"/>
      <c r="P13" s="597"/>
      <c r="Q13" s="597"/>
      <c r="R13" s="597"/>
      <c r="S13" s="597"/>
      <c r="T13" s="597"/>
      <c r="U13" s="597"/>
      <c r="V13" s="597"/>
    </row>
    <row r="14" spans="1:22" ht="15" customHeight="1" x14ac:dyDescent="0.25">
      <c r="A14" s="673"/>
      <c r="B14" s="587"/>
      <c r="C14" s="587"/>
      <c r="D14" s="587"/>
      <c r="E14" s="587"/>
      <c r="F14" s="587"/>
      <c r="G14" s="587"/>
      <c r="H14" s="587"/>
      <c r="I14" s="587"/>
      <c r="J14" s="587"/>
      <c r="K14" s="587"/>
      <c r="L14" s="587"/>
      <c r="M14" s="587"/>
      <c r="N14" s="587"/>
      <c r="O14" s="587"/>
      <c r="P14" s="587"/>
      <c r="Q14" s="587"/>
      <c r="R14" s="587"/>
      <c r="S14" s="587"/>
      <c r="T14" s="587"/>
      <c r="U14" s="587"/>
      <c r="V14" s="587"/>
    </row>
    <row r="16" spans="1:22" x14ac:dyDescent="0.25">
      <c r="A16" s="671"/>
      <c r="B16" s="671"/>
      <c r="C16" s="671"/>
      <c r="D16" s="671"/>
      <c r="E16" s="671"/>
      <c r="F16" s="671"/>
      <c r="J16" s="100"/>
    </row>
    <row r="17" spans="1:12" x14ac:dyDescent="0.25">
      <c r="A17" s="672"/>
      <c r="B17" s="672"/>
      <c r="C17" s="672"/>
      <c r="D17" s="672"/>
      <c r="E17" s="672"/>
      <c r="F17" s="672"/>
    </row>
    <row r="18" spans="1:12" x14ac:dyDescent="0.25">
      <c r="A18" s="551"/>
      <c r="B18" s="551"/>
      <c r="C18" s="551"/>
      <c r="D18" s="654"/>
      <c r="E18" s="654"/>
      <c r="F18" s="654"/>
      <c r="G18" s="654"/>
      <c r="H18" s="654"/>
      <c r="I18" s="654"/>
      <c r="J18" s="654"/>
      <c r="K18" s="654"/>
      <c r="L18" s="654"/>
    </row>
  </sheetData>
  <mergeCells count="8">
    <mergeCell ref="A1:V1"/>
    <mergeCell ref="A16:F16"/>
    <mergeCell ref="A17:F17"/>
    <mergeCell ref="A18:L18"/>
    <mergeCell ref="A11:V11"/>
    <mergeCell ref="A12:V12"/>
    <mergeCell ref="A13:V13"/>
    <mergeCell ref="A14:V1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3" tint="0.79998168889431442"/>
  </sheetPr>
  <dimension ref="A1:P25"/>
  <sheetViews>
    <sheetView workbookViewId="0">
      <pane xSplit="1" ySplit="5" topLeftCell="B6" activePane="bottomRight" state="frozen"/>
      <selection activeCell="A36" sqref="A36:L36"/>
      <selection pane="topRight" activeCell="A36" sqref="A36:L36"/>
      <selection pane="bottomLeft" activeCell="A36" sqref="A36:L36"/>
      <selection pane="bottomRight" activeCell="A22" sqref="A22:K22"/>
    </sheetView>
  </sheetViews>
  <sheetFormatPr baseColWidth="10" defaultColWidth="11.42578125" defaultRowHeight="15" x14ac:dyDescent="0.25"/>
  <cols>
    <col min="1" max="1" width="17.5703125" style="183" customWidth="1"/>
    <col min="2" max="2" width="17" style="183" bestFit="1" customWidth="1"/>
    <col min="3" max="4" width="10.7109375" style="183" customWidth="1"/>
    <col min="5" max="7" width="12.7109375" style="183" customWidth="1"/>
    <col min="8" max="8" width="12.28515625" style="183" bestFit="1" customWidth="1"/>
    <col min="9" max="10" width="10.7109375" style="183" customWidth="1"/>
    <col min="11" max="11" width="15.28515625" style="183" customWidth="1"/>
    <col min="12" max="17" width="2.7109375" style="183" customWidth="1"/>
    <col min="18" max="18" width="3.5703125" style="183" customWidth="1"/>
    <col min="19" max="16384" width="11.42578125" style="183"/>
  </cols>
  <sheetData>
    <row r="1" spans="1:16" s="188" customFormat="1" x14ac:dyDescent="0.25">
      <c r="A1" s="551" t="s">
        <v>501</v>
      </c>
      <c r="B1" s="674"/>
      <c r="C1" s="674"/>
      <c r="D1" s="674"/>
      <c r="E1" s="674"/>
      <c r="F1" s="674"/>
      <c r="G1" s="674"/>
      <c r="H1" s="674"/>
      <c r="I1" s="674"/>
      <c r="J1" s="674"/>
      <c r="K1" s="674"/>
    </row>
    <row r="2" spans="1:16" s="188" customFormat="1" x14ac:dyDescent="0.25">
      <c r="A2" s="173"/>
      <c r="B2" s="88"/>
      <c r="C2" s="88"/>
      <c r="D2" s="88"/>
      <c r="E2" s="88"/>
      <c r="F2" s="88"/>
      <c r="G2" s="88"/>
      <c r="H2" s="88"/>
      <c r="I2" s="88"/>
      <c r="J2" s="88"/>
      <c r="K2" s="88"/>
    </row>
    <row r="3" spans="1:16" x14ac:dyDescent="0.25">
      <c r="A3" s="602" t="s">
        <v>190</v>
      </c>
      <c r="B3" s="581" t="s">
        <v>191</v>
      </c>
      <c r="C3" s="581"/>
      <c r="D3" s="581"/>
      <c r="E3" s="581"/>
      <c r="F3" s="581"/>
      <c r="G3" s="581"/>
      <c r="H3" s="581"/>
      <c r="I3" s="581"/>
      <c r="J3" s="581"/>
      <c r="K3" s="581"/>
      <c r="L3" s="99"/>
    </row>
    <row r="4" spans="1:16" s="138" customFormat="1" x14ac:dyDescent="0.25">
      <c r="A4" s="602"/>
      <c r="B4" s="581" t="s">
        <v>419</v>
      </c>
      <c r="C4" s="581"/>
      <c r="D4" s="581"/>
      <c r="E4" s="581"/>
      <c r="F4" s="581"/>
      <c r="G4" s="581"/>
      <c r="H4" s="581" t="s">
        <v>116</v>
      </c>
      <c r="I4" s="656"/>
      <c r="J4" s="656"/>
      <c r="K4" s="581" t="s">
        <v>483</v>
      </c>
    </row>
    <row r="5" spans="1:16" ht="45" x14ac:dyDescent="0.25">
      <c r="A5" s="602"/>
      <c r="B5" s="175" t="s">
        <v>196</v>
      </c>
      <c r="C5" s="177" t="s">
        <v>114</v>
      </c>
      <c r="D5" s="177" t="s">
        <v>115</v>
      </c>
      <c r="E5" s="177" t="s">
        <v>529</v>
      </c>
      <c r="F5" s="177" t="s">
        <v>193</v>
      </c>
      <c r="G5" s="177" t="s">
        <v>194</v>
      </c>
      <c r="H5" s="175" t="s">
        <v>214</v>
      </c>
      <c r="I5" s="177" t="s">
        <v>114</v>
      </c>
      <c r="J5" s="177" t="s">
        <v>115</v>
      </c>
      <c r="K5" s="581"/>
      <c r="L5" s="97"/>
      <c r="M5" s="97"/>
      <c r="N5" s="97"/>
      <c r="O5" s="97"/>
      <c r="P5" s="97"/>
    </row>
    <row r="6" spans="1:16" ht="35.25" customHeight="1" x14ac:dyDescent="0.25">
      <c r="A6" s="176" t="s">
        <v>212</v>
      </c>
      <c r="B6" s="425">
        <f>'5.1-9 source'!B6</f>
        <v>39765</v>
      </c>
      <c r="C6" s="425">
        <f>'5.1-9 source'!C6</f>
        <v>16560</v>
      </c>
      <c r="D6" s="425">
        <f>'5.1-9 source'!D6</f>
        <v>23205</v>
      </c>
      <c r="E6" s="425">
        <f>'5.1-9 source'!E6</f>
        <v>4674</v>
      </c>
      <c r="F6" s="425">
        <f>'5.1-9 source'!F6</f>
        <v>2697</v>
      </c>
      <c r="G6" s="425">
        <f>'5.1-9 source'!G6</f>
        <v>8358</v>
      </c>
      <c r="H6" s="425">
        <f>'5.1-9 source'!H6</f>
        <v>2698</v>
      </c>
      <c r="I6" s="425">
        <f>'5.1-9 source'!I6</f>
        <v>970</v>
      </c>
      <c r="J6" s="425">
        <f>'5.1-9 source'!J6</f>
        <v>1728</v>
      </c>
      <c r="K6" s="425">
        <f>'5.1-9 source'!K6</f>
        <v>42463</v>
      </c>
      <c r="L6" s="98"/>
      <c r="M6" s="98"/>
      <c r="N6" s="98"/>
      <c r="O6" s="98"/>
      <c r="P6" s="98"/>
    </row>
    <row r="7" spans="1:16" ht="15" customHeight="1" x14ac:dyDescent="0.25">
      <c r="A7" s="174" t="s">
        <v>198</v>
      </c>
      <c r="B7" s="425">
        <f>SUM('5.1-9 source'!B7:B22)</f>
        <v>505</v>
      </c>
      <c r="C7" s="425">
        <f>SUM('5.1-9 source'!C7:C22)</f>
        <v>302</v>
      </c>
      <c r="D7" s="425">
        <f>SUM('5.1-9 source'!D7:D22)</f>
        <v>203</v>
      </c>
      <c r="E7" s="425">
        <f>SUM('5.1-9 source'!E7:E22)</f>
        <v>0</v>
      </c>
      <c r="F7" s="425">
        <f>SUM('5.1-9 source'!F7:F22)</f>
        <v>168</v>
      </c>
      <c r="G7" s="425">
        <f>SUM('5.1-9 source'!G7:G22)</f>
        <v>334</v>
      </c>
      <c r="H7" s="425">
        <f>SUM('5.1-9 source'!H7:H22)</f>
        <v>732</v>
      </c>
      <c r="I7" s="425">
        <f>SUM('5.1-9 source'!I7:I22)</f>
        <v>243</v>
      </c>
      <c r="J7" s="425">
        <f>SUM('5.1-9 source'!J7:J22)</f>
        <v>489</v>
      </c>
      <c r="K7" s="425">
        <f>SUM('5.1-9 source'!K7:K22)</f>
        <v>1237</v>
      </c>
      <c r="L7" s="98"/>
      <c r="M7" s="98"/>
      <c r="N7" s="98"/>
      <c r="O7" s="98"/>
      <c r="P7" s="98"/>
    </row>
    <row r="8" spans="1:16" ht="15" customHeight="1" x14ac:dyDescent="0.25">
      <c r="A8" s="174" t="s">
        <v>105</v>
      </c>
      <c r="B8" s="425">
        <f>'5.1-9 source'!B23</f>
        <v>446</v>
      </c>
      <c r="C8" s="486">
        <f>'5.1-9 source'!C23</f>
        <v>350</v>
      </c>
      <c r="D8" s="486">
        <f>'5.1-9 source'!D23</f>
        <v>96</v>
      </c>
      <c r="E8" s="486">
        <f>'5.1-9 source'!E23</f>
        <v>0</v>
      </c>
      <c r="F8" s="486">
        <f>'5.1-9 source'!F23</f>
        <v>78</v>
      </c>
      <c r="G8" s="486">
        <f>'5.1-9 source'!G23</f>
        <v>356</v>
      </c>
      <c r="H8" s="425">
        <f>'5.1-9 source'!H23</f>
        <v>135</v>
      </c>
      <c r="I8" s="486">
        <f>'5.1-9 source'!I23</f>
        <v>48</v>
      </c>
      <c r="J8" s="486">
        <f>'5.1-9 source'!J23</f>
        <v>87</v>
      </c>
      <c r="K8" s="425">
        <f>'5.1-9 source'!K23</f>
        <v>581</v>
      </c>
      <c r="L8" s="98"/>
      <c r="M8" s="98"/>
      <c r="N8" s="98"/>
      <c r="O8" s="98"/>
      <c r="P8" s="98"/>
    </row>
    <row r="9" spans="1:16" ht="15" customHeight="1" x14ac:dyDescent="0.25">
      <c r="A9" s="174" t="s">
        <v>106</v>
      </c>
      <c r="B9" s="425">
        <f>'5.1-9 source'!B24</f>
        <v>734</v>
      </c>
      <c r="C9" s="486">
        <f>'5.1-9 source'!C24</f>
        <v>574</v>
      </c>
      <c r="D9" s="486">
        <f>'5.1-9 source'!D24</f>
        <v>160</v>
      </c>
      <c r="E9" s="486">
        <f>'5.1-9 source'!E24</f>
        <v>0</v>
      </c>
      <c r="F9" s="486">
        <f>'5.1-9 source'!F24</f>
        <v>104</v>
      </c>
      <c r="G9" s="486">
        <f>'5.1-9 source'!G24</f>
        <v>626</v>
      </c>
      <c r="H9" s="425">
        <f>'5.1-9 source'!H24</f>
        <v>145</v>
      </c>
      <c r="I9" s="486">
        <f>'5.1-9 source'!I24</f>
        <v>54</v>
      </c>
      <c r="J9" s="486">
        <f>'5.1-9 source'!J24</f>
        <v>91</v>
      </c>
      <c r="K9" s="425">
        <f>'5.1-9 source'!K24</f>
        <v>879</v>
      </c>
      <c r="L9" s="98"/>
      <c r="M9" s="98"/>
      <c r="N9" s="98"/>
      <c r="O9" s="98"/>
      <c r="P9" s="98"/>
    </row>
    <row r="10" spans="1:16" ht="15" customHeight="1" x14ac:dyDescent="0.25">
      <c r="A10" s="174" t="s">
        <v>13</v>
      </c>
      <c r="B10" s="425">
        <f>'5.1-9 source'!B25</f>
        <v>1738</v>
      </c>
      <c r="C10" s="486">
        <f>'5.1-9 source'!C25</f>
        <v>709</v>
      </c>
      <c r="D10" s="486">
        <f>'5.1-9 source'!D25</f>
        <v>1029</v>
      </c>
      <c r="E10" s="486">
        <f>'5.1-9 source'!E25</f>
        <v>0</v>
      </c>
      <c r="F10" s="486">
        <f>'5.1-9 source'!F25</f>
        <v>118</v>
      </c>
      <c r="G10" s="486">
        <f>'5.1-9 source'!G25</f>
        <v>1611</v>
      </c>
      <c r="H10" s="425">
        <f>'5.1-9 source'!H25</f>
        <v>186</v>
      </c>
      <c r="I10" s="486">
        <f>'5.1-9 source'!I25</f>
        <v>58</v>
      </c>
      <c r="J10" s="486">
        <f>'5.1-9 source'!J25</f>
        <v>128</v>
      </c>
      <c r="K10" s="425">
        <f>'5.1-9 source'!K25</f>
        <v>1924</v>
      </c>
      <c r="L10" s="98"/>
      <c r="M10" s="98"/>
      <c r="N10" s="98"/>
      <c r="O10" s="98"/>
      <c r="P10" s="98"/>
    </row>
    <row r="11" spans="1:16" ht="15" customHeight="1" x14ac:dyDescent="0.25">
      <c r="A11" s="174" t="s">
        <v>107</v>
      </c>
      <c r="B11" s="425">
        <f>'5.1-9 source'!B26</f>
        <v>1150</v>
      </c>
      <c r="C11" s="486">
        <f>'5.1-9 source'!C26</f>
        <v>406</v>
      </c>
      <c r="D11" s="486">
        <f>'5.1-9 source'!D26</f>
        <v>744</v>
      </c>
      <c r="E11" s="486">
        <f>'5.1-9 source'!E26</f>
        <v>1</v>
      </c>
      <c r="F11" s="486">
        <f>'5.1-9 source'!F26</f>
        <v>173</v>
      </c>
      <c r="G11" s="486">
        <f>'5.1-9 source'!G26</f>
        <v>961</v>
      </c>
      <c r="H11" s="425">
        <f>'5.1-9 source'!H26</f>
        <v>206</v>
      </c>
      <c r="I11" s="486">
        <f>'5.1-9 source'!I26</f>
        <v>81</v>
      </c>
      <c r="J11" s="486">
        <f>'5.1-9 source'!J26</f>
        <v>125</v>
      </c>
      <c r="K11" s="425">
        <f>'5.1-9 source'!K26</f>
        <v>1356</v>
      </c>
      <c r="L11" s="98"/>
      <c r="M11" s="98"/>
      <c r="N11" s="98"/>
      <c r="O11" s="98"/>
      <c r="P11" s="98"/>
    </row>
    <row r="12" spans="1:16" ht="15" customHeight="1" x14ac:dyDescent="0.25">
      <c r="A12" s="174" t="s">
        <v>11</v>
      </c>
      <c r="B12" s="425">
        <f>'5.1-9 source'!B27</f>
        <v>1321</v>
      </c>
      <c r="C12" s="486">
        <f>'5.1-9 source'!C27</f>
        <v>493</v>
      </c>
      <c r="D12" s="486">
        <f>'5.1-9 source'!D27</f>
        <v>828</v>
      </c>
      <c r="E12" s="486">
        <f>'5.1-9 source'!E27</f>
        <v>6</v>
      </c>
      <c r="F12" s="486">
        <f>'5.1-9 source'!F27</f>
        <v>313</v>
      </c>
      <c r="G12" s="486">
        <f>'5.1-9 source'!G27</f>
        <v>990</v>
      </c>
      <c r="H12" s="425">
        <f>'5.1-9 source'!H27</f>
        <v>249</v>
      </c>
      <c r="I12" s="486">
        <f>'5.1-9 source'!I27</f>
        <v>96</v>
      </c>
      <c r="J12" s="486">
        <f>'5.1-9 source'!J27</f>
        <v>153</v>
      </c>
      <c r="K12" s="425">
        <f>'5.1-9 source'!K27</f>
        <v>1570</v>
      </c>
      <c r="L12" s="98"/>
      <c r="M12" s="98"/>
      <c r="N12" s="98"/>
      <c r="O12" s="98"/>
      <c r="P12" s="98"/>
    </row>
    <row r="13" spans="1:16" ht="15" customHeight="1" x14ac:dyDescent="0.25">
      <c r="A13" s="174" t="s">
        <v>108</v>
      </c>
      <c r="B13" s="425">
        <f>'5.1-9 source'!B28</f>
        <v>5226</v>
      </c>
      <c r="C13" s="486">
        <f>'5.1-9 source'!C28</f>
        <v>2122</v>
      </c>
      <c r="D13" s="486">
        <f>'5.1-9 source'!D28</f>
        <v>3104</v>
      </c>
      <c r="E13" s="486">
        <f>'5.1-9 source'!E28</f>
        <v>3275</v>
      </c>
      <c r="F13" s="486">
        <f>'5.1-9 source'!F28</f>
        <v>455</v>
      </c>
      <c r="G13" s="486">
        <f>'5.1-9 source'!G28</f>
        <v>1386</v>
      </c>
      <c r="H13" s="425">
        <f>'5.1-9 source'!H28</f>
        <v>258</v>
      </c>
      <c r="I13" s="486">
        <f>'5.1-9 source'!I28</f>
        <v>99</v>
      </c>
      <c r="J13" s="486">
        <f>'5.1-9 source'!J28</f>
        <v>159</v>
      </c>
      <c r="K13" s="425">
        <f>'5.1-9 source'!K28</f>
        <v>5484</v>
      </c>
      <c r="L13" s="98"/>
      <c r="M13" s="98"/>
      <c r="N13" s="98"/>
      <c r="O13" s="98"/>
      <c r="P13" s="98"/>
    </row>
    <row r="14" spans="1:16" ht="15" customHeight="1" x14ac:dyDescent="0.25">
      <c r="A14" s="174" t="s">
        <v>109</v>
      </c>
      <c r="B14" s="425">
        <f>'5.1-9 source'!B29</f>
        <v>2479</v>
      </c>
      <c r="C14" s="486">
        <f>'5.1-9 source'!C29</f>
        <v>1030</v>
      </c>
      <c r="D14" s="486">
        <f>'5.1-9 source'!D29</f>
        <v>1449</v>
      </c>
      <c r="E14" s="486">
        <f>'5.1-9 source'!E29</f>
        <v>1392</v>
      </c>
      <c r="F14" s="486">
        <f>'5.1-9 source'!F29</f>
        <v>304</v>
      </c>
      <c r="G14" s="486">
        <f>'5.1-9 source'!G29</f>
        <v>737</v>
      </c>
      <c r="H14" s="425">
        <f>'5.1-9 source'!H29</f>
        <v>260</v>
      </c>
      <c r="I14" s="486">
        <f>'5.1-9 source'!I29</f>
        <v>106</v>
      </c>
      <c r="J14" s="486">
        <f>'5.1-9 source'!J29</f>
        <v>154</v>
      </c>
      <c r="K14" s="425">
        <f>'5.1-9 source'!K29</f>
        <v>2739</v>
      </c>
      <c r="L14" s="98"/>
      <c r="M14" s="98"/>
      <c r="N14" s="98"/>
      <c r="O14" s="98"/>
      <c r="P14" s="98"/>
    </row>
    <row r="15" spans="1:16" ht="15" customHeight="1" x14ac:dyDescent="0.25">
      <c r="A15" s="174" t="s">
        <v>14</v>
      </c>
      <c r="B15" s="425">
        <f>'5.1-9 source'!B30</f>
        <v>11323</v>
      </c>
      <c r="C15" s="486">
        <f>'5.1-9 source'!C30</f>
        <v>3957</v>
      </c>
      <c r="D15" s="486">
        <f>'5.1-9 source'!D30</f>
        <v>7366</v>
      </c>
      <c r="E15" s="486">
        <f>'5.1-9 source'!E30</f>
        <v>0</v>
      </c>
      <c r="F15" s="486">
        <f>'5.1-9 source'!F30</f>
        <v>88</v>
      </c>
      <c r="G15" s="486">
        <f>'5.1-9 source'!G30</f>
        <v>527</v>
      </c>
      <c r="H15" s="425">
        <f>'5.1-9 source'!H30</f>
        <v>221</v>
      </c>
      <c r="I15" s="486">
        <f>'5.1-9 source'!I30</f>
        <v>75</v>
      </c>
      <c r="J15" s="486">
        <f>'5.1-9 source'!J30</f>
        <v>146</v>
      </c>
      <c r="K15" s="425">
        <f>'5.1-9 source'!K30</f>
        <v>11544</v>
      </c>
      <c r="L15" s="98"/>
      <c r="M15" s="98"/>
      <c r="N15" s="98"/>
      <c r="O15" s="98"/>
      <c r="P15" s="98"/>
    </row>
    <row r="16" spans="1:16" ht="15" customHeight="1" x14ac:dyDescent="0.25">
      <c r="A16" s="174" t="s">
        <v>110</v>
      </c>
      <c r="B16" s="425">
        <f>'5.1-9 source'!B31</f>
        <v>4596</v>
      </c>
      <c r="C16" s="486">
        <f>'5.1-9 source'!C31</f>
        <v>1835</v>
      </c>
      <c r="D16" s="486">
        <f>'5.1-9 source'!D31</f>
        <v>2761</v>
      </c>
      <c r="E16" s="486">
        <f>'5.1-9 source'!E31</f>
        <v>0</v>
      </c>
      <c r="F16" s="486">
        <f>'5.1-9 source'!F31</f>
        <v>172</v>
      </c>
      <c r="G16" s="486">
        <f>'5.1-9 source'!G31</f>
        <v>299</v>
      </c>
      <c r="H16" s="425">
        <f>'5.1-9 source'!H31</f>
        <v>125</v>
      </c>
      <c r="I16" s="486">
        <f>'5.1-9 source'!I31</f>
        <v>44</v>
      </c>
      <c r="J16" s="486">
        <f>'5.1-9 source'!J31</f>
        <v>81</v>
      </c>
      <c r="K16" s="425">
        <f>'5.1-9 source'!K31</f>
        <v>4721</v>
      </c>
      <c r="L16" s="98"/>
      <c r="M16" s="98"/>
      <c r="N16" s="98"/>
      <c r="O16" s="98"/>
      <c r="P16" s="98"/>
    </row>
    <row r="17" spans="1:16" ht="15" customHeight="1" x14ac:dyDescent="0.25">
      <c r="A17" s="174" t="s">
        <v>18</v>
      </c>
      <c r="B17" s="425">
        <f>'5.1-9 source'!B32</f>
        <v>3275</v>
      </c>
      <c r="C17" s="486">
        <f>'5.1-9 source'!C32</f>
        <v>1378</v>
      </c>
      <c r="D17" s="486">
        <f>'5.1-9 source'!D32</f>
        <v>1897</v>
      </c>
      <c r="E17" s="486">
        <f>'5.1-9 source'!E32</f>
        <v>0</v>
      </c>
      <c r="F17" s="487">
        <f>'5.1-9 source'!F32</f>
        <v>253</v>
      </c>
      <c r="G17" s="486">
        <f>'5.1-9 source'!G32</f>
        <v>215</v>
      </c>
      <c r="H17" s="425">
        <f>'5.1-9 source'!H32</f>
        <v>77</v>
      </c>
      <c r="I17" s="486">
        <f>'5.1-9 source'!I32</f>
        <v>26</v>
      </c>
      <c r="J17" s="486">
        <f>'5.1-9 source'!J32</f>
        <v>51</v>
      </c>
      <c r="K17" s="425">
        <f>'5.1-9 source'!K32</f>
        <v>3352</v>
      </c>
      <c r="L17" s="98"/>
      <c r="M17" s="98"/>
      <c r="N17" s="98"/>
      <c r="O17" s="98"/>
      <c r="P17" s="98"/>
    </row>
    <row r="18" spans="1:16" ht="15" customHeight="1" x14ac:dyDescent="0.25">
      <c r="A18" s="174" t="s">
        <v>111</v>
      </c>
      <c r="B18" s="425">
        <f>'5.1-9 source'!B33</f>
        <v>2779</v>
      </c>
      <c r="C18" s="486">
        <f>'5.1-9 source'!C33</f>
        <v>1174</v>
      </c>
      <c r="D18" s="486">
        <f>'5.1-9 source'!D33</f>
        <v>1605</v>
      </c>
      <c r="E18" s="486">
        <f>'5.1-9 source'!E33</f>
        <v>0</v>
      </c>
      <c r="F18" s="486">
        <f>'5.1-9 source'!F33</f>
        <v>200</v>
      </c>
      <c r="G18" s="486">
        <f>'5.1-9 source'!G33</f>
        <v>163</v>
      </c>
      <c r="H18" s="425">
        <f>'5.1-9 source'!H33</f>
        <v>66</v>
      </c>
      <c r="I18" s="486">
        <f>'5.1-9 source'!I33</f>
        <v>22</v>
      </c>
      <c r="J18" s="486">
        <f>'5.1-9 source'!J33</f>
        <v>44</v>
      </c>
      <c r="K18" s="425">
        <f>'5.1-9 source'!K33</f>
        <v>2845</v>
      </c>
      <c r="L18" s="98"/>
      <c r="M18" s="98"/>
      <c r="N18" s="98"/>
      <c r="O18" s="98"/>
      <c r="P18" s="98"/>
    </row>
    <row r="19" spans="1:16" ht="15" customHeight="1" x14ac:dyDescent="0.25">
      <c r="A19" s="174" t="s">
        <v>112</v>
      </c>
      <c r="B19" s="425">
        <f>'5.1-9 source'!B34</f>
        <v>4193</v>
      </c>
      <c r="C19" s="486">
        <f>'5.1-9 source'!C34</f>
        <v>2230</v>
      </c>
      <c r="D19" s="486">
        <f>'5.1-9 source'!D34</f>
        <v>1963</v>
      </c>
      <c r="E19" s="486">
        <f>'5.1-9 source'!E34</f>
        <v>0</v>
      </c>
      <c r="F19" s="486">
        <f>'5.1-9 source'!F34</f>
        <v>271</v>
      </c>
      <c r="G19" s="486">
        <f>'5.1-9 source'!G34</f>
        <v>153</v>
      </c>
      <c r="H19" s="425">
        <f>'5.1-9 source'!H34</f>
        <v>38</v>
      </c>
      <c r="I19" s="486">
        <f>'5.1-9 source'!I34</f>
        <v>18</v>
      </c>
      <c r="J19" s="420">
        <f>'5.1-9 source'!J34</f>
        <v>20</v>
      </c>
      <c r="K19" s="425">
        <f>'5.1-9 source'!K34</f>
        <v>4231</v>
      </c>
      <c r="L19" s="98"/>
      <c r="M19" s="98"/>
      <c r="N19" s="98"/>
      <c r="O19" s="98"/>
      <c r="P19" s="98"/>
    </row>
    <row r="20" spans="1:16" ht="15" customHeight="1" x14ac:dyDescent="0.25">
      <c r="A20" s="176" t="s">
        <v>113</v>
      </c>
      <c r="B20" s="488">
        <f>'5.1-9 source'!B35</f>
        <v>62.26</v>
      </c>
      <c r="C20" s="429">
        <f>'5.1-9 source'!C35</f>
        <v>62.25</v>
      </c>
      <c r="D20" s="429">
        <f>'5.1-9 source'!D35</f>
        <v>62.27</v>
      </c>
      <c r="E20" s="429">
        <f>'5.1-9 source'!E35</f>
        <v>60.65</v>
      </c>
      <c r="F20" s="429">
        <f>'5.1-9 source'!F35</f>
        <v>61.01</v>
      </c>
      <c r="G20" s="429">
        <f>'5.1-9 source'!G35</f>
        <v>59.37</v>
      </c>
      <c r="H20" s="488">
        <f>'5.1-9 source'!H35</f>
        <v>57.27</v>
      </c>
      <c r="I20" s="429">
        <f>'5.1-9 source'!I35</f>
        <v>57.43</v>
      </c>
      <c r="J20" s="429">
        <f>'5.1-9 source'!J35</f>
        <v>57.18</v>
      </c>
      <c r="K20" s="488">
        <f>'5.1-9 source'!K35</f>
        <v>119.53</v>
      </c>
    </row>
    <row r="21" spans="1:16" ht="15" customHeight="1" x14ac:dyDescent="0.25">
      <c r="A21" s="549" t="s">
        <v>537</v>
      </c>
      <c r="B21" s="675"/>
      <c r="C21" s="675"/>
      <c r="D21" s="675"/>
      <c r="E21" s="675"/>
      <c r="F21" s="675"/>
      <c r="G21" s="675"/>
      <c r="H21" s="675"/>
      <c r="I21" s="675"/>
      <c r="J21" s="675"/>
      <c r="K21" s="675"/>
    </row>
    <row r="22" spans="1:16" ht="15" customHeight="1" x14ac:dyDescent="0.25">
      <c r="A22" s="555" t="s">
        <v>409</v>
      </c>
      <c r="B22" s="573"/>
      <c r="C22" s="573"/>
      <c r="D22" s="573"/>
      <c r="E22" s="573"/>
      <c r="F22" s="573"/>
      <c r="G22" s="573"/>
      <c r="H22" s="573"/>
      <c r="I22" s="573"/>
      <c r="J22" s="573"/>
      <c r="K22" s="573"/>
    </row>
    <row r="23" spans="1:16" x14ac:dyDescent="0.25">
      <c r="A23" s="633" t="s">
        <v>197</v>
      </c>
      <c r="B23" s="573"/>
      <c r="C23" s="573"/>
      <c r="D23" s="573"/>
      <c r="E23" s="573"/>
      <c r="F23" s="573"/>
      <c r="G23" s="573"/>
      <c r="H23" s="573"/>
      <c r="I23" s="573"/>
      <c r="J23" s="573"/>
      <c r="K23" s="573"/>
    </row>
    <row r="24" spans="1:16" ht="25.9" customHeight="1" x14ac:dyDescent="0.25">
      <c r="A24" s="609" t="s">
        <v>436</v>
      </c>
      <c r="B24" s="573"/>
      <c r="C24" s="573"/>
      <c r="D24" s="573"/>
      <c r="E24" s="573"/>
      <c r="F24" s="573"/>
      <c r="G24" s="573"/>
      <c r="H24" s="573"/>
      <c r="I24" s="573"/>
      <c r="J24" s="573"/>
      <c r="K24" s="573"/>
    </row>
    <row r="25" spans="1:16" x14ac:dyDescent="0.25">
      <c r="A25" s="609"/>
      <c r="B25" s="573"/>
      <c r="C25" s="573"/>
      <c r="D25" s="573"/>
      <c r="E25" s="573"/>
      <c r="F25" s="573"/>
      <c r="G25" s="573"/>
      <c r="H25" s="573"/>
      <c r="I25" s="573"/>
      <c r="J25" s="573"/>
      <c r="K25" s="573"/>
    </row>
  </sheetData>
  <mergeCells count="11">
    <mergeCell ref="A25:K25"/>
    <mergeCell ref="A1:K1"/>
    <mergeCell ref="A22:K22"/>
    <mergeCell ref="A21:K21"/>
    <mergeCell ref="A23:K23"/>
    <mergeCell ref="A24:K24"/>
    <mergeCell ref="A3:A5"/>
    <mergeCell ref="B3:K3"/>
    <mergeCell ref="B4:G4"/>
    <mergeCell ref="H4:J4"/>
    <mergeCell ref="K4: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212"/>
  <sheetViews>
    <sheetView tabSelected="1" zoomScale="85" zoomScaleNormal="85" workbookViewId="0">
      <pane xSplit="2" ySplit="4" topLeftCell="C5" activePane="bottomRight" state="frozen"/>
      <selection pane="topRight" activeCell="C1" sqref="C1"/>
      <selection pane="bottomLeft" activeCell="A5" sqref="A5"/>
      <selection pane="bottomRight" activeCell="B12" sqref="B12"/>
    </sheetView>
  </sheetViews>
  <sheetFormatPr baseColWidth="10" defaultColWidth="11.42578125" defaultRowHeight="15" x14ac:dyDescent="0.25"/>
  <cols>
    <col min="1" max="1" width="10.7109375" style="33" customWidth="1"/>
    <col min="2" max="2" width="70.7109375" style="33" customWidth="1"/>
    <col min="3" max="11" width="4.7109375" style="33" customWidth="1"/>
    <col min="12" max="12" width="9.85546875" style="33" customWidth="1"/>
    <col min="13" max="13" width="12.7109375" style="33" customWidth="1"/>
    <col min="14" max="14" width="6.42578125" style="33" customWidth="1"/>
    <col min="15" max="16384" width="11.42578125" style="59"/>
  </cols>
  <sheetData>
    <row r="1" spans="1:13" s="306" customFormat="1" x14ac:dyDescent="0.25">
      <c r="A1" s="91" t="s">
        <v>32</v>
      </c>
      <c r="B1" s="91"/>
      <c r="C1" s="85"/>
      <c r="D1" s="85"/>
      <c r="E1" s="85"/>
      <c r="F1" s="85"/>
      <c r="G1" s="85"/>
      <c r="H1" s="85"/>
      <c r="I1" s="85"/>
      <c r="J1" s="85"/>
      <c r="K1" s="85"/>
      <c r="L1" s="85"/>
      <c r="M1" s="85"/>
    </row>
    <row r="2" spans="1:13" s="306" customFormat="1" x14ac:dyDescent="0.25">
      <c r="A2" s="91"/>
      <c r="B2" s="91"/>
      <c r="C2" s="85"/>
      <c r="D2" s="85"/>
      <c r="E2" s="85"/>
      <c r="F2" s="85"/>
      <c r="G2" s="85"/>
      <c r="H2" s="85"/>
      <c r="I2" s="85"/>
      <c r="J2" s="85"/>
      <c r="K2" s="85"/>
      <c r="L2" s="85"/>
      <c r="M2" s="85"/>
    </row>
    <row r="3" spans="1:13" s="41" customFormat="1" ht="26.25" customHeight="1" x14ac:dyDescent="0.2">
      <c r="A3" s="1"/>
      <c r="B3" s="45"/>
      <c r="C3" s="1"/>
      <c r="D3" s="1"/>
      <c r="E3" s="1"/>
      <c r="F3" s="1"/>
      <c r="G3" s="1"/>
      <c r="H3" s="1"/>
      <c r="I3" s="1"/>
      <c r="J3" s="1"/>
      <c r="K3" s="1"/>
      <c r="L3" s="1"/>
      <c r="M3" s="1"/>
    </row>
    <row r="4" spans="1:13" s="41" customFormat="1" ht="135" x14ac:dyDescent="0.2">
      <c r="A4" s="1"/>
      <c r="B4" s="67"/>
      <c r="C4" s="106" t="s">
        <v>315</v>
      </c>
      <c r="D4" s="106" t="s">
        <v>33</v>
      </c>
      <c r="E4" s="106" t="s">
        <v>34</v>
      </c>
      <c r="F4" s="106" t="s">
        <v>35</v>
      </c>
      <c r="G4" s="106" t="s">
        <v>423</v>
      </c>
      <c r="H4" s="118" t="s">
        <v>36</v>
      </c>
      <c r="I4" s="107" t="s">
        <v>37</v>
      </c>
      <c r="J4" s="107" t="s">
        <v>38</v>
      </c>
      <c r="K4" s="107" t="s">
        <v>39</v>
      </c>
      <c r="L4" s="107" t="s">
        <v>314</v>
      </c>
      <c r="M4" s="1"/>
    </row>
    <row r="5" spans="1:13" s="41" customFormat="1" ht="25.5" customHeight="1" x14ac:dyDescent="0.2">
      <c r="A5" s="568" t="s">
        <v>3</v>
      </c>
      <c r="B5" s="108" t="s">
        <v>313</v>
      </c>
      <c r="C5" s="109" t="s">
        <v>40</v>
      </c>
      <c r="D5" s="301"/>
      <c r="E5" s="301"/>
      <c r="F5" s="301"/>
      <c r="G5" s="119"/>
      <c r="H5" s="123"/>
      <c r="I5" s="109" t="s">
        <v>40</v>
      </c>
      <c r="J5" s="301"/>
      <c r="K5" s="301"/>
      <c r="L5" s="301"/>
      <c r="M5" s="43"/>
    </row>
    <row r="6" spans="1:13" s="41" customFormat="1" ht="11.25" x14ac:dyDescent="0.2">
      <c r="A6" s="568"/>
      <c r="B6" s="110" t="s">
        <v>41</v>
      </c>
      <c r="C6" s="109" t="s">
        <v>40</v>
      </c>
      <c r="D6" s="301"/>
      <c r="E6" s="301"/>
      <c r="F6" s="301"/>
      <c r="G6" s="119"/>
      <c r="H6" s="123"/>
      <c r="I6" s="109" t="s">
        <v>40</v>
      </c>
      <c r="J6" s="301"/>
      <c r="K6" s="301"/>
      <c r="L6" s="301"/>
      <c r="M6" s="43"/>
    </row>
    <row r="7" spans="1:13" s="41" customFormat="1" ht="11.25" x14ac:dyDescent="0.2">
      <c r="A7" s="568"/>
      <c r="B7" s="110" t="s">
        <v>77</v>
      </c>
      <c r="C7" s="109"/>
      <c r="D7" s="301"/>
      <c r="E7" s="109" t="s">
        <v>40</v>
      </c>
      <c r="F7" s="301"/>
      <c r="G7" s="119"/>
      <c r="H7" s="124" t="s">
        <v>40</v>
      </c>
      <c r="I7" s="301"/>
      <c r="J7" s="301"/>
      <c r="K7" s="301"/>
      <c r="L7" s="301"/>
      <c r="M7" s="43"/>
    </row>
    <row r="8" spans="1:13" s="41" customFormat="1" ht="11.25" x14ac:dyDescent="0.2">
      <c r="A8" s="568"/>
      <c r="B8" s="110" t="s">
        <v>424</v>
      </c>
      <c r="C8" s="301"/>
      <c r="D8" s="301"/>
      <c r="E8" s="301"/>
      <c r="F8" s="109" t="s">
        <v>40</v>
      </c>
      <c r="G8" s="120"/>
      <c r="H8" s="123"/>
      <c r="I8" s="301"/>
      <c r="J8" s="301"/>
      <c r="K8" s="301"/>
      <c r="L8" s="301"/>
      <c r="M8" s="43"/>
    </row>
    <row r="9" spans="1:13" s="41" customFormat="1" ht="11.25" x14ac:dyDescent="0.2">
      <c r="A9" s="568"/>
      <c r="B9" s="110" t="s">
        <v>42</v>
      </c>
      <c r="C9" s="109"/>
      <c r="D9" s="301"/>
      <c r="E9" s="109" t="s">
        <v>40</v>
      </c>
      <c r="F9" s="301"/>
      <c r="G9" s="119"/>
      <c r="H9" s="124" t="s">
        <v>40</v>
      </c>
      <c r="I9" s="109"/>
      <c r="J9" s="301"/>
      <c r="K9" s="301"/>
      <c r="L9" s="301"/>
      <c r="M9" s="43"/>
    </row>
    <row r="10" spans="1:13" s="41" customFormat="1" ht="11.25" customHeight="1" x14ac:dyDescent="0.2">
      <c r="A10" s="560" t="s">
        <v>43</v>
      </c>
      <c r="B10" s="111" t="s">
        <v>518</v>
      </c>
      <c r="C10" s="112"/>
      <c r="D10" s="113" t="s">
        <v>40</v>
      </c>
      <c r="E10" s="112"/>
      <c r="F10" s="112"/>
      <c r="G10" s="121"/>
      <c r="H10" s="125"/>
      <c r="I10" s="113" t="s">
        <v>40</v>
      </c>
      <c r="J10" s="112"/>
      <c r="K10" s="112"/>
      <c r="L10" s="112"/>
      <c r="M10" s="43"/>
    </row>
    <row r="11" spans="1:13" s="41" customFormat="1" ht="11.25" x14ac:dyDescent="0.2">
      <c r="A11" s="560"/>
      <c r="B11" s="111" t="s">
        <v>519</v>
      </c>
      <c r="C11" s="112"/>
      <c r="D11" s="112"/>
      <c r="E11" s="113" t="s">
        <v>40</v>
      </c>
      <c r="F11" s="112"/>
      <c r="G11" s="121"/>
      <c r="H11" s="126" t="s">
        <v>40</v>
      </c>
      <c r="I11" s="112"/>
      <c r="J11" s="112"/>
      <c r="K11" s="112"/>
      <c r="L11" s="112"/>
      <c r="M11" s="43"/>
    </row>
    <row r="12" spans="1:13" s="41" customFormat="1" ht="11.25" x14ac:dyDescent="0.2">
      <c r="A12" s="560"/>
      <c r="B12" s="111" t="s">
        <v>78</v>
      </c>
      <c r="C12" s="112"/>
      <c r="D12" s="113" t="s">
        <v>40</v>
      </c>
      <c r="E12" s="112"/>
      <c r="F12" s="112"/>
      <c r="G12" s="121"/>
      <c r="H12" s="125"/>
      <c r="I12" s="113" t="s">
        <v>40</v>
      </c>
      <c r="J12" s="112"/>
      <c r="K12" s="112"/>
      <c r="L12" s="112"/>
      <c r="M12" s="43"/>
    </row>
    <row r="13" spans="1:13" s="41" customFormat="1" ht="11.25" x14ac:dyDescent="0.2">
      <c r="A13" s="560"/>
      <c r="B13" s="114" t="s">
        <v>84</v>
      </c>
      <c r="C13" s="112"/>
      <c r="D13" s="112"/>
      <c r="E13" s="113" t="s">
        <v>40</v>
      </c>
      <c r="F13" s="112"/>
      <c r="G13" s="121"/>
      <c r="H13" s="126" t="s">
        <v>40</v>
      </c>
      <c r="I13" s="112"/>
      <c r="J13" s="112"/>
      <c r="K13" s="112"/>
      <c r="L13" s="112"/>
      <c r="M13" s="43"/>
    </row>
    <row r="14" spans="1:13" s="41" customFormat="1" ht="11.25" x14ac:dyDescent="0.2">
      <c r="A14" s="560"/>
      <c r="B14" s="114" t="s">
        <v>75</v>
      </c>
      <c r="C14" s="112"/>
      <c r="D14" s="112"/>
      <c r="E14" s="113" t="s">
        <v>40</v>
      </c>
      <c r="F14" s="112"/>
      <c r="G14" s="121"/>
      <c r="H14" s="126" t="s">
        <v>40</v>
      </c>
      <c r="I14" s="112"/>
      <c r="J14" s="112"/>
      <c r="K14" s="112"/>
      <c r="L14" s="112"/>
      <c r="M14" s="43"/>
    </row>
    <row r="15" spans="1:13" s="41" customFormat="1" ht="11.25" x14ac:dyDescent="0.2">
      <c r="A15" s="560"/>
      <c r="B15" s="114" t="s">
        <v>44</v>
      </c>
      <c r="C15" s="112"/>
      <c r="D15" s="112"/>
      <c r="E15" s="113" t="s">
        <v>40</v>
      </c>
      <c r="F15" s="112"/>
      <c r="G15" s="121"/>
      <c r="H15" s="126" t="s">
        <v>40</v>
      </c>
      <c r="I15" s="112"/>
      <c r="J15" s="112"/>
      <c r="K15" s="112"/>
      <c r="L15" s="112"/>
      <c r="M15" s="43"/>
    </row>
    <row r="16" spans="1:13" s="41" customFormat="1" ht="11.25" x14ac:dyDescent="0.2">
      <c r="A16" s="560"/>
      <c r="B16" s="114" t="s">
        <v>45</v>
      </c>
      <c r="C16" s="113"/>
      <c r="D16" s="112"/>
      <c r="E16" s="113" t="s">
        <v>40</v>
      </c>
      <c r="F16" s="112"/>
      <c r="G16" s="121"/>
      <c r="H16" s="126" t="s">
        <v>40</v>
      </c>
      <c r="I16" s="113"/>
      <c r="J16" s="112"/>
      <c r="K16" s="112"/>
      <c r="L16" s="112"/>
      <c r="M16" s="43"/>
    </row>
    <row r="17" spans="1:14" s="41" customFormat="1" ht="11.25" customHeight="1" x14ac:dyDescent="0.2">
      <c r="A17" s="568" t="s">
        <v>46</v>
      </c>
      <c r="B17" s="110" t="s">
        <v>47</v>
      </c>
      <c r="C17" s="569" t="s">
        <v>48</v>
      </c>
      <c r="D17" s="569"/>
      <c r="E17" s="569"/>
      <c r="F17" s="569"/>
      <c r="G17" s="569"/>
      <c r="H17" s="569"/>
      <c r="I17" s="569"/>
      <c r="J17" s="569"/>
      <c r="K17" s="569"/>
      <c r="L17" s="569"/>
      <c r="M17" s="43"/>
    </row>
    <row r="18" spans="1:14" s="41" customFormat="1" ht="11.25" x14ac:dyDescent="0.2">
      <c r="A18" s="568"/>
      <c r="B18" s="110" t="s">
        <v>49</v>
      </c>
      <c r="C18" s="569" t="s">
        <v>50</v>
      </c>
      <c r="D18" s="569"/>
      <c r="E18" s="569"/>
      <c r="F18" s="569"/>
      <c r="G18" s="569"/>
      <c r="H18" s="569"/>
      <c r="I18" s="569"/>
      <c r="J18" s="569"/>
      <c r="K18" s="569"/>
      <c r="L18" s="569"/>
      <c r="M18" s="43"/>
    </row>
    <row r="19" spans="1:14" s="41" customFormat="1" ht="11.25" customHeight="1" x14ac:dyDescent="0.2">
      <c r="A19" s="568"/>
      <c r="B19" s="110" t="s">
        <v>51</v>
      </c>
      <c r="C19" s="559" t="s">
        <v>52</v>
      </c>
      <c r="D19" s="559"/>
      <c r="E19" s="559"/>
      <c r="F19" s="559"/>
      <c r="G19" s="559"/>
      <c r="H19" s="559"/>
      <c r="I19" s="559"/>
      <c r="J19" s="559"/>
      <c r="K19" s="559"/>
      <c r="L19" s="559"/>
      <c r="M19" s="43"/>
    </row>
    <row r="20" spans="1:14" s="41" customFormat="1" ht="11.25" customHeight="1" x14ac:dyDescent="0.2">
      <c r="A20" s="568"/>
      <c r="B20" s="110" t="s">
        <v>53</v>
      </c>
      <c r="C20" s="559" t="s">
        <v>54</v>
      </c>
      <c r="D20" s="559"/>
      <c r="E20" s="559"/>
      <c r="F20" s="559"/>
      <c r="G20" s="559"/>
      <c r="H20" s="559"/>
      <c r="I20" s="559"/>
      <c r="J20" s="559"/>
      <c r="K20" s="559"/>
      <c r="L20" s="559"/>
      <c r="M20" s="43"/>
    </row>
    <row r="21" spans="1:14" s="41" customFormat="1" ht="23.25" customHeight="1" x14ac:dyDescent="0.2">
      <c r="A21" s="568"/>
      <c r="B21" s="110" t="s">
        <v>55</v>
      </c>
      <c r="C21" s="559" t="s">
        <v>312</v>
      </c>
      <c r="D21" s="559"/>
      <c r="E21" s="559"/>
      <c r="F21" s="559"/>
      <c r="G21" s="559"/>
      <c r="H21" s="559"/>
      <c r="I21" s="559"/>
      <c r="J21" s="559"/>
      <c r="K21" s="559"/>
      <c r="L21" s="559"/>
      <c r="M21" s="43"/>
    </row>
    <row r="22" spans="1:14" s="41" customFormat="1" ht="11.25" x14ac:dyDescent="0.2">
      <c r="A22" s="568"/>
      <c r="B22" s="110" t="s">
        <v>79</v>
      </c>
      <c r="C22" s="109" t="s">
        <v>40</v>
      </c>
      <c r="D22" s="301"/>
      <c r="E22" s="301"/>
      <c r="F22" s="301"/>
      <c r="G22" s="119"/>
      <c r="H22" s="123"/>
      <c r="I22" s="109" t="s">
        <v>40</v>
      </c>
      <c r="J22" s="301"/>
      <c r="K22" s="301"/>
      <c r="L22" s="301"/>
      <c r="M22" s="44"/>
    </row>
    <row r="23" spans="1:14" s="41" customFormat="1" ht="11.25" x14ac:dyDescent="0.2">
      <c r="A23" s="568"/>
      <c r="B23" s="110" t="s">
        <v>80</v>
      </c>
      <c r="C23" s="301"/>
      <c r="D23" s="109" t="s">
        <v>40</v>
      </c>
      <c r="E23" s="301"/>
      <c r="F23" s="301"/>
      <c r="G23" s="119"/>
      <c r="H23" s="123"/>
      <c r="I23" s="109" t="s">
        <v>40</v>
      </c>
      <c r="J23" s="301"/>
      <c r="K23" s="301"/>
      <c r="L23" s="301"/>
      <c r="M23" s="44"/>
    </row>
    <row r="24" spans="1:14" s="41" customFormat="1" ht="11.25" customHeight="1" x14ac:dyDescent="0.2">
      <c r="A24" s="568"/>
      <c r="B24" s="110" t="s">
        <v>81</v>
      </c>
      <c r="C24" s="559" t="s">
        <v>56</v>
      </c>
      <c r="D24" s="559"/>
      <c r="E24" s="559"/>
      <c r="F24" s="559"/>
      <c r="G24" s="559"/>
      <c r="H24" s="559"/>
      <c r="I24" s="559"/>
      <c r="J24" s="559"/>
      <c r="K24" s="559"/>
      <c r="L24" s="559"/>
      <c r="M24" s="43"/>
    </row>
    <row r="25" spans="1:14" s="41" customFormat="1" ht="11.25" customHeight="1" x14ac:dyDescent="0.2">
      <c r="A25" s="568"/>
      <c r="B25" s="110" t="s">
        <v>82</v>
      </c>
      <c r="C25" s="559" t="s">
        <v>57</v>
      </c>
      <c r="D25" s="559"/>
      <c r="E25" s="559"/>
      <c r="F25" s="559"/>
      <c r="G25" s="559"/>
      <c r="H25" s="559"/>
      <c r="I25" s="559"/>
      <c r="J25" s="559"/>
      <c r="K25" s="559"/>
      <c r="L25" s="559"/>
      <c r="M25" s="43"/>
    </row>
    <row r="26" spans="1:14" s="41" customFormat="1" ht="25.5" customHeight="1" x14ac:dyDescent="0.2">
      <c r="A26" s="568"/>
      <c r="B26" s="108" t="s">
        <v>311</v>
      </c>
      <c r="C26" s="559" t="s">
        <v>310</v>
      </c>
      <c r="D26" s="559"/>
      <c r="E26" s="559"/>
      <c r="F26" s="559"/>
      <c r="G26" s="559"/>
      <c r="H26" s="559"/>
      <c r="I26" s="559"/>
      <c r="J26" s="559"/>
      <c r="K26" s="559"/>
      <c r="L26" s="559"/>
      <c r="M26" s="43"/>
    </row>
    <row r="27" spans="1:14" s="41" customFormat="1" ht="11.25" x14ac:dyDescent="0.2">
      <c r="A27" s="568"/>
      <c r="B27" s="110" t="s">
        <v>474</v>
      </c>
      <c r="C27" s="109"/>
      <c r="D27" s="110"/>
      <c r="E27" s="109" t="s">
        <v>40</v>
      </c>
      <c r="F27" s="110"/>
      <c r="G27" s="284"/>
      <c r="H27" s="124" t="s">
        <v>40</v>
      </c>
      <c r="I27" s="110"/>
      <c r="J27" s="110"/>
      <c r="K27" s="110"/>
      <c r="L27" s="110"/>
      <c r="M27" s="43"/>
    </row>
    <row r="28" spans="1:14" s="41" customFormat="1" ht="11.25" x14ac:dyDescent="0.2">
      <c r="A28" s="568"/>
      <c r="B28" s="110" t="s">
        <v>475</v>
      </c>
      <c r="C28" s="110"/>
      <c r="D28" s="109"/>
      <c r="E28" s="109" t="s">
        <v>40</v>
      </c>
      <c r="F28" s="110"/>
      <c r="G28" s="284"/>
      <c r="H28" s="124" t="s">
        <v>40</v>
      </c>
      <c r="I28" s="110"/>
      <c r="J28" s="110"/>
      <c r="K28" s="110"/>
      <c r="L28" s="110"/>
      <c r="M28" s="43"/>
    </row>
    <row r="29" spans="1:14" s="41" customFormat="1" ht="11.25" customHeight="1" x14ac:dyDescent="0.2">
      <c r="A29" s="568"/>
      <c r="B29" s="110" t="s">
        <v>83</v>
      </c>
      <c r="C29" s="559" t="s">
        <v>58</v>
      </c>
      <c r="D29" s="559"/>
      <c r="E29" s="559"/>
      <c r="F29" s="559"/>
      <c r="G29" s="559"/>
      <c r="H29" s="559"/>
      <c r="I29" s="559"/>
      <c r="J29" s="559"/>
      <c r="K29" s="559"/>
      <c r="L29" s="559"/>
      <c r="M29" s="43"/>
    </row>
    <row r="30" spans="1:14" s="41" customFormat="1" ht="18" customHeight="1" x14ac:dyDescent="0.2">
      <c r="A30" s="560" t="s">
        <v>59</v>
      </c>
      <c r="B30" s="114" t="s">
        <v>60</v>
      </c>
      <c r="C30" s="112"/>
      <c r="D30" s="112"/>
      <c r="E30" s="113" t="s">
        <v>40</v>
      </c>
      <c r="F30" s="112"/>
      <c r="G30" s="121"/>
      <c r="H30" s="126" t="s">
        <v>309</v>
      </c>
      <c r="I30" s="113"/>
      <c r="J30" s="283"/>
      <c r="K30" s="113" t="s">
        <v>40</v>
      </c>
      <c r="L30" s="113" t="s">
        <v>40</v>
      </c>
      <c r="M30" s="43"/>
    </row>
    <row r="31" spans="1:14" s="41" customFormat="1" ht="19.5" customHeight="1" x14ac:dyDescent="0.2">
      <c r="A31" s="560"/>
      <c r="B31" s="114" t="s">
        <v>61</v>
      </c>
      <c r="C31" s="113"/>
      <c r="D31" s="112"/>
      <c r="E31" s="112"/>
      <c r="F31" s="112"/>
      <c r="G31" s="122" t="s">
        <v>40</v>
      </c>
      <c r="H31" s="126" t="s">
        <v>309</v>
      </c>
      <c r="I31" s="113"/>
      <c r="J31" s="283"/>
      <c r="K31" s="113" t="s">
        <v>40</v>
      </c>
      <c r="L31" s="113" t="s">
        <v>40</v>
      </c>
      <c r="M31" s="43"/>
    </row>
    <row r="32" spans="1:14" s="41" customFormat="1" ht="11.25" x14ac:dyDescent="0.2">
      <c r="A32" s="115"/>
      <c r="B32" s="116"/>
      <c r="C32" s="117"/>
      <c r="D32" s="117"/>
      <c r="E32" s="117"/>
      <c r="F32" s="117"/>
      <c r="G32" s="117"/>
      <c r="H32" s="117"/>
      <c r="I32" s="117"/>
      <c r="J32" s="117"/>
      <c r="K32" s="117"/>
      <c r="L32" s="117"/>
      <c r="M32" s="2"/>
      <c r="N32" s="82"/>
    </row>
    <row r="33" spans="1:13" s="41" customFormat="1" ht="11.25" customHeight="1" x14ac:dyDescent="0.2">
      <c r="A33" s="561" t="s">
        <v>62</v>
      </c>
      <c r="B33" s="282" t="s">
        <v>63</v>
      </c>
      <c r="C33" s="109" t="s">
        <v>40</v>
      </c>
      <c r="D33" s="301"/>
      <c r="E33" s="301"/>
      <c r="F33" s="301"/>
      <c r="G33" s="119"/>
      <c r="H33" s="123"/>
      <c r="I33" s="109" t="s">
        <v>40</v>
      </c>
      <c r="J33" s="301"/>
      <c r="K33" s="301"/>
      <c r="L33" s="301"/>
      <c r="M33" s="43"/>
    </row>
    <row r="34" spans="1:13" s="41" customFormat="1" ht="11.25" x14ac:dyDescent="0.2">
      <c r="A34" s="562"/>
      <c r="B34" s="282" t="s">
        <v>64</v>
      </c>
      <c r="C34" s="109"/>
      <c r="D34" s="301"/>
      <c r="E34" s="301"/>
      <c r="F34" s="109" t="s">
        <v>40</v>
      </c>
      <c r="G34" s="119"/>
      <c r="H34" s="124"/>
      <c r="I34" s="109"/>
      <c r="J34" s="301"/>
      <c r="K34" s="301"/>
      <c r="L34" s="301"/>
      <c r="M34" s="43"/>
    </row>
    <row r="35" spans="1:13" s="41" customFormat="1" ht="11.25" x14ac:dyDescent="0.2">
      <c r="A35" s="562"/>
      <c r="B35" s="282" t="s">
        <v>308</v>
      </c>
      <c r="C35" s="301"/>
      <c r="D35" s="119"/>
      <c r="E35" s="109" t="s">
        <v>40</v>
      </c>
      <c r="F35" s="301"/>
      <c r="G35" s="119"/>
      <c r="H35" s="124" t="s">
        <v>40</v>
      </c>
      <c r="I35" s="301"/>
      <c r="J35" s="301"/>
      <c r="K35" s="301"/>
      <c r="L35" s="301"/>
      <c r="M35" s="43"/>
    </row>
    <row r="36" spans="1:13" s="41" customFormat="1" ht="11.25" x14ac:dyDescent="0.2">
      <c r="A36" s="563"/>
      <c r="B36" s="110" t="s">
        <v>307</v>
      </c>
      <c r="C36" s="564"/>
      <c r="D36" s="565"/>
      <c r="E36" s="565"/>
      <c r="F36" s="565"/>
      <c r="G36" s="565"/>
      <c r="H36" s="565"/>
      <c r="I36" s="565"/>
      <c r="J36" s="565"/>
      <c r="K36" s="565"/>
      <c r="L36" s="566"/>
      <c r="M36" s="43"/>
    </row>
    <row r="37" spans="1:13" s="33" customFormat="1" ht="12" customHeight="1" x14ac:dyDescent="0.25">
      <c r="A37" s="555" t="s">
        <v>425</v>
      </c>
      <c r="B37" s="567"/>
      <c r="C37" s="567"/>
      <c r="D37" s="567"/>
      <c r="E37" s="567"/>
      <c r="F37" s="567"/>
      <c r="G37" s="567"/>
      <c r="H37" s="567"/>
      <c r="I37" s="567"/>
      <c r="J37" s="567"/>
      <c r="K37" s="567"/>
      <c r="L37" s="567"/>
    </row>
    <row r="38" spans="1:13" s="33" customFormat="1" ht="13.5" customHeight="1" x14ac:dyDescent="0.25">
      <c r="A38" s="555" t="s">
        <v>72</v>
      </c>
      <c r="B38" s="557"/>
      <c r="C38" s="557"/>
      <c r="D38" s="557"/>
      <c r="E38" s="557"/>
      <c r="F38" s="557"/>
      <c r="G38" s="557"/>
      <c r="H38" s="557"/>
      <c r="I38" s="557"/>
      <c r="J38" s="557"/>
      <c r="K38" s="557"/>
      <c r="L38" s="557"/>
      <c r="M38" s="402"/>
    </row>
    <row r="39" spans="1:13" s="33" customFormat="1" ht="21.75" customHeight="1" x14ac:dyDescent="0.25">
      <c r="A39" s="555" t="s">
        <v>73</v>
      </c>
      <c r="B39" s="557"/>
      <c r="C39" s="557"/>
      <c r="D39" s="557"/>
      <c r="E39" s="557"/>
      <c r="F39" s="557"/>
      <c r="G39" s="557"/>
      <c r="H39" s="557"/>
      <c r="I39" s="557"/>
      <c r="J39" s="557"/>
      <c r="K39" s="557"/>
      <c r="L39" s="557"/>
      <c r="M39" s="402"/>
    </row>
    <row r="40" spans="1:13" s="403" customFormat="1" ht="24.75" customHeight="1" x14ac:dyDescent="0.25">
      <c r="A40" s="555" t="s">
        <v>426</v>
      </c>
      <c r="B40" s="546"/>
      <c r="C40" s="546"/>
      <c r="D40" s="546"/>
      <c r="E40" s="546"/>
      <c r="F40" s="546"/>
      <c r="G40" s="546"/>
      <c r="H40" s="546"/>
      <c r="I40" s="546"/>
      <c r="J40" s="546"/>
      <c r="K40" s="546"/>
      <c r="L40" s="546"/>
    </row>
    <row r="41" spans="1:13" s="557" customFormat="1" ht="15" customHeight="1" x14ac:dyDescent="0.25">
      <c r="A41" s="555" t="s">
        <v>427</v>
      </c>
    </row>
    <row r="42" spans="1:13" s="33" customFormat="1" ht="15" customHeight="1" x14ac:dyDescent="0.25">
      <c r="A42" s="555" t="s">
        <v>428</v>
      </c>
      <c r="B42" s="558"/>
      <c r="C42" s="558"/>
      <c r="D42" s="558"/>
      <c r="E42" s="558"/>
      <c r="F42" s="558"/>
      <c r="G42" s="558"/>
      <c r="H42" s="558"/>
      <c r="I42" s="558"/>
      <c r="J42" s="558"/>
      <c r="K42" s="558"/>
      <c r="L42" s="558"/>
      <c r="M42" s="402"/>
    </row>
    <row r="43" spans="1:13" s="33" customFormat="1" ht="15" customHeight="1" x14ac:dyDescent="0.25">
      <c r="A43" s="555" t="s">
        <v>65</v>
      </c>
      <c r="B43" s="558"/>
      <c r="C43" s="558"/>
      <c r="D43" s="558"/>
      <c r="E43" s="558"/>
      <c r="F43" s="558"/>
      <c r="G43" s="558"/>
      <c r="H43" s="558"/>
      <c r="I43" s="558"/>
      <c r="J43" s="558"/>
      <c r="K43" s="558"/>
      <c r="L43" s="558"/>
      <c r="M43" s="402"/>
    </row>
    <row r="44" spans="1:13" s="33" customFormat="1" ht="15" customHeight="1" x14ac:dyDescent="0.25">
      <c r="A44" s="555" t="s">
        <v>66</v>
      </c>
      <c r="B44" s="556"/>
      <c r="C44" s="556"/>
      <c r="D44" s="556"/>
      <c r="E44" s="556"/>
      <c r="F44" s="556"/>
      <c r="G44" s="556"/>
      <c r="H44" s="556"/>
      <c r="I44" s="556"/>
      <c r="J44" s="556"/>
      <c r="K44" s="556"/>
      <c r="L44" s="556"/>
      <c r="M44" s="402"/>
    </row>
    <row r="45" spans="1:13" s="33" customFormat="1" ht="15" customHeight="1" x14ac:dyDescent="0.25">
      <c r="A45" s="555" t="s">
        <v>74</v>
      </c>
      <c r="B45" s="556"/>
      <c r="C45" s="556"/>
      <c r="D45" s="556"/>
      <c r="E45" s="556"/>
      <c r="F45" s="556"/>
      <c r="G45" s="556"/>
      <c r="H45" s="556"/>
      <c r="I45" s="556"/>
      <c r="J45" s="556"/>
      <c r="K45" s="556"/>
      <c r="L45" s="556"/>
      <c r="M45" s="402"/>
    </row>
    <row r="46" spans="1:13" s="33" customFormat="1" ht="15" customHeight="1" x14ac:dyDescent="0.25">
      <c r="A46" s="555" t="s">
        <v>67</v>
      </c>
      <c r="B46" s="556"/>
      <c r="C46" s="556"/>
      <c r="D46" s="556"/>
      <c r="E46" s="556"/>
      <c r="F46" s="556"/>
      <c r="G46" s="556"/>
      <c r="H46" s="556"/>
      <c r="I46" s="556"/>
      <c r="J46" s="556"/>
      <c r="K46" s="556"/>
      <c r="L46" s="556"/>
      <c r="M46" s="402"/>
    </row>
    <row r="47" spans="1:13" s="33" customFormat="1" ht="18.75" customHeight="1" x14ac:dyDescent="0.25">
      <c r="A47" s="555" t="s">
        <v>68</v>
      </c>
      <c r="B47" s="557"/>
      <c r="C47" s="557"/>
      <c r="D47" s="557"/>
      <c r="E47" s="557"/>
      <c r="F47" s="557"/>
      <c r="G47" s="557"/>
      <c r="H47" s="557"/>
      <c r="I47" s="557"/>
      <c r="J47" s="557"/>
      <c r="K47" s="557"/>
      <c r="L47" s="557"/>
      <c r="M47" s="402"/>
    </row>
    <row r="48" spans="1:13" s="33" customFormat="1" ht="21" customHeight="1" x14ac:dyDescent="0.25">
      <c r="A48" s="555" t="s">
        <v>76</v>
      </c>
      <c r="B48" s="557"/>
      <c r="C48" s="557"/>
      <c r="D48" s="557"/>
      <c r="E48" s="557"/>
      <c r="F48" s="557"/>
      <c r="G48" s="557"/>
      <c r="H48" s="557"/>
      <c r="I48" s="557"/>
      <c r="J48" s="557"/>
      <c r="K48" s="557"/>
      <c r="L48" s="557"/>
      <c r="M48" s="402"/>
    </row>
    <row r="49" spans="1:14" s="33" customFormat="1" x14ac:dyDescent="0.25">
      <c r="A49" s="555" t="s">
        <v>69</v>
      </c>
      <c r="B49" s="556"/>
      <c r="C49" s="556"/>
      <c r="D49" s="556"/>
      <c r="E49" s="556"/>
      <c r="F49" s="556"/>
      <c r="G49" s="556"/>
      <c r="H49" s="556"/>
      <c r="I49" s="556"/>
      <c r="J49" s="556"/>
      <c r="K49" s="556"/>
      <c r="L49" s="556"/>
      <c r="M49" s="402"/>
    </row>
    <row r="50" spans="1:14" s="33" customFormat="1" ht="15" customHeight="1" x14ac:dyDescent="0.25">
      <c r="A50" s="555" t="s">
        <v>70</v>
      </c>
      <c r="B50" s="556"/>
      <c r="C50" s="556"/>
      <c r="D50" s="556"/>
      <c r="E50" s="556"/>
      <c r="F50" s="556"/>
      <c r="G50" s="556"/>
      <c r="H50" s="556"/>
      <c r="I50" s="556"/>
      <c r="J50" s="556"/>
      <c r="K50" s="556"/>
      <c r="L50" s="556"/>
      <c r="M50" s="402"/>
    </row>
    <row r="51" spans="1:14" s="33" customFormat="1" ht="24" customHeight="1" x14ac:dyDescent="0.25">
      <c r="A51" s="555" t="s">
        <v>71</v>
      </c>
      <c r="B51" s="557"/>
      <c r="C51" s="557"/>
      <c r="D51" s="557"/>
      <c r="E51" s="557"/>
      <c r="F51" s="557"/>
      <c r="G51" s="557"/>
      <c r="H51" s="557"/>
      <c r="I51" s="557"/>
      <c r="J51" s="557"/>
      <c r="K51" s="557"/>
      <c r="L51" s="557"/>
      <c r="M51" s="402"/>
    </row>
    <row r="52" spans="1:14" s="404" customFormat="1" ht="28.5" customHeight="1" x14ac:dyDescent="0.25">
      <c r="A52" s="555" t="s">
        <v>450</v>
      </c>
      <c r="B52" s="546"/>
      <c r="C52" s="546"/>
      <c r="D52" s="546"/>
      <c r="E52" s="546"/>
      <c r="F52" s="546"/>
      <c r="G52" s="546"/>
      <c r="H52" s="546"/>
      <c r="I52" s="546"/>
      <c r="J52" s="546"/>
      <c r="K52" s="546"/>
      <c r="L52" s="546"/>
      <c r="M52" s="33"/>
    </row>
    <row r="53" spans="1:14" s="404" customFormat="1" ht="20.25" customHeight="1" x14ac:dyDescent="0.25">
      <c r="A53" s="555" t="s">
        <v>306</v>
      </c>
      <c r="B53" s="546"/>
      <c r="C53" s="546"/>
      <c r="D53" s="546"/>
      <c r="E53" s="546"/>
      <c r="F53" s="546"/>
      <c r="G53" s="546"/>
      <c r="H53" s="546"/>
      <c r="I53" s="546"/>
      <c r="J53" s="546"/>
      <c r="K53" s="546"/>
      <c r="L53" s="546"/>
      <c r="M53" s="33"/>
    </row>
    <row r="54" spans="1:14" x14ac:dyDescent="0.25">
      <c r="N54" s="59"/>
    </row>
    <row r="55" spans="1:14" x14ac:dyDescent="0.25">
      <c r="N55" s="59"/>
    </row>
    <row r="56" spans="1:14" x14ac:dyDescent="0.25">
      <c r="N56" s="59"/>
    </row>
    <row r="57" spans="1:14" x14ac:dyDescent="0.25">
      <c r="N57" s="59"/>
    </row>
    <row r="58" spans="1:14" x14ac:dyDescent="0.25">
      <c r="N58" s="59"/>
    </row>
    <row r="59" spans="1:14" x14ac:dyDescent="0.25">
      <c r="N59" s="59"/>
    </row>
    <row r="60" spans="1:14" x14ac:dyDescent="0.25">
      <c r="N60" s="59"/>
    </row>
    <row r="61" spans="1:14" x14ac:dyDescent="0.25">
      <c r="N61" s="59"/>
    </row>
    <row r="62" spans="1:14" x14ac:dyDescent="0.25">
      <c r="N62" s="59"/>
    </row>
    <row r="63" spans="1:14" x14ac:dyDescent="0.25">
      <c r="N63" s="59"/>
    </row>
    <row r="64" spans="1:14" x14ac:dyDescent="0.25">
      <c r="N64" s="59"/>
    </row>
    <row r="65" spans="1:14" x14ac:dyDescent="0.25">
      <c r="N65" s="59"/>
    </row>
    <row r="66" spans="1:14" x14ac:dyDescent="0.25">
      <c r="N66" s="59"/>
    </row>
    <row r="67" spans="1:14" x14ac:dyDescent="0.25">
      <c r="A67" s="59"/>
      <c r="C67" s="59"/>
      <c r="D67" s="59"/>
      <c r="E67" s="59"/>
      <c r="F67" s="59"/>
      <c r="G67" s="59"/>
      <c r="H67" s="59"/>
      <c r="I67" s="59"/>
      <c r="J67" s="59"/>
      <c r="K67" s="59"/>
      <c r="L67" s="59"/>
      <c r="M67" s="59"/>
      <c r="N67" s="59"/>
    </row>
    <row r="68" spans="1:14" x14ac:dyDescent="0.25">
      <c r="A68" s="59"/>
      <c r="C68" s="59"/>
      <c r="D68" s="59"/>
      <c r="E68" s="59"/>
      <c r="F68" s="59"/>
      <c r="G68" s="59"/>
      <c r="H68" s="59"/>
      <c r="I68" s="59"/>
      <c r="J68" s="59"/>
      <c r="K68" s="59"/>
      <c r="L68" s="59"/>
      <c r="M68" s="59"/>
      <c r="N68" s="59"/>
    </row>
    <row r="69" spans="1:14" x14ac:dyDescent="0.25">
      <c r="A69" s="59"/>
      <c r="C69" s="59"/>
      <c r="D69" s="59"/>
      <c r="E69" s="59"/>
      <c r="F69" s="59"/>
      <c r="G69" s="59"/>
      <c r="H69" s="59"/>
      <c r="I69" s="59"/>
      <c r="J69" s="59"/>
      <c r="K69" s="59"/>
      <c r="L69" s="59"/>
      <c r="M69" s="59"/>
      <c r="N69" s="59"/>
    </row>
    <row r="70" spans="1:14" x14ac:dyDescent="0.25">
      <c r="A70" s="59"/>
      <c r="C70" s="59"/>
      <c r="D70" s="59"/>
      <c r="E70" s="59"/>
      <c r="F70" s="59"/>
      <c r="G70" s="59"/>
      <c r="H70" s="59"/>
      <c r="I70" s="59"/>
      <c r="J70" s="59"/>
      <c r="K70" s="59"/>
      <c r="L70" s="59"/>
      <c r="M70" s="59"/>
      <c r="N70" s="59"/>
    </row>
    <row r="71" spans="1:14" x14ac:dyDescent="0.25">
      <c r="A71" s="59"/>
      <c r="C71" s="59"/>
      <c r="D71" s="59"/>
      <c r="E71" s="59"/>
      <c r="F71" s="59"/>
      <c r="G71" s="59"/>
      <c r="H71" s="59"/>
      <c r="I71" s="59"/>
      <c r="J71" s="59"/>
      <c r="K71" s="59"/>
      <c r="L71" s="59"/>
      <c r="M71" s="59"/>
      <c r="N71" s="59"/>
    </row>
    <row r="72" spans="1:14" x14ac:dyDescent="0.25">
      <c r="A72" s="59"/>
      <c r="C72" s="59"/>
      <c r="D72" s="59"/>
      <c r="E72" s="59"/>
      <c r="F72" s="59"/>
      <c r="G72" s="59"/>
      <c r="H72" s="59"/>
      <c r="I72" s="59"/>
      <c r="J72" s="59"/>
      <c r="K72" s="59"/>
      <c r="L72" s="59"/>
      <c r="M72" s="59"/>
      <c r="N72" s="59"/>
    </row>
    <row r="73" spans="1:14" x14ac:dyDescent="0.25">
      <c r="A73" s="59"/>
      <c r="C73" s="59"/>
      <c r="D73" s="59"/>
      <c r="E73" s="59"/>
      <c r="F73" s="59"/>
      <c r="G73" s="59"/>
      <c r="H73" s="59"/>
      <c r="I73" s="59"/>
      <c r="J73" s="59"/>
      <c r="K73" s="59"/>
      <c r="L73" s="59"/>
      <c r="M73" s="59"/>
      <c r="N73" s="59"/>
    </row>
    <row r="74" spans="1:14" x14ac:dyDescent="0.25">
      <c r="A74" s="59"/>
      <c r="C74" s="59"/>
      <c r="D74" s="59"/>
      <c r="E74" s="59"/>
      <c r="F74" s="59"/>
      <c r="G74" s="59"/>
      <c r="H74" s="59"/>
      <c r="I74" s="59"/>
      <c r="J74" s="59"/>
      <c r="K74" s="59"/>
      <c r="L74" s="59"/>
      <c r="M74" s="59"/>
      <c r="N74" s="59"/>
    </row>
    <row r="75" spans="1:14" x14ac:dyDescent="0.25">
      <c r="A75" s="59"/>
      <c r="C75" s="59"/>
      <c r="D75" s="59"/>
      <c r="E75" s="59"/>
      <c r="F75" s="59"/>
      <c r="G75" s="59"/>
      <c r="H75" s="59"/>
      <c r="I75" s="59"/>
      <c r="J75" s="59"/>
      <c r="K75" s="59"/>
      <c r="L75" s="59"/>
      <c r="M75" s="59"/>
      <c r="N75" s="59"/>
    </row>
    <row r="76" spans="1:14" x14ac:dyDescent="0.25">
      <c r="A76" s="59"/>
      <c r="C76" s="59"/>
      <c r="D76" s="59"/>
      <c r="E76" s="59"/>
      <c r="F76" s="59"/>
      <c r="G76" s="59"/>
      <c r="H76" s="59"/>
      <c r="I76" s="59"/>
      <c r="J76" s="59"/>
      <c r="K76" s="59"/>
      <c r="L76" s="59"/>
      <c r="M76" s="59"/>
      <c r="N76" s="59"/>
    </row>
    <row r="77" spans="1:14" x14ac:dyDescent="0.25">
      <c r="A77" s="59"/>
      <c r="C77" s="59"/>
      <c r="D77" s="59"/>
      <c r="E77" s="59"/>
      <c r="F77" s="59"/>
      <c r="G77" s="59"/>
      <c r="H77" s="59"/>
      <c r="I77" s="59"/>
      <c r="J77" s="59"/>
      <c r="K77" s="59"/>
      <c r="L77" s="59"/>
      <c r="M77" s="59"/>
      <c r="N77" s="59"/>
    </row>
    <row r="78" spans="1:14" x14ac:dyDescent="0.25">
      <c r="A78" s="59"/>
      <c r="C78" s="59"/>
      <c r="D78" s="59"/>
      <c r="E78" s="59"/>
      <c r="F78" s="59"/>
      <c r="G78" s="59"/>
      <c r="H78" s="59"/>
      <c r="I78" s="59"/>
      <c r="J78" s="59"/>
      <c r="K78" s="59"/>
      <c r="L78" s="59"/>
      <c r="M78" s="59"/>
      <c r="N78" s="59"/>
    </row>
    <row r="79" spans="1:14" x14ac:dyDescent="0.25">
      <c r="A79" s="59"/>
      <c r="C79" s="59"/>
      <c r="D79" s="59"/>
      <c r="E79" s="59"/>
      <c r="F79" s="59"/>
      <c r="G79" s="59"/>
      <c r="H79" s="59"/>
      <c r="I79" s="59"/>
      <c r="J79" s="59"/>
      <c r="K79" s="59"/>
      <c r="L79" s="59"/>
      <c r="M79" s="59"/>
      <c r="N79" s="59"/>
    </row>
    <row r="80" spans="1:14" x14ac:dyDescent="0.25">
      <c r="A80" s="59"/>
      <c r="C80" s="59"/>
      <c r="D80" s="59"/>
      <c r="E80" s="59"/>
      <c r="F80" s="59"/>
      <c r="G80" s="59"/>
      <c r="H80" s="59"/>
      <c r="I80" s="59"/>
      <c r="J80" s="59"/>
      <c r="K80" s="59"/>
      <c r="L80" s="59"/>
      <c r="M80" s="59"/>
      <c r="N80" s="59"/>
    </row>
    <row r="81" spans="1:14" x14ac:dyDescent="0.25">
      <c r="A81" s="59"/>
      <c r="C81" s="59"/>
      <c r="D81" s="59"/>
      <c r="E81" s="59"/>
      <c r="F81" s="59"/>
      <c r="G81" s="59"/>
      <c r="H81" s="59"/>
      <c r="I81" s="59"/>
      <c r="J81" s="59"/>
      <c r="K81" s="59"/>
      <c r="L81" s="59"/>
      <c r="M81" s="59"/>
      <c r="N81" s="59"/>
    </row>
    <row r="82" spans="1:14" x14ac:dyDescent="0.25">
      <c r="A82" s="59"/>
      <c r="C82" s="59"/>
      <c r="D82" s="59"/>
      <c r="E82" s="59"/>
      <c r="F82" s="59"/>
      <c r="G82" s="59"/>
      <c r="H82" s="59"/>
      <c r="I82" s="59"/>
      <c r="J82" s="59"/>
      <c r="K82" s="59"/>
      <c r="L82" s="59"/>
      <c r="M82" s="59"/>
      <c r="N82" s="59"/>
    </row>
    <row r="83" spans="1:14" x14ac:dyDescent="0.25">
      <c r="A83" s="59"/>
      <c r="C83" s="59"/>
      <c r="D83" s="59"/>
      <c r="E83" s="59"/>
      <c r="F83" s="59"/>
      <c r="G83" s="59"/>
      <c r="H83" s="59"/>
      <c r="I83" s="59"/>
      <c r="J83" s="59"/>
      <c r="K83" s="59"/>
      <c r="L83" s="59"/>
      <c r="M83" s="59"/>
      <c r="N83" s="59"/>
    </row>
    <row r="84" spans="1:14" x14ac:dyDescent="0.25">
      <c r="A84" s="59"/>
      <c r="C84" s="59"/>
      <c r="D84" s="59"/>
      <c r="E84" s="59"/>
      <c r="F84" s="59"/>
      <c r="G84" s="59"/>
      <c r="H84" s="59"/>
      <c r="I84" s="59"/>
      <c r="J84" s="59"/>
      <c r="K84" s="59"/>
      <c r="L84" s="59"/>
      <c r="M84" s="59"/>
      <c r="N84" s="59"/>
    </row>
    <row r="85" spans="1:14" x14ac:dyDescent="0.25">
      <c r="A85" s="59"/>
      <c r="C85" s="59"/>
      <c r="D85" s="59"/>
      <c r="E85" s="59"/>
      <c r="F85" s="59"/>
      <c r="G85" s="59"/>
      <c r="H85" s="59"/>
      <c r="I85" s="59"/>
      <c r="J85" s="59"/>
      <c r="K85" s="59"/>
      <c r="L85" s="59"/>
      <c r="M85" s="59"/>
      <c r="N85" s="59"/>
    </row>
    <row r="86" spans="1:14" x14ac:dyDescent="0.25">
      <c r="A86" s="59"/>
      <c r="C86" s="59"/>
      <c r="D86" s="59"/>
      <c r="E86" s="59"/>
      <c r="F86" s="59"/>
      <c r="G86" s="59"/>
      <c r="H86" s="59"/>
      <c r="I86" s="59"/>
      <c r="J86" s="59"/>
      <c r="K86" s="59"/>
      <c r="L86" s="59"/>
      <c r="M86" s="59"/>
      <c r="N86" s="59"/>
    </row>
    <row r="87" spans="1:14" x14ac:dyDescent="0.25">
      <c r="A87" s="59"/>
      <c r="C87" s="59"/>
      <c r="D87" s="59"/>
      <c r="E87" s="59"/>
      <c r="F87" s="59"/>
      <c r="G87" s="59"/>
      <c r="H87" s="59"/>
      <c r="I87" s="59"/>
      <c r="J87" s="59"/>
      <c r="K87" s="59"/>
      <c r="L87" s="59"/>
      <c r="M87" s="59"/>
      <c r="N87" s="59"/>
    </row>
    <row r="88" spans="1:14" x14ac:dyDescent="0.25">
      <c r="A88" s="59"/>
      <c r="C88" s="59"/>
      <c r="D88" s="59"/>
      <c r="E88" s="59"/>
      <c r="F88" s="59"/>
      <c r="G88" s="59"/>
      <c r="H88" s="59"/>
      <c r="I88" s="59"/>
      <c r="J88" s="59"/>
      <c r="K88" s="59"/>
      <c r="L88" s="59"/>
      <c r="M88" s="59"/>
      <c r="N88" s="59"/>
    </row>
    <row r="89" spans="1:14" x14ac:dyDescent="0.25">
      <c r="A89" s="59"/>
      <c r="C89" s="59"/>
      <c r="D89" s="59"/>
      <c r="E89" s="59"/>
      <c r="F89" s="59"/>
      <c r="G89" s="59"/>
      <c r="H89" s="59"/>
      <c r="I89" s="59"/>
      <c r="J89" s="59"/>
      <c r="K89" s="59"/>
      <c r="L89" s="59"/>
      <c r="M89" s="59"/>
      <c r="N89" s="59"/>
    </row>
    <row r="90" spans="1:14" x14ac:dyDescent="0.25">
      <c r="A90" s="59"/>
      <c r="C90" s="59"/>
      <c r="D90" s="59"/>
      <c r="E90" s="59"/>
      <c r="F90" s="59"/>
      <c r="G90" s="59"/>
      <c r="H90" s="59"/>
      <c r="I90" s="59"/>
      <c r="J90" s="59"/>
      <c r="K90" s="59"/>
      <c r="L90" s="59"/>
      <c r="M90" s="59"/>
      <c r="N90" s="59"/>
    </row>
    <row r="91" spans="1:14" x14ac:dyDescent="0.25">
      <c r="A91" s="59"/>
      <c r="C91" s="59"/>
      <c r="D91" s="59"/>
      <c r="E91" s="59"/>
      <c r="F91" s="59"/>
      <c r="G91" s="59"/>
      <c r="H91" s="59"/>
      <c r="I91" s="59"/>
      <c r="J91" s="59"/>
      <c r="K91" s="59"/>
      <c r="L91" s="59"/>
      <c r="M91" s="59"/>
      <c r="N91" s="59"/>
    </row>
    <row r="92" spans="1:14" x14ac:dyDescent="0.25">
      <c r="A92" s="59"/>
      <c r="C92" s="59"/>
      <c r="D92" s="59"/>
      <c r="E92" s="59"/>
      <c r="F92" s="59"/>
      <c r="G92" s="59"/>
      <c r="H92" s="59"/>
      <c r="I92" s="59"/>
      <c r="J92" s="59"/>
      <c r="K92" s="59"/>
      <c r="L92" s="59"/>
      <c r="M92" s="59"/>
      <c r="N92" s="59"/>
    </row>
    <row r="93" spans="1:14" x14ac:dyDescent="0.25">
      <c r="A93" s="59"/>
      <c r="C93" s="59"/>
      <c r="D93" s="59"/>
      <c r="E93" s="59"/>
      <c r="F93" s="59"/>
      <c r="G93" s="59"/>
      <c r="H93" s="59"/>
      <c r="I93" s="59"/>
      <c r="J93" s="59"/>
      <c r="K93" s="59"/>
      <c r="L93" s="59"/>
      <c r="M93" s="59"/>
      <c r="N93" s="59"/>
    </row>
    <row r="94" spans="1:14" x14ac:dyDescent="0.25">
      <c r="A94" s="59"/>
      <c r="C94" s="59"/>
      <c r="D94" s="59"/>
      <c r="E94" s="59"/>
      <c r="F94" s="59"/>
      <c r="G94" s="59"/>
      <c r="H94" s="59"/>
      <c r="I94" s="59"/>
      <c r="J94" s="59"/>
      <c r="K94" s="59"/>
      <c r="L94" s="59"/>
      <c r="M94" s="59"/>
      <c r="N94" s="59"/>
    </row>
    <row r="95" spans="1:14" x14ac:dyDescent="0.25">
      <c r="A95" s="59"/>
      <c r="C95" s="59"/>
      <c r="D95" s="59"/>
      <c r="E95" s="59"/>
      <c r="F95" s="59"/>
      <c r="G95" s="59"/>
      <c r="H95" s="59"/>
      <c r="I95" s="59"/>
      <c r="J95" s="59"/>
      <c r="K95" s="59"/>
      <c r="L95" s="59"/>
      <c r="M95" s="59"/>
      <c r="N95" s="59"/>
    </row>
    <row r="96" spans="1:14" x14ac:dyDescent="0.25">
      <c r="A96" s="59"/>
      <c r="C96" s="59"/>
      <c r="D96" s="59"/>
      <c r="E96" s="59"/>
      <c r="F96" s="59"/>
      <c r="G96" s="59"/>
      <c r="H96" s="59"/>
      <c r="I96" s="59"/>
      <c r="J96" s="59"/>
      <c r="K96" s="59"/>
      <c r="L96" s="59"/>
      <c r="M96" s="59"/>
      <c r="N96" s="59"/>
    </row>
    <row r="97" spans="1:14" x14ac:dyDescent="0.25">
      <c r="A97" s="59"/>
      <c r="C97" s="59"/>
      <c r="D97" s="59"/>
      <c r="E97" s="59"/>
      <c r="F97" s="59"/>
      <c r="G97" s="59"/>
      <c r="H97" s="59"/>
      <c r="I97" s="59"/>
      <c r="J97" s="59"/>
      <c r="K97" s="59"/>
      <c r="L97" s="59"/>
      <c r="M97" s="59"/>
      <c r="N97" s="59"/>
    </row>
    <row r="98" spans="1:14" x14ac:dyDescent="0.25">
      <c r="A98" s="59"/>
      <c r="C98" s="59"/>
      <c r="D98" s="59"/>
      <c r="E98" s="59"/>
      <c r="F98" s="59"/>
      <c r="G98" s="59"/>
      <c r="H98" s="59"/>
      <c r="I98" s="59"/>
      <c r="J98" s="59"/>
      <c r="K98" s="59"/>
      <c r="L98" s="59"/>
      <c r="M98" s="59"/>
      <c r="N98" s="59"/>
    </row>
    <row r="99" spans="1:14" x14ac:dyDescent="0.25">
      <c r="A99" s="59"/>
      <c r="C99" s="59"/>
      <c r="D99" s="59"/>
      <c r="E99" s="59"/>
      <c r="F99" s="59"/>
      <c r="G99" s="59"/>
      <c r="H99" s="59"/>
      <c r="I99" s="59"/>
      <c r="J99" s="59"/>
      <c r="K99" s="59"/>
      <c r="L99" s="59"/>
      <c r="M99" s="59"/>
      <c r="N99" s="59"/>
    </row>
    <row r="100" spans="1:14" x14ac:dyDescent="0.25">
      <c r="A100" s="59"/>
      <c r="C100" s="59"/>
      <c r="D100" s="59"/>
      <c r="E100" s="59"/>
      <c r="F100" s="59"/>
      <c r="G100" s="59"/>
      <c r="H100" s="59"/>
      <c r="I100" s="59"/>
      <c r="J100" s="59"/>
      <c r="K100" s="59"/>
      <c r="L100" s="59"/>
      <c r="M100" s="59"/>
      <c r="N100" s="59"/>
    </row>
    <row r="101" spans="1:14" x14ac:dyDescent="0.25">
      <c r="A101" s="59"/>
      <c r="C101" s="59"/>
      <c r="D101" s="59"/>
      <c r="E101" s="59"/>
      <c r="F101" s="59"/>
      <c r="G101" s="59"/>
      <c r="H101" s="59"/>
      <c r="I101" s="59"/>
      <c r="J101" s="59"/>
      <c r="K101" s="59"/>
      <c r="L101" s="59"/>
      <c r="M101" s="59"/>
      <c r="N101" s="59"/>
    </row>
    <row r="102" spans="1:14" x14ac:dyDescent="0.25">
      <c r="A102" s="59"/>
      <c r="C102" s="59"/>
      <c r="D102" s="59"/>
      <c r="E102" s="59"/>
      <c r="F102" s="59"/>
      <c r="G102" s="59"/>
      <c r="H102" s="59"/>
      <c r="I102" s="59"/>
      <c r="J102" s="59"/>
      <c r="K102" s="59"/>
      <c r="L102" s="59"/>
      <c r="M102" s="59"/>
      <c r="N102" s="59"/>
    </row>
    <row r="103" spans="1:14" x14ac:dyDescent="0.25">
      <c r="A103" s="59"/>
      <c r="C103" s="59"/>
      <c r="D103" s="59"/>
      <c r="E103" s="59"/>
      <c r="F103" s="59"/>
      <c r="G103" s="59"/>
      <c r="H103" s="59"/>
      <c r="I103" s="59"/>
      <c r="J103" s="59"/>
      <c r="K103" s="59"/>
      <c r="L103" s="59"/>
      <c r="M103" s="59"/>
      <c r="N103" s="59"/>
    </row>
    <row r="104" spans="1:14" x14ac:dyDescent="0.25">
      <c r="A104" s="59"/>
      <c r="C104" s="59"/>
      <c r="D104" s="59"/>
      <c r="E104" s="59"/>
      <c r="F104" s="59"/>
      <c r="G104" s="59"/>
      <c r="H104" s="59"/>
      <c r="I104" s="59"/>
      <c r="J104" s="59"/>
      <c r="K104" s="59"/>
      <c r="L104" s="59"/>
      <c r="M104" s="59"/>
      <c r="N104" s="59"/>
    </row>
    <row r="105" spans="1:14" x14ac:dyDescent="0.25">
      <c r="A105" s="59"/>
      <c r="C105" s="59"/>
      <c r="D105" s="59"/>
      <c r="E105" s="59"/>
      <c r="F105" s="59"/>
      <c r="G105" s="59"/>
      <c r="H105" s="59"/>
      <c r="I105" s="59"/>
      <c r="J105" s="59"/>
      <c r="K105" s="59"/>
      <c r="L105" s="59"/>
      <c r="M105" s="59"/>
      <c r="N105" s="59"/>
    </row>
    <row r="106" spans="1:14" x14ac:dyDescent="0.25">
      <c r="A106" s="59"/>
      <c r="C106" s="59"/>
      <c r="D106" s="59"/>
      <c r="E106" s="59"/>
      <c r="F106" s="59"/>
      <c r="G106" s="59"/>
      <c r="H106" s="59"/>
      <c r="I106" s="59"/>
      <c r="J106" s="59"/>
      <c r="K106" s="59"/>
      <c r="L106" s="59"/>
      <c r="M106" s="59"/>
      <c r="N106" s="59"/>
    </row>
    <row r="107" spans="1:14" x14ac:dyDescent="0.25">
      <c r="A107" s="59"/>
      <c r="C107" s="59"/>
      <c r="D107" s="59"/>
      <c r="E107" s="59"/>
      <c r="F107" s="59"/>
      <c r="G107" s="59"/>
      <c r="H107" s="59"/>
      <c r="I107" s="59"/>
      <c r="J107" s="59"/>
      <c r="K107" s="59"/>
      <c r="L107" s="59"/>
      <c r="M107" s="59"/>
      <c r="N107" s="59"/>
    </row>
    <row r="108" spans="1:14" x14ac:dyDescent="0.25">
      <c r="A108" s="59"/>
      <c r="C108" s="59"/>
      <c r="D108" s="59"/>
      <c r="E108" s="59"/>
      <c r="F108" s="59"/>
      <c r="G108" s="59"/>
      <c r="H108" s="59"/>
      <c r="I108" s="59"/>
      <c r="J108" s="59"/>
      <c r="K108" s="59"/>
      <c r="L108" s="59"/>
      <c r="M108" s="59"/>
      <c r="N108" s="59"/>
    </row>
    <row r="109" spans="1:14" x14ac:dyDescent="0.25">
      <c r="A109" s="59"/>
      <c r="C109" s="59"/>
      <c r="D109" s="59"/>
      <c r="E109" s="59"/>
      <c r="F109" s="59"/>
      <c r="G109" s="59"/>
      <c r="H109" s="59"/>
      <c r="I109" s="59"/>
      <c r="J109" s="59"/>
      <c r="K109" s="59"/>
      <c r="L109" s="59"/>
      <c r="M109" s="59"/>
      <c r="N109" s="59"/>
    </row>
    <row r="110" spans="1:14" x14ac:dyDescent="0.25">
      <c r="A110" s="59"/>
      <c r="C110" s="59"/>
      <c r="D110" s="59"/>
      <c r="E110" s="59"/>
      <c r="F110" s="59"/>
      <c r="G110" s="59"/>
      <c r="H110" s="59"/>
      <c r="I110" s="59"/>
      <c r="J110" s="59"/>
      <c r="K110" s="59"/>
      <c r="L110" s="59"/>
      <c r="M110" s="59"/>
      <c r="N110" s="59"/>
    </row>
    <row r="111" spans="1:14" x14ac:dyDescent="0.25">
      <c r="A111" s="59"/>
      <c r="C111" s="59"/>
      <c r="D111" s="59"/>
      <c r="E111" s="59"/>
      <c r="F111" s="59"/>
      <c r="G111" s="59"/>
      <c r="H111" s="59"/>
      <c r="I111" s="59"/>
      <c r="J111" s="59"/>
      <c r="K111" s="59"/>
      <c r="L111" s="59"/>
      <c r="M111" s="59"/>
      <c r="N111" s="59"/>
    </row>
    <row r="112" spans="1:14" x14ac:dyDescent="0.25">
      <c r="A112" s="59"/>
      <c r="C112" s="59"/>
      <c r="D112" s="59"/>
      <c r="E112" s="59"/>
      <c r="F112" s="59"/>
      <c r="G112" s="59"/>
      <c r="H112" s="59"/>
      <c r="I112" s="59"/>
      <c r="J112" s="59"/>
      <c r="K112" s="59"/>
      <c r="L112" s="59"/>
      <c r="M112" s="59"/>
      <c r="N112" s="59"/>
    </row>
    <row r="113" spans="1:14" x14ac:dyDescent="0.25">
      <c r="A113" s="59"/>
      <c r="C113" s="59"/>
      <c r="D113" s="59"/>
      <c r="E113" s="59"/>
      <c r="F113" s="59"/>
      <c r="G113" s="59"/>
      <c r="H113" s="59"/>
      <c r="I113" s="59"/>
      <c r="J113" s="59"/>
      <c r="K113" s="59"/>
      <c r="L113" s="59"/>
      <c r="M113" s="59"/>
      <c r="N113" s="59"/>
    </row>
    <row r="114" spans="1:14" x14ac:dyDescent="0.25">
      <c r="A114" s="59"/>
      <c r="C114" s="59"/>
      <c r="D114" s="59"/>
      <c r="E114" s="59"/>
      <c r="F114" s="59"/>
      <c r="G114" s="59"/>
      <c r="H114" s="59"/>
      <c r="I114" s="59"/>
      <c r="J114" s="59"/>
      <c r="K114" s="59"/>
      <c r="L114" s="59"/>
      <c r="M114" s="59"/>
      <c r="N114" s="59"/>
    </row>
    <row r="115" spans="1:14" x14ac:dyDescent="0.25">
      <c r="A115" s="59"/>
      <c r="C115" s="59"/>
      <c r="D115" s="59"/>
      <c r="E115" s="59"/>
      <c r="F115" s="59"/>
      <c r="G115" s="59"/>
      <c r="H115" s="59"/>
      <c r="I115" s="59"/>
      <c r="J115" s="59"/>
      <c r="K115" s="59"/>
      <c r="L115" s="59"/>
      <c r="M115" s="59"/>
      <c r="N115" s="59"/>
    </row>
    <row r="116" spans="1:14" x14ac:dyDescent="0.25">
      <c r="A116" s="59"/>
      <c r="C116" s="59"/>
      <c r="D116" s="59"/>
      <c r="E116" s="59"/>
      <c r="F116" s="59"/>
      <c r="G116" s="59"/>
      <c r="H116" s="59"/>
      <c r="I116" s="59"/>
      <c r="J116" s="59"/>
      <c r="K116" s="59"/>
      <c r="L116" s="59"/>
      <c r="M116" s="59"/>
      <c r="N116" s="59"/>
    </row>
    <row r="117" spans="1:14" x14ac:dyDescent="0.25">
      <c r="A117" s="59"/>
      <c r="C117" s="59"/>
      <c r="D117" s="59"/>
      <c r="E117" s="59"/>
      <c r="F117" s="59"/>
      <c r="G117" s="59"/>
      <c r="H117" s="59"/>
      <c r="I117" s="59"/>
      <c r="J117" s="59"/>
      <c r="K117" s="59"/>
      <c r="L117" s="59"/>
      <c r="M117" s="59"/>
      <c r="N117" s="59"/>
    </row>
    <row r="118" spans="1:14" x14ac:dyDescent="0.25">
      <c r="A118" s="59"/>
      <c r="C118" s="59"/>
      <c r="D118" s="59"/>
      <c r="E118" s="59"/>
      <c r="F118" s="59"/>
      <c r="G118" s="59"/>
      <c r="H118" s="59"/>
      <c r="I118" s="59"/>
      <c r="J118" s="59"/>
      <c r="K118" s="59"/>
      <c r="L118" s="59"/>
      <c r="M118" s="59"/>
      <c r="N118" s="59"/>
    </row>
    <row r="119" spans="1:14" x14ac:dyDescent="0.25">
      <c r="A119" s="59"/>
      <c r="C119" s="59"/>
      <c r="D119" s="59"/>
      <c r="E119" s="59"/>
      <c r="F119" s="59"/>
      <c r="G119" s="59"/>
      <c r="H119" s="59"/>
      <c r="I119" s="59"/>
      <c r="J119" s="59"/>
      <c r="K119" s="59"/>
      <c r="L119" s="59"/>
      <c r="M119" s="59"/>
      <c r="N119" s="59"/>
    </row>
    <row r="120" spans="1:14" x14ac:dyDescent="0.25">
      <c r="A120" s="59"/>
      <c r="C120" s="59"/>
      <c r="D120" s="59"/>
      <c r="E120" s="59"/>
      <c r="F120" s="59"/>
      <c r="G120" s="59"/>
      <c r="H120" s="59"/>
      <c r="I120" s="59"/>
      <c r="J120" s="59"/>
      <c r="K120" s="59"/>
      <c r="L120" s="59"/>
      <c r="M120" s="59"/>
      <c r="N120" s="59"/>
    </row>
    <row r="121" spans="1:14" x14ac:dyDescent="0.25">
      <c r="A121" s="59"/>
      <c r="C121" s="59"/>
      <c r="D121" s="59"/>
      <c r="E121" s="59"/>
      <c r="F121" s="59"/>
      <c r="G121" s="59"/>
      <c r="H121" s="59"/>
      <c r="I121" s="59"/>
      <c r="J121" s="59"/>
      <c r="K121" s="59"/>
      <c r="L121" s="59"/>
      <c r="M121" s="59"/>
      <c r="N121" s="59"/>
    </row>
    <row r="122" spans="1:14" x14ac:dyDescent="0.25">
      <c r="A122" s="59"/>
      <c r="C122" s="59"/>
      <c r="D122" s="59"/>
      <c r="E122" s="59"/>
      <c r="F122" s="59"/>
      <c r="G122" s="59"/>
      <c r="H122" s="59"/>
      <c r="I122" s="59"/>
      <c r="J122" s="59"/>
      <c r="K122" s="59"/>
      <c r="L122" s="59"/>
      <c r="M122" s="59"/>
      <c r="N122" s="59"/>
    </row>
    <row r="123" spans="1:14" x14ac:dyDescent="0.25">
      <c r="A123" s="59"/>
      <c r="C123" s="59"/>
      <c r="D123" s="59"/>
      <c r="E123" s="59"/>
      <c r="F123" s="59"/>
      <c r="G123" s="59"/>
      <c r="H123" s="59"/>
      <c r="I123" s="59"/>
      <c r="J123" s="59"/>
      <c r="K123" s="59"/>
      <c r="L123" s="59"/>
      <c r="M123" s="59"/>
      <c r="N123" s="59"/>
    </row>
    <row r="124" spans="1:14" x14ac:dyDescent="0.25">
      <c r="A124" s="59"/>
      <c r="C124" s="59"/>
      <c r="D124" s="59"/>
      <c r="E124" s="59"/>
      <c r="F124" s="59"/>
      <c r="G124" s="59"/>
      <c r="H124" s="59"/>
      <c r="I124" s="59"/>
      <c r="J124" s="59"/>
      <c r="K124" s="59"/>
      <c r="L124" s="59"/>
      <c r="M124" s="59"/>
      <c r="N124" s="59"/>
    </row>
    <row r="125" spans="1:14" x14ac:dyDescent="0.25">
      <c r="A125" s="59"/>
      <c r="C125" s="59"/>
      <c r="D125" s="59"/>
      <c r="E125" s="59"/>
      <c r="F125" s="59"/>
      <c r="G125" s="59"/>
      <c r="H125" s="59"/>
      <c r="I125" s="59"/>
      <c r="J125" s="59"/>
      <c r="K125" s="59"/>
      <c r="L125" s="59"/>
      <c r="M125" s="59"/>
      <c r="N125" s="59"/>
    </row>
    <row r="126" spans="1:14" x14ac:dyDescent="0.25">
      <c r="A126" s="59"/>
      <c r="C126" s="59"/>
      <c r="D126" s="59"/>
      <c r="E126" s="59"/>
      <c r="F126" s="59"/>
      <c r="G126" s="59"/>
      <c r="H126" s="59"/>
      <c r="I126" s="59"/>
      <c r="J126" s="59"/>
      <c r="K126" s="59"/>
      <c r="L126" s="59"/>
      <c r="M126" s="59"/>
      <c r="N126" s="59"/>
    </row>
    <row r="127" spans="1:14" x14ac:dyDescent="0.25">
      <c r="A127" s="59"/>
      <c r="C127" s="59"/>
      <c r="D127" s="59"/>
      <c r="E127" s="59"/>
      <c r="F127" s="59"/>
      <c r="G127" s="59"/>
      <c r="H127" s="59"/>
      <c r="I127" s="59"/>
      <c r="J127" s="59"/>
      <c r="K127" s="59"/>
      <c r="L127" s="59"/>
      <c r="M127" s="59"/>
      <c r="N127" s="59"/>
    </row>
    <row r="128" spans="1:14" x14ac:dyDescent="0.25">
      <c r="A128" s="59"/>
      <c r="C128" s="59"/>
      <c r="D128" s="59"/>
      <c r="E128" s="59"/>
      <c r="F128" s="59"/>
      <c r="G128" s="59"/>
      <c r="H128" s="59"/>
      <c r="I128" s="59"/>
      <c r="J128" s="59"/>
      <c r="K128" s="59"/>
      <c r="L128" s="59"/>
      <c r="M128" s="59"/>
      <c r="N128" s="59"/>
    </row>
    <row r="129" spans="1:14" x14ac:dyDescent="0.25">
      <c r="A129" s="59"/>
      <c r="C129" s="59"/>
      <c r="D129" s="59"/>
      <c r="E129" s="59"/>
      <c r="F129" s="59"/>
      <c r="G129" s="59"/>
      <c r="H129" s="59"/>
      <c r="I129" s="59"/>
      <c r="J129" s="59"/>
      <c r="K129" s="59"/>
      <c r="L129" s="59"/>
      <c r="M129" s="59"/>
      <c r="N129" s="59"/>
    </row>
    <row r="130" spans="1:14" x14ac:dyDescent="0.25">
      <c r="A130" s="59"/>
      <c r="C130" s="59"/>
      <c r="D130" s="59"/>
      <c r="E130" s="59"/>
      <c r="F130" s="59"/>
      <c r="G130" s="59"/>
      <c r="H130" s="59"/>
      <c r="I130" s="59"/>
      <c r="J130" s="59"/>
      <c r="K130" s="59"/>
      <c r="L130" s="59"/>
      <c r="M130" s="59"/>
      <c r="N130" s="59"/>
    </row>
    <row r="131" spans="1:14" x14ac:dyDescent="0.25">
      <c r="A131" s="59"/>
      <c r="C131" s="59"/>
      <c r="D131" s="59"/>
      <c r="E131" s="59"/>
      <c r="F131" s="59"/>
      <c r="G131" s="59"/>
      <c r="H131" s="59"/>
      <c r="I131" s="59"/>
      <c r="J131" s="59"/>
      <c r="K131" s="59"/>
      <c r="L131" s="59"/>
      <c r="M131" s="59"/>
      <c r="N131" s="59"/>
    </row>
    <row r="132" spans="1:14" x14ac:dyDescent="0.25">
      <c r="A132" s="59"/>
      <c r="C132" s="59"/>
      <c r="D132" s="59"/>
      <c r="E132" s="59"/>
      <c r="F132" s="59"/>
      <c r="G132" s="59"/>
      <c r="H132" s="59"/>
      <c r="I132" s="59"/>
      <c r="J132" s="59"/>
      <c r="K132" s="59"/>
      <c r="L132" s="59"/>
      <c r="M132" s="59"/>
      <c r="N132" s="59"/>
    </row>
    <row r="133" spans="1:14" x14ac:dyDescent="0.25">
      <c r="A133" s="59"/>
      <c r="C133" s="59"/>
      <c r="D133" s="59"/>
      <c r="E133" s="59"/>
      <c r="F133" s="59"/>
      <c r="G133" s="59"/>
      <c r="H133" s="59"/>
      <c r="I133" s="59"/>
      <c r="J133" s="59"/>
      <c r="K133" s="59"/>
      <c r="L133" s="59"/>
      <c r="M133" s="59"/>
      <c r="N133" s="59"/>
    </row>
    <row r="134" spans="1:14" x14ac:dyDescent="0.25">
      <c r="A134" s="59"/>
      <c r="C134" s="59"/>
      <c r="D134" s="59"/>
      <c r="E134" s="59"/>
      <c r="F134" s="59"/>
      <c r="G134" s="59"/>
      <c r="H134" s="59"/>
      <c r="I134" s="59"/>
      <c r="J134" s="59"/>
      <c r="K134" s="59"/>
      <c r="L134" s="59"/>
      <c r="M134" s="59"/>
      <c r="N134" s="59"/>
    </row>
    <row r="135" spans="1:14" x14ac:dyDescent="0.25">
      <c r="A135" s="59"/>
      <c r="C135" s="59"/>
      <c r="D135" s="59"/>
      <c r="E135" s="59"/>
      <c r="F135" s="59"/>
      <c r="G135" s="59"/>
      <c r="H135" s="59"/>
      <c r="I135" s="59"/>
      <c r="J135" s="59"/>
      <c r="K135" s="59"/>
      <c r="L135" s="59"/>
      <c r="M135" s="59"/>
      <c r="N135" s="59"/>
    </row>
    <row r="136" spans="1:14" x14ac:dyDescent="0.25">
      <c r="A136" s="59"/>
      <c r="C136" s="59"/>
      <c r="D136" s="59"/>
      <c r="E136" s="59"/>
      <c r="F136" s="59"/>
      <c r="G136" s="59"/>
      <c r="H136" s="59"/>
      <c r="I136" s="59"/>
      <c r="J136" s="59"/>
      <c r="K136" s="59"/>
      <c r="L136" s="59"/>
      <c r="M136" s="59"/>
      <c r="N136" s="59"/>
    </row>
    <row r="137" spans="1:14" x14ac:dyDescent="0.25">
      <c r="A137" s="59"/>
      <c r="C137" s="59"/>
      <c r="D137" s="59"/>
      <c r="E137" s="59"/>
      <c r="F137" s="59"/>
      <c r="G137" s="59"/>
      <c r="H137" s="59"/>
      <c r="I137" s="59"/>
      <c r="J137" s="59"/>
      <c r="K137" s="59"/>
      <c r="L137" s="59"/>
      <c r="M137" s="59"/>
      <c r="N137" s="59"/>
    </row>
    <row r="138" spans="1:14" x14ac:dyDescent="0.25">
      <c r="A138" s="59"/>
      <c r="C138" s="59"/>
      <c r="D138" s="59"/>
      <c r="E138" s="59"/>
      <c r="F138" s="59"/>
      <c r="G138" s="59"/>
      <c r="H138" s="59"/>
      <c r="I138" s="59"/>
      <c r="J138" s="59"/>
      <c r="K138" s="59"/>
      <c r="L138" s="59"/>
      <c r="M138" s="59"/>
      <c r="N138" s="59"/>
    </row>
    <row r="139" spans="1:14" x14ac:dyDescent="0.25">
      <c r="A139" s="59"/>
      <c r="C139" s="59"/>
      <c r="D139" s="59"/>
      <c r="E139" s="59"/>
      <c r="F139" s="59"/>
      <c r="G139" s="59"/>
      <c r="H139" s="59"/>
      <c r="I139" s="59"/>
      <c r="J139" s="59"/>
      <c r="K139" s="59"/>
      <c r="L139" s="59"/>
      <c r="M139" s="59"/>
      <c r="N139" s="59"/>
    </row>
    <row r="140" spans="1:14" x14ac:dyDescent="0.25">
      <c r="A140" s="59"/>
      <c r="C140" s="59"/>
      <c r="D140" s="59"/>
      <c r="E140" s="59"/>
      <c r="F140" s="59"/>
      <c r="G140" s="59"/>
      <c r="H140" s="59"/>
      <c r="I140" s="59"/>
      <c r="J140" s="59"/>
      <c r="K140" s="59"/>
      <c r="L140" s="59"/>
      <c r="M140" s="59"/>
      <c r="N140" s="59"/>
    </row>
    <row r="141" spans="1:14" x14ac:dyDescent="0.25">
      <c r="A141" s="59"/>
      <c r="C141" s="59"/>
      <c r="D141" s="59"/>
      <c r="E141" s="59"/>
      <c r="F141" s="59"/>
      <c r="G141" s="59"/>
      <c r="H141" s="59"/>
      <c r="I141" s="59"/>
      <c r="J141" s="59"/>
      <c r="K141" s="59"/>
      <c r="L141" s="59"/>
      <c r="M141" s="59"/>
      <c r="N141" s="59"/>
    </row>
    <row r="142" spans="1:14" x14ac:dyDescent="0.25">
      <c r="A142" s="59"/>
      <c r="C142" s="59"/>
      <c r="D142" s="59"/>
      <c r="E142" s="59"/>
      <c r="F142" s="59"/>
      <c r="G142" s="59"/>
      <c r="H142" s="59"/>
      <c r="I142" s="59"/>
      <c r="J142" s="59"/>
      <c r="K142" s="59"/>
      <c r="L142" s="59"/>
      <c r="M142" s="59"/>
      <c r="N142" s="59"/>
    </row>
    <row r="143" spans="1:14" x14ac:dyDescent="0.25">
      <c r="A143" s="59"/>
      <c r="C143" s="59"/>
      <c r="D143" s="59"/>
      <c r="E143" s="59"/>
      <c r="F143" s="59"/>
      <c r="G143" s="59"/>
      <c r="H143" s="59"/>
      <c r="I143" s="59"/>
      <c r="J143" s="59"/>
      <c r="K143" s="59"/>
      <c r="L143" s="59"/>
      <c r="M143" s="59"/>
      <c r="N143" s="59"/>
    </row>
    <row r="144" spans="1:14" x14ac:dyDescent="0.25">
      <c r="A144" s="59"/>
      <c r="C144" s="59"/>
      <c r="D144" s="59"/>
      <c r="E144" s="59"/>
      <c r="F144" s="59"/>
      <c r="G144" s="59"/>
      <c r="H144" s="59"/>
      <c r="I144" s="59"/>
      <c r="J144" s="59"/>
      <c r="K144" s="59"/>
      <c r="L144" s="59"/>
      <c r="M144" s="59"/>
      <c r="N144" s="59"/>
    </row>
    <row r="145" spans="1:14" x14ac:dyDescent="0.25">
      <c r="A145" s="59"/>
      <c r="C145" s="59"/>
      <c r="D145" s="59"/>
      <c r="E145" s="59"/>
      <c r="F145" s="59"/>
      <c r="G145" s="59"/>
      <c r="H145" s="59"/>
      <c r="I145" s="59"/>
      <c r="J145" s="59"/>
      <c r="K145" s="59"/>
      <c r="L145" s="59"/>
      <c r="M145" s="59"/>
      <c r="N145" s="59"/>
    </row>
    <row r="146" spans="1:14" x14ac:dyDescent="0.25">
      <c r="A146" s="59"/>
      <c r="C146" s="59"/>
      <c r="D146" s="59"/>
      <c r="E146" s="59"/>
      <c r="F146" s="59"/>
      <c r="G146" s="59"/>
      <c r="H146" s="59"/>
      <c r="I146" s="59"/>
      <c r="J146" s="59"/>
      <c r="K146" s="59"/>
      <c r="L146" s="59"/>
      <c r="M146" s="59"/>
      <c r="N146" s="59"/>
    </row>
    <row r="147" spans="1:14" x14ac:dyDescent="0.25">
      <c r="A147" s="59"/>
      <c r="C147" s="59"/>
      <c r="D147" s="59"/>
      <c r="E147" s="59"/>
      <c r="F147" s="59"/>
      <c r="G147" s="59"/>
      <c r="H147" s="59"/>
      <c r="I147" s="59"/>
      <c r="J147" s="59"/>
      <c r="K147" s="59"/>
      <c r="L147" s="59"/>
      <c r="M147" s="59"/>
      <c r="N147" s="59"/>
    </row>
    <row r="148" spans="1:14" x14ac:dyDescent="0.25">
      <c r="A148" s="59"/>
      <c r="C148" s="59"/>
      <c r="D148" s="59"/>
      <c r="E148" s="59"/>
      <c r="F148" s="59"/>
      <c r="G148" s="59"/>
      <c r="H148" s="59"/>
      <c r="I148" s="59"/>
      <c r="J148" s="59"/>
      <c r="K148" s="59"/>
      <c r="L148" s="59"/>
      <c r="M148" s="59"/>
      <c r="N148" s="59"/>
    </row>
    <row r="149" spans="1:14" x14ac:dyDescent="0.25">
      <c r="A149" s="59"/>
      <c r="C149" s="59"/>
      <c r="D149" s="59"/>
      <c r="E149" s="59"/>
      <c r="F149" s="59"/>
      <c r="G149" s="59"/>
      <c r="H149" s="59"/>
      <c r="I149" s="59"/>
      <c r="J149" s="59"/>
      <c r="K149" s="59"/>
      <c r="L149" s="59"/>
      <c r="M149" s="59"/>
      <c r="N149" s="59"/>
    </row>
    <row r="150" spans="1:14" x14ac:dyDescent="0.25">
      <c r="A150" s="59"/>
      <c r="C150" s="59"/>
      <c r="D150" s="59"/>
      <c r="E150" s="59"/>
      <c r="F150" s="59"/>
      <c r="G150" s="59"/>
      <c r="H150" s="59"/>
      <c r="I150" s="59"/>
      <c r="J150" s="59"/>
      <c r="K150" s="59"/>
      <c r="L150" s="59"/>
      <c r="M150" s="59"/>
      <c r="N150" s="59"/>
    </row>
    <row r="151" spans="1:14" x14ac:dyDescent="0.25">
      <c r="A151" s="59"/>
      <c r="C151" s="59"/>
      <c r="D151" s="59"/>
      <c r="E151" s="59"/>
      <c r="F151" s="59"/>
      <c r="G151" s="59"/>
      <c r="H151" s="59"/>
      <c r="I151" s="59"/>
      <c r="J151" s="59"/>
      <c r="K151" s="59"/>
      <c r="L151" s="59"/>
      <c r="M151" s="59"/>
      <c r="N151" s="59"/>
    </row>
    <row r="152" spans="1:14" x14ac:dyDescent="0.25">
      <c r="A152" s="59"/>
      <c r="C152" s="59"/>
      <c r="D152" s="59"/>
      <c r="E152" s="59"/>
      <c r="F152" s="59"/>
      <c r="G152" s="59"/>
      <c r="H152" s="59"/>
      <c r="I152" s="59"/>
      <c r="J152" s="59"/>
      <c r="K152" s="59"/>
      <c r="L152" s="59"/>
      <c r="M152" s="59"/>
      <c r="N152" s="59"/>
    </row>
    <row r="153" spans="1:14" x14ac:dyDescent="0.25">
      <c r="A153" s="59"/>
      <c r="C153" s="59"/>
      <c r="D153" s="59"/>
      <c r="E153" s="59"/>
      <c r="F153" s="59"/>
      <c r="G153" s="59"/>
      <c r="H153" s="59"/>
      <c r="I153" s="59"/>
      <c r="J153" s="59"/>
      <c r="K153" s="59"/>
      <c r="L153" s="59"/>
      <c r="M153" s="59"/>
      <c r="N153" s="59"/>
    </row>
    <row r="154" spans="1:14" x14ac:dyDescent="0.25">
      <c r="A154" s="59"/>
      <c r="C154" s="59"/>
      <c r="D154" s="59"/>
      <c r="E154" s="59"/>
      <c r="F154" s="59"/>
      <c r="G154" s="59"/>
      <c r="H154" s="59"/>
      <c r="I154" s="59"/>
      <c r="J154" s="59"/>
      <c r="K154" s="59"/>
      <c r="L154" s="59"/>
      <c r="M154" s="59"/>
      <c r="N154" s="59"/>
    </row>
    <row r="155" spans="1:14" x14ac:dyDescent="0.25">
      <c r="A155" s="59"/>
      <c r="C155" s="59"/>
      <c r="D155" s="59"/>
      <c r="E155" s="59"/>
      <c r="F155" s="59"/>
      <c r="G155" s="59"/>
      <c r="H155" s="59"/>
      <c r="I155" s="59"/>
      <c r="J155" s="59"/>
      <c r="K155" s="59"/>
      <c r="L155" s="59"/>
      <c r="M155" s="59"/>
      <c r="N155" s="59"/>
    </row>
    <row r="156" spans="1:14" x14ac:dyDescent="0.25">
      <c r="A156" s="59"/>
      <c r="C156" s="59"/>
      <c r="D156" s="59"/>
      <c r="E156" s="59"/>
      <c r="F156" s="59"/>
      <c r="G156" s="59"/>
      <c r="H156" s="59"/>
      <c r="I156" s="59"/>
      <c r="J156" s="59"/>
      <c r="K156" s="59"/>
      <c r="L156" s="59"/>
      <c r="M156" s="59"/>
      <c r="N156" s="59"/>
    </row>
    <row r="157" spans="1:14" x14ac:dyDescent="0.25">
      <c r="A157" s="59"/>
      <c r="C157" s="59"/>
      <c r="D157" s="59"/>
      <c r="E157" s="59"/>
      <c r="F157" s="59"/>
      <c r="G157" s="59"/>
      <c r="H157" s="59"/>
      <c r="I157" s="59"/>
      <c r="J157" s="59"/>
      <c r="K157" s="59"/>
      <c r="L157" s="59"/>
      <c r="M157" s="59"/>
      <c r="N157" s="59"/>
    </row>
    <row r="158" spans="1:14" x14ac:dyDescent="0.25">
      <c r="A158" s="59"/>
      <c r="C158" s="59"/>
      <c r="D158" s="59"/>
      <c r="E158" s="59"/>
      <c r="F158" s="59"/>
      <c r="G158" s="59"/>
      <c r="H158" s="59"/>
      <c r="I158" s="59"/>
      <c r="J158" s="59"/>
      <c r="K158" s="59"/>
      <c r="L158" s="59"/>
      <c r="M158" s="59"/>
      <c r="N158" s="59"/>
    </row>
    <row r="159" spans="1:14" x14ac:dyDescent="0.25">
      <c r="A159" s="59"/>
      <c r="C159" s="59"/>
      <c r="D159" s="59"/>
      <c r="E159" s="59"/>
      <c r="F159" s="59"/>
      <c r="G159" s="59"/>
      <c r="H159" s="59"/>
      <c r="I159" s="59"/>
      <c r="J159" s="59"/>
      <c r="K159" s="59"/>
      <c r="L159" s="59"/>
      <c r="M159" s="59"/>
      <c r="N159" s="59"/>
    </row>
    <row r="160" spans="1:14" x14ac:dyDescent="0.25">
      <c r="A160" s="59"/>
      <c r="C160" s="59"/>
      <c r="D160" s="59"/>
      <c r="E160" s="59"/>
      <c r="F160" s="59"/>
      <c r="G160" s="59"/>
      <c r="H160" s="59"/>
      <c r="I160" s="59"/>
      <c r="J160" s="59"/>
      <c r="K160" s="59"/>
      <c r="L160" s="59"/>
      <c r="M160" s="59"/>
      <c r="N160" s="59"/>
    </row>
    <row r="161" spans="1:14" x14ac:dyDescent="0.25">
      <c r="A161" s="59"/>
      <c r="C161" s="59"/>
      <c r="D161" s="59"/>
      <c r="E161" s="59"/>
      <c r="F161" s="59"/>
      <c r="G161" s="59"/>
      <c r="H161" s="59"/>
      <c r="I161" s="59"/>
      <c r="J161" s="59"/>
      <c r="K161" s="59"/>
      <c r="L161" s="59"/>
      <c r="M161" s="59"/>
      <c r="N161" s="59"/>
    </row>
    <row r="162" spans="1:14" x14ac:dyDescent="0.25">
      <c r="A162" s="59"/>
      <c r="C162" s="59"/>
      <c r="D162" s="59"/>
      <c r="E162" s="59"/>
      <c r="F162" s="59"/>
      <c r="G162" s="59"/>
      <c r="H162" s="59"/>
      <c r="I162" s="59"/>
      <c r="J162" s="59"/>
      <c r="K162" s="59"/>
      <c r="L162" s="59"/>
      <c r="M162" s="59"/>
      <c r="N162" s="59"/>
    </row>
    <row r="163" spans="1:14" x14ac:dyDescent="0.25">
      <c r="A163" s="59"/>
      <c r="C163" s="59"/>
      <c r="D163" s="59"/>
      <c r="E163" s="59"/>
      <c r="F163" s="59"/>
      <c r="G163" s="59"/>
      <c r="H163" s="59"/>
      <c r="I163" s="59"/>
      <c r="J163" s="59"/>
      <c r="K163" s="59"/>
      <c r="L163" s="59"/>
      <c r="M163" s="59"/>
      <c r="N163" s="59"/>
    </row>
    <row r="164" spans="1:14" x14ac:dyDescent="0.25">
      <c r="A164" s="59"/>
      <c r="C164" s="59"/>
      <c r="D164" s="59"/>
      <c r="E164" s="59"/>
      <c r="F164" s="59"/>
      <c r="G164" s="59"/>
      <c r="H164" s="59"/>
      <c r="I164" s="59"/>
      <c r="J164" s="59"/>
      <c r="K164" s="59"/>
      <c r="L164" s="59"/>
      <c r="M164" s="59"/>
      <c r="N164" s="59"/>
    </row>
    <row r="165" spans="1:14" x14ac:dyDescent="0.25">
      <c r="A165" s="59"/>
      <c r="C165" s="59"/>
      <c r="D165" s="59"/>
      <c r="E165" s="59"/>
      <c r="F165" s="59"/>
      <c r="G165" s="59"/>
      <c r="H165" s="59"/>
      <c r="I165" s="59"/>
      <c r="J165" s="59"/>
      <c r="K165" s="59"/>
      <c r="L165" s="59"/>
      <c r="M165" s="59"/>
      <c r="N165" s="59"/>
    </row>
    <row r="166" spans="1:14" x14ac:dyDescent="0.25">
      <c r="A166" s="59"/>
      <c r="C166" s="59"/>
      <c r="D166" s="59"/>
      <c r="E166" s="59"/>
      <c r="F166" s="59"/>
      <c r="G166" s="59"/>
      <c r="H166" s="59"/>
      <c r="I166" s="59"/>
      <c r="J166" s="59"/>
      <c r="K166" s="59"/>
      <c r="L166" s="59"/>
      <c r="M166" s="59"/>
      <c r="N166" s="59"/>
    </row>
    <row r="167" spans="1:14" x14ac:dyDescent="0.25">
      <c r="A167" s="59"/>
      <c r="C167" s="59"/>
      <c r="D167" s="59"/>
      <c r="E167" s="59"/>
      <c r="F167" s="59"/>
      <c r="G167" s="59"/>
      <c r="H167" s="59"/>
      <c r="I167" s="59"/>
      <c r="J167" s="59"/>
      <c r="K167" s="59"/>
      <c r="L167" s="59"/>
      <c r="M167" s="59"/>
      <c r="N167" s="59"/>
    </row>
    <row r="168" spans="1:14" x14ac:dyDescent="0.25">
      <c r="A168" s="59"/>
      <c r="C168" s="59"/>
      <c r="D168" s="59"/>
      <c r="E168" s="59"/>
      <c r="F168" s="59"/>
      <c r="G168" s="59"/>
      <c r="H168" s="59"/>
      <c r="I168" s="59"/>
      <c r="J168" s="59"/>
      <c r="K168" s="59"/>
      <c r="L168" s="59"/>
      <c r="M168" s="59"/>
      <c r="N168" s="59"/>
    </row>
    <row r="169" spans="1:14" x14ac:dyDescent="0.25">
      <c r="A169" s="59"/>
      <c r="C169" s="59"/>
      <c r="D169" s="59"/>
      <c r="E169" s="59"/>
      <c r="F169" s="59"/>
      <c r="G169" s="59"/>
      <c r="H169" s="59"/>
      <c r="I169" s="59"/>
      <c r="J169" s="59"/>
      <c r="K169" s="59"/>
      <c r="L169" s="59"/>
      <c r="M169" s="59"/>
      <c r="N169" s="59"/>
    </row>
    <row r="170" spans="1:14" x14ac:dyDescent="0.25">
      <c r="A170" s="59"/>
      <c r="C170" s="59"/>
      <c r="D170" s="59"/>
      <c r="E170" s="59"/>
      <c r="F170" s="59"/>
      <c r="G170" s="59"/>
      <c r="H170" s="59"/>
      <c r="I170" s="59"/>
      <c r="J170" s="59"/>
      <c r="K170" s="59"/>
      <c r="L170" s="59"/>
      <c r="M170" s="59"/>
      <c r="N170" s="59"/>
    </row>
    <row r="171" spans="1:14" x14ac:dyDescent="0.25">
      <c r="A171" s="59"/>
      <c r="C171" s="59"/>
      <c r="D171" s="59"/>
      <c r="E171" s="59"/>
      <c r="F171" s="59"/>
      <c r="G171" s="59"/>
      <c r="H171" s="59"/>
      <c r="I171" s="59"/>
      <c r="J171" s="59"/>
      <c r="K171" s="59"/>
      <c r="L171" s="59"/>
      <c r="M171" s="59"/>
      <c r="N171" s="59"/>
    </row>
    <row r="172" spans="1:14" x14ac:dyDescent="0.25">
      <c r="A172" s="59"/>
      <c r="C172" s="59"/>
      <c r="D172" s="59"/>
      <c r="E172" s="59"/>
      <c r="F172" s="59"/>
      <c r="G172" s="59"/>
      <c r="H172" s="59"/>
      <c r="I172" s="59"/>
      <c r="J172" s="59"/>
      <c r="K172" s="59"/>
      <c r="L172" s="59"/>
      <c r="M172" s="59"/>
      <c r="N172" s="59"/>
    </row>
    <row r="173" spans="1:14" x14ac:dyDescent="0.25">
      <c r="A173" s="59"/>
      <c r="C173" s="59"/>
      <c r="D173" s="59"/>
      <c r="E173" s="59"/>
      <c r="F173" s="59"/>
      <c r="G173" s="59"/>
      <c r="H173" s="59"/>
      <c r="I173" s="59"/>
      <c r="J173" s="59"/>
      <c r="K173" s="59"/>
      <c r="L173" s="59"/>
      <c r="M173" s="59"/>
      <c r="N173" s="59"/>
    </row>
    <row r="174" spans="1:14" x14ac:dyDescent="0.25">
      <c r="A174" s="59"/>
      <c r="C174" s="59"/>
      <c r="D174" s="59"/>
      <c r="E174" s="59"/>
      <c r="F174" s="59"/>
      <c r="G174" s="59"/>
      <c r="H174" s="59"/>
      <c r="I174" s="59"/>
      <c r="J174" s="59"/>
      <c r="K174" s="59"/>
      <c r="L174" s="59"/>
      <c r="M174" s="59"/>
      <c r="N174" s="59"/>
    </row>
    <row r="175" spans="1:14" x14ac:dyDescent="0.25">
      <c r="A175" s="59"/>
      <c r="C175" s="59"/>
      <c r="D175" s="59"/>
      <c r="E175" s="59"/>
      <c r="F175" s="59"/>
      <c r="G175" s="59"/>
      <c r="H175" s="59"/>
      <c r="I175" s="59"/>
      <c r="J175" s="59"/>
      <c r="K175" s="59"/>
      <c r="L175" s="59"/>
      <c r="M175" s="59"/>
      <c r="N175" s="59"/>
    </row>
    <row r="176" spans="1:14" x14ac:dyDescent="0.25">
      <c r="A176" s="59"/>
      <c r="C176" s="59"/>
      <c r="D176" s="59"/>
      <c r="E176" s="59"/>
      <c r="F176" s="59"/>
      <c r="G176" s="59"/>
      <c r="H176" s="59"/>
      <c r="I176" s="59"/>
      <c r="J176" s="59"/>
      <c r="K176" s="59"/>
      <c r="L176" s="59"/>
      <c r="M176" s="59"/>
      <c r="N176" s="59"/>
    </row>
    <row r="177" spans="1:14" x14ac:dyDescent="0.25">
      <c r="A177" s="59"/>
      <c r="C177" s="59"/>
      <c r="D177" s="59"/>
      <c r="E177" s="59"/>
      <c r="F177" s="59"/>
      <c r="G177" s="59"/>
      <c r="H177" s="59"/>
      <c r="I177" s="59"/>
      <c r="J177" s="59"/>
      <c r="K177" s="59"/>
      <c r="L177" s="59"/>
      <c r="M177" s="59"/>
      <c r="N177" s="59"/>
    </row>
    <row r="178" spans="1:14" x14ac:dyDescent="0.25">
      <c r="A178" s="59"/>
      <c r="C178" s="59"/>
      <c r="D178" s="59"/>
      <c r="E178" s="59"/>
      <c r="F178" s="59"/>
      <c r="G178" s="59"/>
      <c r="H178" s="59"/>
      <c r="I178" s="59"/>
      <c r="J178" s="59"/>
      <c r="K178" s="59"/>
      <c r="L178" s="59"/>
      <c r="M178" s="59"/>
      <c r="N178" s="59"/>
    </row>
    <row r="179" spans="1:14" x14ac:dyDescent="0.25">
      <c r="A179" s="59"/>
      <c r="C179" s="59"/>
      <c r="D179" s="59"/>
      <c r="E179" s="59"/>
      <c r="F179" s="59"/>
      <c r="G179" s="59"/>
      <c r="H179" s="59"/>
      <c r="I179" s="59"/>
      <c r="J179" s="59"/>
      <c r="K179" s="59"/>
      <c r="L179" s="59"/>
      <c r="M179" s="59"/>
      <c r="N179" s="59"/>
    </row>
    <row r="180" spans="1:14" x14ac:dyDescent="0.25">
      <c r="A180" s="59"/>
      <c r="C180" s="59"/>
      <c r="D180" s="59"/>
      <c r="E180" s="59"/>
      <c r="F180" s="59"/>
      <c r="G180" s="59"/>
      <c r="H180" s="59"/>
      <c r="I180" s="59"/>
      <c r="J180" s="59"/>
      <c r="K180" s="59"/>
      <c r="L180" s="59"/>
      <c r="M180" s="59"/>
      <c r="N180" s="59"/>
    </row>
    <row r="181" spans="1:14" x14ac:dyDescent="0.25">
      <c r="A181" s="59"/>
      <c r="C181" s="59"/>
      <c r="D181" s="59"/>
      <c r="E181" s="59"/>
      <c r="F181" s="59"/>
      <c r="G181" s="59"/>
      <c r="H181" s="59"/>
      <c r="I181" s="59"/>
      <c r="J181" s="59"/>
      <c r="K181" s="59"/>
      <c r="L181" s="59"/>
      <c r="M181" s="59"/>
      <c r="N181" s="59"/>
    </row>
    <row r="182" spans="1:14" x14ac:dyDescent="0.25">
      <c r="A182" s="59"/>
      <c r="C182" s="59"/>
      <c r="D182" s="59"/>
      <c r="E182" s="59"/>
      <c r="F182" s="59"/>
      <c r="G182" s="59"/>
      <c r="H182" s="59"/>
      <c r="I182" s="59"/>
      <c r="J182" s="59"/>
      <c r="K182" s="59"/>
      <c r="L182" s="59"/>
      <c r="M182" s="59"/>
      <c r="N182" s="59"/>
    </row>
    <row r="183" spans="1:14" x14ac:dyDescent="0.25">
      <c r="A183" s="59"/>
      <c r="C183" s="59"/>
      <c r="D183" s="59"/>
      <c r="E183" s="59"/>
      <c r="F183" s="59"/>
      <c r="G183" s="59"/>
      <c r="H183" s="59"/>
      <c r="I183" s="59"/>
      <c r="J183" s="59"/>
      <c r="K183" s="59"/>
      <c r="L183" s="59"/>
      <c r="M183" s="59"/>
      <c r="N183" s="59"/>
    </row>
    <row r="184" spans="1:14" x14ac:dyDescent="0.25">
      <c r="A184" s="59"/>
      <c r="C184" s="59"/>
      <c r="D184" s="59"/>
      <c r="E184" s="59"/>
      <c r="F184" s="59"/>
      <c r="G184" s="59"/>
      <c r="H184" s="59"/>
      <c r="I184" s="59"/>
      <c r="J184" s="59"/>
      <c r="K184" s="59"/>
      <c r="L184" s="59"/>
      <c r="M184" s="59"/>
      <c r="N184" s="59"/>
    </row>
    <row r="185" spans="1:14" x14ac:dyDescent="0.25">
      <c r="A185" s="59"/>
      <c r="C185" s="59"/>
      <c r="D185" s="59"/>
      <c r="E185" s="59"/>
      <c r="F185" s="59"/>
      <c r="G185" s="59"/>
      <c r="H185" s="59"/>
      <c r="I185" s="59"/>
      <c r="J185" s="59"/>
      <c r="K185" s="59"/>
      <c r="L185" s="59"/>
      <c r="M185" s="59"/>
      <c r="N185" s="59"/>
    </row>
    <row r="186" spans="1:14" x14ac:dyDescent="0.25">
      <c r="A186" s="59"/>
      <c r="C186" s="59"/>
      <c r="D186" s="59"/>
      <c r="E186" s="59"/>
      <c r="F186" s="59"/>
      <c r="G186" s="59"/>
      <c r="H186" s="59"/>
      <c r="I186" s="59"/>
      <c r="J186" s="59"/>
      <c r="K186" s="59"/>
      <c r="L186" s="59"/>
      <c r="M186" s="59"/>
      <c r="N186" s="59"/>
    </row>
    <row r="187" spans="1:14" x14ac:dyDescent="0.25">
      <c r="A187" s="59"/>
      <c r="C187" s="59"/>
      <c r="D187" s="59"/>
      <c r="E187" s="59"/>
      <c r="F187" s="59"/>
      <c r="G187" s="59"/>
      <c r="H187" s="59"/>
      <c r="I187" s="59"/>
      <c r="J187" s="59"/>
      <c r="K187" s="59"/>
      <c r="L187" s="59"/>
      <c r="M187" s="59"/>
      <c r="N187" s="59"/>
    </row>
    <row r="188" spans="1:14" x14ac:dyDescent="0.25">
      <c r="A188" s="59"/>
      <c r="C188" s="59"/>
      <c r="D188" s="59"/>
      <c r="E188" s="59"/>
      <c r="F188" s="59"/>
      <c r="G188" s="59"/>
      <c r="H188" s="59"/>
      <c r="I188" s="59"/>
      <c r="J188" s="59"/>
      <c r="K188" s="59"/>
      <c r="L188" s="59"/>
      <c r="M188" s="59"/>
      <c r="N188" s="59"/>
    </row>
    <row r="189" spans="1:14" x14ac:dyDescent="0.25">
      <c r="A189" s="59"/>
      <c r="C189" s="59"/>
      <c r="D189" s="59"/>
      <c r="E189" s="59"/>
      <c r="F189" s="59"/>
      <c r="G189" s="59"/>
      <c r="H189" s="59"/>
      <c r="I189" s="59"/>
      <c r="J189" s="59"/>
      <c r="K189" s="59"/>
      <c r="L189" s="59"/>
      <c r="M189" s="59"/>
      <c r="N189" s="59"/>
    </row>
    <row r="190" spans="1:14" x14ac:dyDescent="0.25">
      <c r="A190" s="59"/>
      <c r="C190" s="59"/>
      <c r="D190" s="59"/>
      <c r="E190" s="59"/>
      <c r="F190" s="59"/>
      <c r="G190" s="59"/>
      <c r="H190" s="59"/>
      <c r="I190" s="59"/>
      <c r="J190" s="59"/>
      <c r="K190" s="59"/>
      <c r="L190" s="59"/>
      <c r="M190" s="59"/>
      <c r="N190" s="59"/>
    </row>
    <row r="191" spans="1:14" x14ac:dyDescent="0.25">
      <c r="A191" s="59"/>
      <c r="C191" s="59"/>
      <c r="D191" s="59"/>
      <c r="E191" s="59"/>
      <c r="F191" s="59"/>
      <c r="G191" s="59"/>
      <c r="H191" s="59"/>
      <c r="I191" s="59"/>
      <c r="J191" s="59"/>
      <c r="K191" s="59"/>
      <c r="L191" s="59"/>
      <c r="M191" s="59"/>
      <c r="N191" s="59"/>
    </row>
    <row r="192" spans="1:14" x14ac:dyDescent="0.25">
      <c r="A192" s="59"/>
      <c r="C192" s="59"/>
      <c r="D192" s="59"/>
      <c r="E192" s="59"/>
      <c r="F192" s="59"/>
      <c r="G192" s="59"/>
      <c r="H192" s="59"/>
      <c r="I192" s="59"/>
      <c r="J192" s="59"/>
      <c r="K192" s="59"/>
      <c r="L192" s="59"/>
      <c r="M192" s="59"/>
      <c r="N192" s="59"/>
    </row>
    <row r="193" spans="1:14" x14ac:dyDescent="0.25">
      <c r="A193" s="59"/>
      <c r="C193" s="59"/>
      <c r="D193" s="59"/>
      <c r="E193" s="59"/>
      <c r="F193" s="59"/>
      <c r="G193" s="59"/>
      <c r="H193" s="59"/>
      <c r="I193" s="59"/>
      <c r="J193" s="59"/>
      <c r="K193" s="59"/>
      <c r="L193" s="59"/>
      <c r="M193" s="59"/>
      <c r="N193" s="59"/>
    </row>
    <row r="194" spans="1:14" x14ac:dyDescent="0.25">
      <c r="A194" s="59"/>
      <c r="C194" s="59"/>
      <c r="D194" s="59"/>
      <c r="E194" s="59"/>
      <c r="F194" s="59"/>
      <c r="G194" s="59"/>
      <c r="H194" s="59"/>
      <c r="I194" s="59"/>
      <c r="J194" s="59"/>
      <c r="K194" s="59"/>
      <c r="L194" s="59"/>
      <c r="M194" s="59"/>
      <c r="N194" s="59"/>
    </row>
    <row r="195" spans="1:14" x14ac:dyDescent="0.25">
      <c r="A195" s="59"/>
      <c r="C195" s="59"/>
      <c r="D195" s="59"/>
      <c r="E195" s="59"/>
      <c r="F195" s="59"/>
      <c r="G195" s="59"/>
      <c r="H195" s="59"/>
      <c r="I195" s="59"/>
      <c r="J195" s="59"/>
      <c r="K195" s="59"/>
      <c r="L195" s="59"/>
      <c r="M195" s="59"/>
      <c r="N195" s="59"/>
    </row>
    <row r="196" spans="1:14" x14ac:dyDescent="0.25">
      <c r="A196" s="59"/>
      <c r="C196" s="59"/>
      <c r="D196" s="59"/>
      <c r="E196" s="59"/>
      <c r="F196" s="59"/>
      <c r="G196" s="59"/>
      <c r="H196" s="59"/>
      <c r="I196" s="59"/>
      <c r="J196" s="59"/>
      <c r="K196" s="59"/>
      <c r="L196" s="59"/>
      <c r="M196" s="59"/>
      <c r="N196" s="59"/>
    </row>
    <row r="197" spans="1:14" x14ac:dyDescent="0.25">
      <c r="A197" s="59"/>
      <c r="C197" s="59"/>
      <c r="D197" s="59"/>
      <c r="E197" s="59"/>
      <c r="F197" s="59"/>
      <c r="G197" s="59"/>
      <c r="H197" s="59"/>
      <c r="I197" s="59"/>
      <c r="J197" s="59"/>
      <c r="K197" s="59"/>
      <c r="L197" s="59"/>
      <c r="M197" s="59"/>
      <c r="N197" s="59"/>
    </row>
    <row r="198" spans="1:14" x14ac:dyDescent="0.25">
      <c r="A198" s="59"/>
      <c r="C198" s="59"/>
      <c r="D198" s="59"/>
      <c r="E198" s="59"/>
      <c r="F198" s="59"/>
      <c r="G198" s="59"/>
      <c r="H198" s="59"/>
      <c r="I198" s="59"/>
      <c r="J198" s="59"/>
      <c r="K198" s="59"/>
      <c r="L198" s="59"/>
      <c r="M198" s="59"/>
      <c r="N198" s="59"/>
    </row>
    <row r="199" spans="1:14" x14ac:dyDescent="0.25">
      <c r="A199" s="59"/>
      <c r="C199" s="59"/>
      <c r="D199" s="59"/>
      <c r="E199" s="59"/>
      <c r="F199" s="59"/>
      <c r="G199" s="59"/>
      <c r="H199" s="59"/>
      <c r="I199" s="59"/>
      <c r="J199" s="59"/>
      <c r="K199" s="59"/>
      <c r="L199" s="59"/>
      <c r="M199" s="59"/>
      <c r="N199" s="59"/>
    </row>
    <row r="200" spans="1:14" x14ac:dyDescent="0.25">
      <c r="A200" s="59"/>
      <c r="C200" s="59"/>
      <c r="D200" s="59"/>
      <c r="E200" s="59"/>
      <c r="F200" s="59"/>
      <c r="G200" s="59"/>
      <c r="H200" s="59"/>
      <c r="I200" s="59"/>
      <c r="J200" s="59"/>
      <c r="K200" s="59"/>
      <c r="L200" s="59"/>
      <c r="M200" s="59"/>
      <c r="N200" s="59"/>
    </row>
    <row r="201" spans="1:14" x14ac:dyDescent="0.25">
      <c r="A201" s="59"/>
      <c r="C201" s="59"/>
      <c r="D201" s="59"/>
      <c r="E201" s="59"/>
      <c r="F201" s="59"/>
      <c r="G201" s="59"/>
      <c r="H201" s="59"/>
      <c r="I201" s="59"/>
      <c r="J201" s="59"/>
      <c r="K201" s="59"/>
      <c r="L201" s="59"/>
      <c r="M201" s="59"/>
      <c r="N201" s="59"/>
    </row>
    <row r="202" spans="1:14" x14ac:dyDescent="0.25">
      <c r="A202" s="59"/>
      <c r="C202" s="59"/>
      <c r="D202" s="59"/>
      <c r="E202" s="59"/>
      <c r="F202" s="59"/>
      <c r="G202" s="59"/>
      <c r="H202" s="59"/>
      <c r="I202" s="59"/>
      <c r="J202" s="59"/>
      <c r="K202" s="59"/>
      <c r="L202" s="59"/>
      <c r="M202" s="59"/>
      <c r="N202" s="59"/>
    </row>
    <row r="203" spans="1:14" x14ac:dyDescent="0.25">
      <c r="A203" s="59"/>
      <c r="C203" s="59"/>
      <c r="D203" s="59"/>
      <c r="E203" s="59"/>
      <c r="F203" s="59"/>
      <c r="G203" s="59"/>
      <c r="H203" s="59"/>
      <c r="I203" s="59"/>
      <c r="J203" s="59"/>
      <c r="K203" s="59"/>
      <c r="L203" s="59"/>
      <c r="M203" s="59"/>
      <c r="N203" s="59"/>
    </row>
    <row r="204" spans="1:14" x14ac:dyDescent="0.25">
      <c r="A204" s="59"/>
      <c r="C204" s="59"/>
      <c r="D204" s="59"/>
      <c r="E204" s="59"/>
      <c r="F204" s="59"/>
      <c r="G204" s="59"/>
      <c r="H204" s="59"/>
      <c r="I204" s="59"/>
      <c r="J204" s="59"/>
      <c r="K204" s="59"/>
      <c r="L204" s="59"/>
      <c r="M204" s="59"/>
      <c r="N204" s="59"/>
    </row>
    <row r="205" spans="1:14" x14ac:dyDescent="0.25">
      <c r="A205" s="59"/>
      <c r="C205" s="59"/>
      <c r="D205" s="59"/>
      <c r="E205" s="59"/>
      <c r="F205" s="59"/>
      <c r="G205" s="59"/>
      <c r="H205" s="59"/>
      <c r="I205" s="59"/>
      <c r="J205" s="59"/>
      <c r="K205" s="59"/>
      <c r="L205" s="59"/>
      <c r="M205" s="59"/>
      <c r="N205" s="59"/>
    </row>
    <row r="206" spans="1:14" x14ac:dyDescent="0.25">
      <c r="A206" s="59"/>
      <c r="C206" s="59"/>
      <c r="D206" s="59"/>
      <c r="E206" s="59"/>
      <c r="F206" s="59"/>
      <c r="G206" s="59"/>
      <c r="H206" s="59"/>
      <c r="I206" s="59"/>
      <c r="J206" s="59"/>
      <c r="K206" s="59"/>
      <c r="L206" s="59"/>
      <c r="M206" s="59"/>
      <c r="N206" s="59"/>
    </row>
    <row r="207" spans="1:14" x14ac:dyDescent="0.25">
      <c r="A207" s="59"/>
      <c r="C207" s="59"/>
      <c r="D207" s="59"/>
      <c r="E207" s="59"/>
      <c r="F207" s="59"/>
      <c r="G207" s="59"/>
      <c r="H207" s="59"/>
      <c r="I207" s="59"/>
      <c r="J207" s="59"/>
      <c r="K207" s="59"/>
      <c r="L207" s="59"/>
      <c r="M207" s="59"/>
      <c r="N207" s="59"/>
    </row>
    <row r="208" spans="1:14" x14ac:dyDescent="0.25">
      <c r="A208" s="59"/>
      <c r="C208" s="59"/>
      <c r="D208" s="59"/>
      <c r="E208" s="59"/>
      <c r="F208" s="59"/>
      <c r="G208" s="59"/>
      <c r="H208" s="59"/>
      <c r="I208" s="59"/>
      <c r="J208" s="59"/>
      <c r="K208" s="59"/>
      <c r="L208" s="59"/>
      <c r="M208" s="59"/>
      <c r="N208" s="59"/>
    </row>
    <row r="209" spans="1:14" x14ac:dyDescent="0.25">
      <c r="A209" s="59"/>
      <c r="C209" s="59"/>
      <c r="D209" s="59"/>
      <c r="E209" s="59"/>
      <c r="F209" s="59"/>
      <c r="G209" s="59"/>
      <c r="H209" s="59"/>
      <c r="I209" s="59"/>
      <c r="J209" s="59"/>
      <c r="K209" s="59"/>
      <c r="L209" s="59"/>
      <c r="M209" s="59"/>
      <c r="N209" s="59"/>
    </row>
    <row r="210" spans="1:14" x14ac:dyDescent="0.25">
      <c r="A210" s="59"/>
      <c r="C210" s="59"/>
      <c r="D210" s="59"/>
      <c r="E210" s="59"/>
      <c r="F210" s="59"/>
      <c r="G210" s="59"/>
      <c r="H210" s="59"/>
      <c r="I210" s="59"/>
      <c r="J210" s="59"/>
      <c r="K210" s="59"/>
      <c r="L210" s="59"/>
      <c r="M210" s="59"/>
      <c r="N210" s="59"/>
    </row>
    <row r="211" spans="1:14" x14ac:dyDescent="0.25">
      <c r="A211" s="59"/>
      <c r="C211" s="59"/>
      <c r="D211" s="59"/>
      <c r="E211" s="59"/>
      <c r="F211" s="59"/>
      <c r="G211" s="59"/>
      <c r="H211" s="59"/>
      <c r="I211" s="59"/>
      <c r="J211" s="59"/>
      <c r="K211" s="59"/>
      <c r="L211" s="59"/>
      <c r="M211" s="59"/>
      <c r="N211" s="59"/>
    </row>
    <row r="212" spans="1:14" x14ac:dyDescent="0.25">
      <c r="A212" s="59"/>
      <c r="C212" s="59"/>
      <c r="D212" s="59"/>
      <c r="E212" s="59"/>
      <c r="F212" s="59"/>
      <c r="G212" s="59"/>
      <c r="H212" s="59"/>
      <c r="I212" s="59"/>
      <c r="J212" s="59"/>
      <c r="K212" s="59"/>
      <c r="L212" s="59"/>
      <c r="M212" s="59"/>
      <c r="N212" s="59"/>
    </row>
  </sheetData>
  <mergeCells count="32">
    <mergeCell ref="A5:A9"/>
    <mergeCell ref="A10:A16"/>
    <mergeCell ref="A17:A29"/>
    <mergeCell ref="C17:L17"/>
    <mergeCell ref="C18:L18"/>
    <mergeCell ref="C19:L19"/>
    <mergeCell ref="C20:L20"/>
    <mergeCell ref="C21:L21"/>
    <mergeCell ref="C24:L24"/>
    <mergeCell ref="C25:L25"/>
    <mergeCell ref="A43:L43"/>
    <mergeCell ref="C26:L26"/>
    <mergeCell ref="C29:L29"/>
    <mergeCell ref="A30:A31"/>
    <mergeCell ref="A33:A36"/>
    <mergeCell ref="C36:L36"/>
    <mergeCell ref="A37:L37"/>
    <mergeCell ref="A38:L38"/>
    <mergeCell ref="A39:L39"/>
    <mergeCell ref="A40:L40"/>
    <mergeCell ref="A41:XFD41"/>
    <mergeCell ref="A42:L42"/>
    <mergeCell ref="A50:L50"/>
    <mergeCell ref="A51:L51"/>
    <mergeCell ref="A52:L52"/>
    <mergeCell ref="A53:L53"/>
    <mergeCell ref="A44:L44"/>
    <mergeCell ref="A45:L45"/>
    <mergeCell ref="A46:L46"/>
    <mergeCell ref="A47:L47"/>
    <mergeCell ref="A48:L48"/>
    <mergeCell ref="A49:L4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7"/>
  </sheetPr>
  <dimension ref="A1:R42"/>
  <sheetViews>
    <sheetView workbookViewId="0">
      <pane xSplit="1" ySplit="5" topLeftCell="B30" activePane="bottomRight" state="frozen"/>
      <selection activeCell="A36" sqref="A36:XFD39"/>
      <selection pane="topRight" activeCell="A36" sqref="A36:XFD39"/>
      <selection pane="bottomLeft" activeCell="A36" sqref="A36:XFD39"/>
      <selection pane="bottomRight" activeCell="A36" sqref="A36:XFD39"/>
    </sheetView>
  </sheetViews>
  <sheetFormatPr baseColWidth="10" defaultColWidth="11.42578125" defaultRowHeight="15" x14ac:dyDescent="0.25"/>
  <cols>
    <col min="1" max="1" width="18" style="27" customWidth="1"/>
    <col min="2" max="2" width="9.7109375" style="27" customWidth="1"/>
    <col min="3" max="3" width="8.140625" style="27" bestFit="1" customWidth="1"/>
    <col min="4" max="4" width="8" style="27" bestFit="1" customWidth="1"/>
    <col min="5" max="5" width="8.28515625" style="27" bestFit="1" customWidth="1"/>
    <col min="6" max="8" width="9.7109375" style="27" customWidth="1"/>
    <col min="9" max="9" width="8.140625" style="27" bestFit="1" customWidth="1"/>
    <col min="10" max="10" width="8" style="27" bestFit="1" customWidth="1"/>
    <col min="11" max="11" width="9.7109375" style="27" customWidth="1"/>
    <col min="12" max="16" width="2.7109375" style="27" customWidth="1"/>
    <col min="17" max="17" width="2.7109375" style="81" customWidth="1"/>
    <col min="18" max="18" width="3.5703125" style="81" customWidth="1"/>
    <col min="19" max="16384" width="11.42578125" style="27"/>
  </cols>
  <sheetData>
    <row r="1" spans="1:18" s="88" customFormat="1" x14ac:dyDescent="0.25">
      <c r="A1" s="551"/>
      <c r="B1" s="551"/>
      <c r="C1" s="551"/>
      <c r="D1" s="551"/>
      <c r="E1" s="551"/>
      <c r="F1" s="551"/>
      <c r="G1" s="551"/>
      <c r="H1" s="551"/>
      <c r="I1" s="551"/>
      <c r="J1" s="551"/>
      <c r="K1" s="551"/>
    </row>
    <row r="2" spans="1:18" s="88" customFormat="1" x14ac:dyDescent="0.25">
      <c r="A2" s="182"/>
      <c r="B2" s="182"/>
      <c r="C2" s="182"/>
      <c r="D2" s="182"/>
      <c r="E2" s="182"/>
      <c r="F2" s="182"/>
      <c r="G2" s="182"/>
      <c r="H2" s="182"/>
      <c r="I2" s="182"/>
      <c r="J2" s="182"/>
      <c r="K2" s="182"/>
    </row>
    <row r="3" spans="1:18" s="138" customFormat="1" ht="15" customHeight="1" x14ac:dyDescent="0.25">
      <c r="A3" s="602" t="s">
        <v>190</v>
      </c>
      <c r="B3" s="581" t="s">
        <v>191</v>
      </c>
      <c r="C3" s="581"/>
      <c r="D3" s="581"/>
      <c r="E3" s="581"/>
      <c r="F3" s="581"/>
      <c r="G3" s="581"/>
      <c r="H3" s="581"/>
      <c r="I3" s="581"/>
      <c r="J3" s="581"/>
      <c r="K3" s="581"/>
      <c r="L3" s="99"/>
    </row>
    <row r="4" spans="1:18" s="138" customFormat="1" ht="15" customHeight="1" x14ac:dyDescent="0.25">
      <c r="A4" s="602"/>
      <c r="B4" s="581" t="s">
        <v>121</v>
      </c>
      <c r="C4" s="581"/>
      <c r="D4" s="581"/>
      <c r="E4" s="581"/>
      <c r="F4" s="581"/>
      <c r="G4" s="581"/>
      <c r="H4" s="581" t="s">
        <v>116</v>
      </c>
      <c r="I4" s="656"/>
      <c r="J4" s="656"/>
      <c r="K4" s="581" t="s">
        <v>195</v>
      </c>
    </row>
    <row r="5" spans="1:18" s="138" customFormat="1" ht="90" x14ac:dyDescent="0.25">
      <c r="A5" s="602"/>
      <c r="B5" s="175" t="s">
        <v>196</v>
      </c>
      <c r="C5" s="175" t="s">
        <v>114</v>
      </c>
      <c r="D5" s="175" t="s">
        <v>115</v>
      </c>
      <c r="E5" s="175" t="s">
        <v>192</v>
      </c>
      <c r="F5" s="175" t="s">
        <v>193</v>
      </c>
      <c r="G5" s="175" t="s">
        <v>194</v>
      </c>
      <c r="H5" s="175" t="s">
        <v>214</v>
      </c>
      <c r="I5" s="175" t="s">
        <v>114</v>
      </c>
      <c r="J5" s="175" t="s">
        <v>115</v>
      </c>
      <c r="K5" s="581"/>
      <c r="L5" s="142"/>
      <c r="M5" s="142"/>
      <c r="N5" s="142"/>
      <c r="O5" s="142"/>
      <c r="P5" s="142"/>
    </row>
    <row r="6" spans="1:18" ht="38.25" customHeight="1" x14ac:dyDescent="0.25">
      <c r="A6" s="78" t="s">
        <v>212</v>
      </c>
      <c r="B6" s="170">
        <v>39765</v>
      </c>
      <c r="C6" s="170">
        <v>16560</v>
      </c>
      <c r="D6" s="170">
        <v>23205</v>
      </c>
      <c r="E6" s="170">
        <v>4674</v>
      </c>
      <c r="F6" s="170">
        <v>2697</v>
      </c>
      <c r="G6" s="170">
        <v>8358</v>
      </c>
      <c r="H6" s="170">
        <v>2698</v>
      </c>
      <c r="I6" s="170">
        <v>970</v>
      </c>
      <c r="J6" s="170">
        <v>1728</v>
      </c>
      <c r="K6" s="3">
        <f>SUM(B6,H6)</f>
        <v>42463</v>
      </c>
      <c r="L6" s="98"/>
      <c r="M6" s="98"/>
      <c r="N6" s="98"/>
      <c r="O6" s="98"/>
      <c r="P6" s="98"/>
      <c r="Q6" s="27"/>
      <c r="R6" s="27"/>
    </row>
    <row r="7" spans="1:18" x14ac:dyDescent="0.25">
      <c r="A7" s="74" t="s">
        <v>89</v>
      </c>
      <c r="B7" s="170">
        <v>0</v>
      </c>
      <c r="C7" s="172">
        <v>0</v>
      </c>
      <c r="D7" s="172">
        <v>0</v>
      </c>
      <c r="E7" s="172">
        <v>0</v>
      </c>
      <c r="F7" s="172">
        <v>0</v>
      </c>
      <c r="G7" s="172">
        <v>0</v>
      </c>
      <c r="H7" s="170">
        <v>37</v>
      </c>
      <c r="I7" s="172">
        <v>12</v>
      </c>
      <c r="J7" s="172">
        <v>25</v>
      </c>
      <c r="K7" s="3">
        <f t="shared" ref="K7:K35" si="0">SUM(B7,H7)</f>
        <v>37</v>
      </c>
      <c r="L7" s="98"/>
      <c r="M7" s="98"/>
      <c r="N7" s="98"/>
      <c r="O7" s="98"/>
      <c r="P7" s="98"/>
      <c r="Q7" s="27"/>
      <c r="R7" s="27"/>
    </row>
    <row r="8" spans="1:18" x14ac:dyDescent="0.25">
      <c r="A8" s="74" t="s">
        <v>90</v>
      </c>
      <c r="B8" s="170">
        <v>0</v>
      </c>
      <c r="C8" s="172">
        <v>0</v>
      </c>
      <c r="D8" s="172">
        <v>0</v>
      </c>
      <c r="E8" s="172">
        <v>0</v>
      </c>
      <c r="F8" s="172">
        <v>0</v>
      </c>
      <c r="G8" s="172">
        <v>0</v>
      </c>
      <c r="H8" s="170">
        <v>15</v>
      </c>
      <c r="I8" s="172">
        <v>7</v>
      </c>
      <c r="J8" s="172">
        <v>8</v>
      </c>
      <c r="K8" s="3">
        <f t="shared" si="0"/>
        <v>15</v>
      </c>
      <c r="L8" s="98"/>
      <c r="M8" s="98"/>
      <c r="N8" s="98"/>
      <c r="O8" s="98"/>
      <c r="P8" s="98"/>
      <c r="Q8" s="27"/>
      <c r="R8" s="27"/>
    </row>
    <row r="9" spans="1:18" x14ac:dyDescent="0.25">
      <c r="A9" s="74" t="s">
        <v>91</v>
      </c>
      <c r="B9" s="170">
        <v>0</v>
      </c>
      <c r="C9" s="172">
        <v>0</v>
      </c>
      <c r="D9" s="172">
        <v>0</v>
      </c>
      <c r="E9" s="172">
        <v>0</v>
      </c>
      <c r="F9" s="172">
        <v>0</v>
      </c>
      <c r="G9" s="172">
        <v>0</v>
      </c>
      <c r="H9" s="170">
        <v>9</v>
      </c>
      <c r="I9" s="172">
        <v>4</v>
      </c>
      <c r="J9" s="172">
        <v>5</v>
      </c>
      <c r="K9" s="3">
        <f t="shared" si="0"/>
        <v>9</v>
      </c>
      <c r="L9" s="98"/>
      <c r="M9" s="98"/>
      <c r="N9" s="98"/>
      <c r="O9" s="98"/>
      <c r="P9" s="98"/>
      <c r="Q9" s="27"/>
      <c r="R9" s="27"/>
    </row>
    <row r="10" spans="1:18" x14ac:dyDescent="0.25">
      <c r="A10" s="74" t="s">
        <v>92</v>
      </c>
      <c r="B10" s="170">
        <v>0</v>
      </c>
      <c r="C10" s="172">
        <v>0</v>
      </c>
      <c r="D10" s="172">
        <v>0</v>
      </c>
      <c r="E10" s="172">
        <v>0</v>
      </c>
      <c r="F10" s="172">
        <v>0</v>
      </c>
      <c r="G10" s="172">
        <v>0</v>
      </c>
      <c r="H10" s="170">
        <v>19</v>
      </c>
      <c r="I10" s="172">
        <v>6</v>
      </c>
      <c r="J10" s="172">
        <v>13</v>
      </c>
      <c r="K10" s="3">
        <f t="shared" si="0"/>
        <v>19</v>
      </c>
      <c r="L10" s="98"/>
      <c r="M10" s="98"/>
      <c r="N10" s="98"/>
      <c r="O10" s="98"/>
      <c r="P10" s="98"/>
      <c r="Q10" s="27"/>
      <c r="R10" s="27"/>
    </row>
    <row r="11" spans="1:18" x14ac:dyDescent="0.25">
      <c r="A11" s="74" t="s">
        <v>93</v>
      </c>
      <c r="B11" s="170">
        <v>2</v>
      </c>
      <c r="C11" s="172">
        <v>0</v>
      </c>
      <c r="D11" s="172">
        <v>2</v>
      </c>
      <c r="E11" s="172">
        <v>0</v>
      </c>
      <c r="F11" s="172">
        <v>2</v>
      </c>
      <c r="G11" s="172">
        <v>0</v>
      </c>
      <c r="H11" s="170">
        <v>20</v>
      </c>
      <c r="I11" s="172">
        <v>11</v>
      </c>
      <c r="J11" s="172">
        <v>9</v>
      </c>
      <c r="K11" s="3">
        <f t="shared" si="0"/>
        <v>22</v>
      </c>
      <c r="L11" s="98"/>
      <c r="M11" s="98"/>
      <c r="N11" s="98"/>
      <c r="O11" s="98"/>
      <c r="P11" s="98"/>
      <c r="Q11" s="27"/>
      <c r="R11" s="27"/>
    </row>
    <row r="12" spans="1:18" x14ac:dyDescent="0.25">
      <c r="A12" s="74" t="s">
        <v>94</v>
      </c>
      <c r="B12" s="170">
        <v>4</v>
      </c>
      <c r="C12" s="172">
        <v>2</v>
      </c>
      <c r="D12" s="172">
        <v>2</v>
      </c>
      <c r="E12" s="172">
        <v>0</v>
      </c>
      <c r="F12" s="172">
        <v>2</v>
      </c>
      <c r="G12" s="172">
        <v>0</v>
      </c>
      <c r="H12" s="170">
        <v>26</v>
      </c>
      <c r="I12" s="172">
        <v>9</v>
      </c>
      <c r="J12" s="172">
        <v>17</v>
      </c>
      <c r="K12" s="3">
        <f t="shared" si="0"/>
        <v>30</v>
      </c>
      <c r="L12" s="98"/>
      <c r="M12" s="98"/>
      <c r="N12" s="98"/>
      <c r="O12" s="98"/>
      <c r="P12" s="98"/>
      <c r="Q12" s="27"/>
      <c r="R12" s="27"/>
    </row>
    <row r="13" spans="1:18" x14ac:dyDescent="0.25">
      <c r="A13" s="74" t="s">
        <v>95</v>
      </c>
      <c r="B13" s="170">
        <v>4</v>
      </c>
      <c r="C13" s="172">
        <v>0</v>
      </c>
      <c r="D13" s="172">
        <v>4</v>
      </c>
      <c r="E13" s="172">
        <v>0</v>
      </c>
      <c r="F13" s="172">
        <v>4</v>
      </c>
      <c r="G13" s="172">
        <v>0</v>
      </c>
      <c r="H13" s="170">
        <v>38</v>
      </c>
      <c r="I13" s="172">
        <v>16</v>
      </c>
      <c r="J13" s="172">
        <v>22</v>
      </c>
      <c r="K13" s="3">
        <f t="shared" si="0"/>
        <v>42</v>
      </c>
      <c r="L13" s="98"/>
      <c r="M13" s="98"/>
      <c r="N13" s="98"/>
      <c r="O13" s="98"/>
      <c r="P13" s="98"/>
      <c r="Q13" s="27"/>
      <c r="R13" s="27"/>
    </row>
    <row r="14" spans="1:18" x14ac:dyDescent="0.25">
      <c r="A14" s="74" t="s">
        <v>96</v>
      </c>
      <c r="B14" s="170">
        <v>4</v>
      </c>
      <c r="C14" s="172">
        <v>0</v>
      </c>
      <c r="D14" s="172">
        <v>4</v>
      </c>
      <c r="E14" s="172">
        <v>0</v>
      </c>
      <c r="F14" s="172">
        <v>4</v>
      </c>
      <c r="G14" s="172">
        <v>0</v>
      </c>
      <c r="H14" s="170">
        <v>27</v>
      </c>
      <c r="I14" s="172">
        <v>7</v>
      </c>
      <c r="J14" s="172">
        <v>20</v>
      </c>
      <c r="K14" s="3">
        <f t="shared" si="0"/>
        <v>31</v>
      </c>
      <c r="L14" s="98"/>
      <c r="M14" s="98"/>
      <c r="N14" s="98"/>
      <c r="O14" s="98"/>
      <c r="P14" s="98"/>
      <c r="Q14" s="27"/>
      <c r="R14" s="27"/>
    </row>
    <row r="15" spans="1:18" x14ac:dyDescent="0.25">
      <c r="A15" s="74" t="s">
        <v>97</v>
      </c>
      <c r="B15" s="170">
        <v>9</v>
      </c>
      <c r="C15" s="172">
        <v>0</v>
      </c>
      <c r="D15" s="172">
        <v>9</v>
      </c>
      <c r="E15" s="172">
        <v>0</v>
      </c>
      <c r="F15" s="172">
        <v>9</v>
      </c>
      <c r="G15" s="172">
        <v>0</v>
      </c>
      <c r="H15" s="170">
        <v>43</v>
      </c>
      <c r="I15" s="172">
        <v>12</v>
      </c>
      <c r="J15" s="172">
        <v>31</v>
      </c>
      <c r="K15" s="3">
        <f t="shared" si="0"/>
        <v>52</v>
      </c>
      <c r="L15" s="98"/>
      <c r="M15" s="98"/>
      <c r="N15" s="98"/>
      <c r="O15" s="98"/>
      <c r="P15" s="98"/>
      <c r="Q15" s="27"/>
      <c r="R15" s="27"/>
    </row>
    <row r="16" spans="1:18" x14ac:dyDescent="0.25">
      <c r="A16" s="74" t="s">
        <v>98</v>
      </c>
      <c r="B16" s="170">
        <v>10</v>
      </c>
      <c r="C16" s="172">
        <v>0</v>
      </c>
      <c r="D16" s="172">
        <v>10</v>
      </c>
      <c r="E16" s="172">
        <v>0</v>
      </c>
      <c r="F16" s="172">
        <v>10</v>
      </c>
      <c r="G16" s="172">
        <v>0</v>
      </c>
      <c r="H16" s="170">
        <v>50</v>
      </c>
      <c r="I16" s="172">
        <v>14</v>
      </c>
      <c r="J16" s="172">
        <v>36</v>
      </c>
      <c r="K16" s="3">
        <f t="shared" si="0"/>
        <v>60</v>
      </c>
      <c r="L16" s="98"/>
      <c r="M16" s="98"/>
      <c r="N16" s="98"/>
      <c r="O16" s="98"/>
      <c r="P16" s="98"/>
      <c r="Q16" s="27"/>
      <c r="R16" s="27"/>
    </row>
    <row r="17" spans="1:18" x14ac:dyDescent="0.25">
      <c r="A17" s="74" t="s">
        <v>99</v>
      </c>
      <c r="B17" s="170">
        <v>16</v>
      </c>
      <c r="C17" s="172">
        <v>0</v>
      </c>
      <c r="D17" s="172">
        <v>16</v>
      </c>
      <c r="E17" s="172">
        <v>0</v>
      </c>
      <c r="F17" s="172">
        <v>16</v>
      </c>
      <c r="G17" s="172">
        <v>0</v>
      </c>
      <c r="H17" s="170">
        <v>42</v>
      </c>
      <c r="I17" s="172">
        <v>20</v>
      </c>
      <c r="J17" s="172">
        <v>22</v>
      </c>
      <c r="K17" s="3">
        <f t="shared" si="0"/>
        <v>58</v>
      </c>
      <c r="L17" s="98"/>
      <c r="M17" s="98"/>
      <c r="N17" s="98"/>
      <c r="O17" s="98"/>
      <c r="P17" s="98"/>
      <c r="Q17" s="27"/>
      <c r="R17" s="27"/>
    </row>
    <row r="18" spans="1:18" x14ac:dyDescent="0.25">
      <c r="A18" s="74" t="s">
        <v>100</v>
      </c>
      <c r="B18" s="170">
        <v>11</v>
      </c>
      <c r="C18" s="172">
        <v>1</v>
      </c>
      <c r="D18" s="172">
        <v>10</v>
      </c>
      <c r="E18" s="172">
        <v>0</v>
      </c>
      <c r="F18" s="172">
        <v>10</v>
      </c>
      <c r="G18" s="172">
        <v>0</v>
      </c>
      <c r="H18" s="170">
        <v>51</v>
      </c>
      <c r="I18" s="172">
        <v>11</v>
      </c>
      <c r="J18" s="172">
        <v>40</v>
      </c>
      <c r="K18" s="3">
        <f t="shared" si="0"/>
        <v>62</v>
      </c>
      <c r="L18" s="98"/>
      <c r="M18" s="98"/>
      <c r="N18" s="98"/>
      <c r="O18" s="98"/>
      <c r="P18" s="98"/>
      <c r="Q18" s="27"/>
      <c r="R18" s="27"/>
    </row>
    <row r="19" spans="1:18" x14ac:dyDescent="0.25">
      <c r="A19" s="74" t="s">
        <v>101</v>
      </c>
      <c r="B19" s="170">
        <v>15</v>
      </c>
      <c r="C19" s="172">
        <v>0</v>
      </c>
      <c r="D19" s="172">
        <v>15</v>
      </c>
      <c r="E19" s="172">
        <v>0</v>
      </c>
      <c r="F19" s="172">
        <v>14</v>
      </c>
      <c r="G19" s="172">
        <v>1</v>
      </c>
      <c r="H19" s="170">
        <v>77</v>
      </c>
      <c r="I19" s="172">
        <v>22</v>
      </c>
      <c r="J19" s="172">
        <v>55</v>
      </c>
      <c r="K19" s="3">
        <f t="shared" si="0"/>
        <v>92</v>
      </c>
      <c r="L19" s="98"/>
      <c r="M19" s="98"/>
      <c r="N19" s="98"/>
      <c r="O19" s="98"/>
      <c r="P19" s="98"/>
      <c r="Q19" s="27"/>
      <c r="R19" s="27"/>
    </row>
    <row r="20" spans="1:18" x14ac:dyDescent="0.25">
      <c r="A20" s="74" t="s">
        <v>102</v>
      </c>
      <c r="B20" s="170">
        <v>113</v>
      </c>
      <c r="C20" s="172">
        <v>73</v>
      </c>
      <c r="D20" s="172">
        <v>40</v>
      </c>
      <c r="E20" s="172">
        <v>0</v>
      </c>
      <c r="F20" s="172">
        <v>31</v>
      </c>
      <c r="G20" s="172">
        <v>82</v>
      </c>
      <c r="H20" s="170">
        <v>75</v>
      </c>
      <c r="I20" s="172">
        <v>32</v>
      </c>
      <c r="J20" s="172">
        <v>43</v>
      </c>
      <c r="K20" s="3">
        <f t="shared" si="0"/>
        <v>188</v>
      </c>
      <c r="L20" s="98"/>
      <c r="M20" s="98"/>
      <c r="N20" s="98"/>
      <c r="O20" s="98"/>
      <c r="P20" s="98"/>
      <c r="Q20" s="27"/>
      <c r="R20" s="27"/>
    </row>
    <row r="21" spans="1:18" x14ac:dyDescent="0.25">
      <c r="A21" s="74" t="s">
        <v>103</v>
      </c>
      <c r="B21" s="170">
        <v>99</v>
      </c>
      <c r="C21" s="172">
        <v>67</v>
      </c>
      <c r="D21" s="172">
        <v>32</v>
      </c>
      <c r="E21" s="172">
        <v>0</v>
      </c>
      <c r="F21" s="172">
        <v>24</v>
      </c>
      <c r="G21" s="172">
        <v>75</v>
      </c>
      <c r="H21" s="170">
        <v>97</v>
      </c>
      <c r="I21" s="172">
        <v>29</v>
      </c>
      <c r="J21" s="172">
        <v>68</v>
      </c>
      <c r="K21" s="3">
        <f t="shared" si="0"/>
        <v>196</v>
      </c>
      <c r="L21" s="98"/>
      <c r="M21" s="98"/>
      <c r="N21" s="98"/>
      <c r="O21" s="98"/>
      <c r="P21" s="98"/>
      <c r="Q21" s="27"/>
      <c r="R21" s="27"/>
    </row>
    <row r="22" spans="1:18" x14ac:dyDescent="0.25">
      <c r="A22" s="74" t="s">
        <v>104</v>
      </c>
      <c r="B22" s="170">
        <v>218</v>
      </c>
      <c r="C22" s="172">
        <v>159</v>
      </c>
      <c r="D22" s="172">
        <v>59</v>
      </c>
      <c r="E22" s="172">
        <v>0</v>
      </c>
      <c r="F22" s="172">
        <v>42</v>
      </c>
      <c r="G22" s="172">
        <v>176</v>
      </c>
      <c r="H22" s="170">
        <v>106</v>
      </c>
      <c r="I22" s="172">
        <v>31</v>
      </c>
      <c r="J22" s="172">
        <v>75</v>
      </c>
      <c r="K22" s="3">
        <f t="shared" si="0"/>
        <v>324</v>
      </c>
      <c r="L22" s="98"/>
      <c r="M22" s="98"/>
      <c r="N22" s="98"/>
      <c r="O22" s="98"/>
      <c r="P22" s="98"/>
      <c r="Q22" s="27"/>
      <c r="R22" s="27"/>
    </row>
    <row r="23" spans="1:18" x14ac:dyDescent="0.25">
      <c r="A23" s="74" t="s">
        <v>105</v>
      </c>
      <c r="B23" s="170">
        <v>446</v>
      </c>
      <c r="C23" s="172">
        <v>350</v>
      </c>
      <c r="D23" s="172">
        <v>96</v>
      </c>
      <c r="E23" s="172">
        <v>0</v>
      </c>
      <c r="F23" s="172">
        <v>78</v>
      </c>
      <c r="G23" s="172">
        <v>356</v>
      </c>
      <c r="H23" s="170">
        <v>135</v>
      </c>
      <c r="I23" s="172">
        <v>48</v>
      </c>
      <c r="J23" s="172">
        <v>87</v>
      </c>
      <c r="K23" s="3">
        <f t="shared" si="0"/>
        <v>581</v>
      </c>
      <c r="L23" s="98"/>
      <c r="M23" s="98"/>
      <c r="N23" s="98"/>
      <c r="O23" s="98"/>
      <c r="P23" s="98"/>
      <c r="Q23" s="27"/>
      <c r="R23" s="27"/>
    </row>
    <row r="24" spans="1:18" x14ac:dyDescent="0.25">
      <c r="A24" s="74" t="s">
        <v>106</v>
      </c>
      <c r="B24" s="170">
        <v>734</v>
      </c>
      <c r="C24" s="172">
        <v>574</v>
      </c>
      <c r="D24" s="172">
        <v>160</v>
      </c>
      <c r="E24" s="172">
        <v>0</v>
      </c>
      <c r="F24" s="172">
        <v>104</v>
      </c>
      <c r="G24" s="172">
        <v>626</v>
      </c>
      <c r="H24" s="170">
        <v>145</v>
      </c>
      <c r="I24" s="172">
        <v>54</v>
      </c>
      <c r="J24" s="172">
        <v>91</v>
      </c>
      <c r="K24" s="3">
        <f t="shared" si="0"/>
        <v>879</v>
      </c>
      <c r="L24" s="98"/>
      <c r="M24" s="98"/>
      <c r="N24" s="98"/>
      <c r="O24" s="98"/>
      <c r="P24" s="98"/>
      <c r="Q24" s="27"/>
      <c r="R24" s="27"/>
    </row>
    <row r="25" spans="1:18" x14ac:dyDescent="0.25">
      <c r="A25" s="74" t="s">
        <v>13</v>
      </c>
      <c r="B25" s="170">
        <v>1738</v>
      </c>
      <c r="C25" s="172">
        <v>709</v>
      </c>
      <c r="D25" s="172">
        <v>1029</v>
      </c>
      <c r="E25" s="172">
        <v>0</v>
      </c>
      <c r="F25" s="172">
        <v>118</v>
      </c>
      <c r="G25" s="172">
        <v>1611</v>
      </c>
      <c r="H25" s="170">
        <v>186</v>
      </c>
      <c r="I25" s="172">
        <v>58</v>
      </c>
      <c r="J25" s="172">
        <v>128</v>
      </c>
      <c r="K25" s="3">
        <f t="shared" si="0"/>
        <v>1924</v>
      </c>
      <c r="L25" s="98"/>
      <c r="M25" s="98"/>
      <c r="N25" s="98"/>
      <c r="O25" s="98"/>
      <c r="P25" s="98"/>
      <c r="Q25" s="27"/>
      <c r="R25" s="27"/>
    </row>
    <row r="26" spans="1:18" x14ac:dyDescent="0.25">
      <c r="A26" s="74" t="s">
        <v>107</v>
      </c>
      <c r="B26" s="170">
        <v>1150</v>
      </c>
      <c r="C26" s="172">
        <v>406</v>
      </c>
      <c r="D26" s="172">
        <v>744</v>
      </c>
      <c r="E26" s="172">
        <v>1</v>
      </c>
      <c r="F26" s="172">
        <v>173</v>
      </c>
      <c r="G26" s="172">
        <v>961</v>
      </c>
      <c r="H26" s="170">
        <v>206</v>
      </c>
      <c r="I26" s="172">
        <v>81</v>
      </c>
      <c r="J26" s="172">
        <v>125</v>
      </c>
      <c r="K26" s="3">
        <f t="shared" si="0"/>
        <v>1356</v>
      </c>
      <c r="L26" s="98"/>
      <c r="M26" s="98"/>
      <c r="N26" s="98"/>
      <c r="O26" s="98"/>
      <c r="P26" s="98"/>
      <c r="Q26" s="27"/>
      <c r="R26" s="27"/>
    </row>
    <row r="27" spans="1:18" x14ac:dyDescent="0.25">
      <c r="A27" s="74" t="s">
        <v>11</v>
      </c>
      <c r="B27" s="170">
        <v>1321</v>
      </c>
      <c r="C27" s="172">
        <v>493</v>
      </c>
      <c r="D27" s="172">
        <v>828</v>
      </c>
      <c r="E27" s="172">
        <v>6</v>
      </c>
      <c r="F27" s="172">
        <v>313</v>
      </c>
      <c r="G27" s="172">
        <v>990</v>
      </c>
      <c r="H27" s="170">
        <v>249</v>
      </c>
      <c r="I27" s="172">
        <v>96</v>
      </c>
      <c r="J27" s="172">
        <v>153</v>
      </c>
      <c r="K27" s="3">
        <f t="shared" si="0"/>
        <v>1570</v>
      </c>
      <c r="L27" s="98"/>
      <c r="M27" s="98"/>
      <c r="N27" s="98"/>
      <c r="O27" s="98"/>
      <c r="P27" s="98"/>
      <c r="Q27" s="27"/>
      <c r="R27" s="27"/>
    </row>
    <row r="28" spans="1:18" x14ac:dyDescent="0.25">
      <c r="A28" s="74" t="s">
        <v>108</v>
      </c>
      <c r="B28" s="170">
        <v>5226</v>
      </c>
      <c r="C28" s="172">
        <v>2122</v>
      </c>
      <c r="D28" s="172">
        <v>3104</v>
      </c>
      <c r="E28" s="172">
        <v>3275</v>
      </c>
      <c r="F28" s="172">
        <v>455</v>
      </c>
      <c r="G28" s="172">
        <v>1386</v>
      </c>
      <c r="H28" s="170">
        <v>258</v>
      </c>
      <c r="I28" s="172">
        <v>99</v>
      </c>
      <c r="J28" s="172">
        <v>159</v>
      </c>
      <c r="K28" s="3">
        <f t="shared" si="0"/>
        <v>5484</v>
      </c>
      <c r="L28" s="98"/>
      <c r="M28" s="98"/>
      <c r="N28" s="98"/>
      <c r="O28" s="98"/>
      <c r="P28" s="98"/>
      <c r="Q28" s="27"/>
      <c r="R28" s="27"/>
    </row>
    <row r="29" spans="1:18" x14ac:dyDescent="0.25">
      <c r="A29" s="74" t="s">
        <v>109</v>
      </c>
      <c r="B29" s="170">
        <v>2479</v>
      </c>
      <c r="C29" s="172">
        <v>1030</v>
      </c>
      <c r="D29" s="172">
        <v>1449</v>
      </c>
      <c r="E29" s="172">
        <v>1392</v>
      </c>
      <c r="F29" s="172">
        <v>304</v>
      </c>
      <c r="G29" s="172">
        <v>737</v>
      </c>
      <c r="H29" s="170">
        <v>260</v>
      </c>
      <c r="I29" s="172">
        <v>106</v>
      </c>
      <c r="J29" s="172">
        <v>154</v>
      </c>
      <c r="K29" s="3">
        <f t="shared" si="0"/>
        <v>2739</v>
      </c>
      <c r="L29" s="98"/>
      <c r="M29" s="98"/>
      <c r="N29" s="98"/>
      <c r="O29" s="98"/>
      <c r="P29" s="98"/>
      <c r="Q29" s="27"/>
      <c r="R29" s="27"/>
    </row>
    <row r="30" spans="1:18" x14ac:dyDescent="0.25">
      <c r="A30" s="74" t="s">
        <v>14</v>
      </c>
      <c r="B30" s="170">
        <v>11323</v>
      </c>
      <c r="C30" s="172">
        <v>3957</v>
      </c>
      <c r="D30" s="172">
        <v>7366</v>
      </c>
      <c r="E30" s="172">
        <v>0</v>
      </c>
      <c r="F30" s="172">
        <v>88</v>
      </c>
      <c r="G30" s="172">
        <v>527</v>
      </c>
      <c r="H30" s="170">
        <v>221</v>
      </c>
      <c r="I30" s="172">
        <v>75</v>
      </c>
      <c r="J30" s="172">
        <v>146</v>
      </c>
      <c r="K30" s="3">
        <f t="shared" si="0"/>
        <v>11544</v>
      </c>
      <c r="L30" s="98"/>
      <c r="M30" s="98"/>
      <c r="N30" s="98"/>
      <c r="O30" s="98"/>
      <c r="P30" s="98"/>
      <c r="Q30" s="27"/>
      <c r="R30" s="27"/>
    </row>
    <row r="31" spans="1:18" x14ac:dyDescent="0.25">
      <c r="A31" s="74" t="s">
        <v>110</v>
      </c>
      <c r="B31" s="170">
        <v>4596</v>
      </c>
      <c r="C31" s="172">
        <v>1835</v>
      </c>
      <c r="D31" s="172">
        <v>2761</v>
      </c>
      <c r="E31" s="172">
        <v>0</v>
      </c>
      <c r="F31" s="172">
        <v>172</v>
      </c>
      <c r="G31" s="172">
        <v>299</v>
      </c>
      <c r="H31" s="170">
        <v>125</v>
      </c>
      <c r="I31" s="172">
        <v>44</v>
      </c>
      <c r="J31" s="172">
        <v>81</v>
      </c>
      <c r="K31" s="3">
        <f t="shared" si="0"/>
        <v>4721</v>
      </c>
      <c r="L31" s="98"/>
      <c r="M31" s="98"/>
      <c r="N31" s="98"/>
      <c r="O31" s="98"/>
      <c r="P31" s="98"/>
      <c r="Q31" s="27"/>
      <c r="R31" s="27"/>
    </row>
    <row r="32" spans="1:18" x14ac:dyDescent="0.25">
      <c r="A32" s="74" t="s">
        <v>18</v>
      </c>
      <c r="B32" s="170">
        <v>3275</v>
      </c>
      <c r="C32" s="172">
        <v>1378</v>
      </c>
      <c r="D32" s="172">
        <v>1897</v>
      </c>
      <c r="E32" s="172">
        <v>0</v>
      </c>
      <c r="F32" s="172">
        <v>253</v>
      </c>
      <c r="G32" s="172">
        <v>215</v>
      </c>
      <c r="H32" s="170">
        <v>77</v>
      </c>
      <c r="I32" s="172">
        <v>26</v>
      </c>
      <c r="J32" s="172">
        <v>51</v>
      </c>
      <c r="K32" s="3">
        <f t="shared" si="0"/>
        <v>3352</v>
      </c>
      <c r="L32" s="98"/>
      <c r="M32" s="98"/>
      <c r="N32" s="98"/>
      <c r="O32" s="98"/>
      <c r="P32" s="98"/>
      <c r="Q32" s="27"/>
      <c r="R32" s="27"/>
    </row>
    <row r="33" spans="1:18" x14ac:dyDescent="0.25">
      <c r="A33" s="74" t="s">
        <v>111</v>
      </c>
      <c r="B33" s="170">
        <v>2779</v>
      </c>
      <c r="C33" s="172">
        <v>1174</v>
      </c>
      <c r="D33" s="172">
        <v>1605</v>
      </c>
      <c r="E33" s="172">
        <v>0</v>
      </c>
      <c r="F33" s="172">
        <v>200</v>
      </c>
      <c r="G33" s="172">
        <v>163</v>
      </c>
      <c r="H33" s="170">
        <v>66</v>
      </c>
      <c r="I33" s="172">
        <v>22</v>
      </c>
      <c r="J33" s="172">
        <v>44</v>
      </c>
      <c r="K33" s="3">
        <f t="shared" si="0"/>
        <v>2845</v>
      </c>
      <c r="L33" s="98"/>
      <c r="M33" s="98"/>
      <c r="N33" s="98"/>
      <c r="O33" s="98"/>
      <c r="P33" s="98"/>
      <c r="Q33" s="27"/>
      <c r="R33" s="27"/>
    </row>
    <row r="34" spans="1:18" x14ac:dyDescent="0.25">
      <c r="A34" s="74" t="s">
        <v>112</v>
      </c>
      <c r="B34" s="170">
        <v>4193</v>
      </c>
      <c r="C34" s="172">
        <v>2230</v>
      </c>
      <c r="D34" s="172">
        <v>1963</v>
      </c>
      <c r="E34" s="172">
        <v>0</v>
      </c>
      <c r="F34" s="172">
        <v>271</v>
      </c>
      <c r="G34" s="172">
        <v>153</v>
      </c>
      <c r="H34" s="170">
        <v>38</v>
      </c>
      <c r="I34" s="172">
        <v>18</v>
      </c>
      <c r="J34" s="258">
        <v>20</v>
      </c>
      <c r="K34" s="3">
        <f t="shared" si="0"/>
        <v>4231</v>
      </c>
      <c r="L34" s="98"/>
      <c r="M34" s="98"/>
      <c r="N34" s="98"/>
      <c r="O34" s="98"/>
      <c r="P34" s="98"/>
      <c r="Q34" s="27"/>
      <c r="R34" s="27"/>
    </row>
    <row r="35" spans="1:18" x14ac:dyDescent="0.25">
      <c r="A35" s="78" t="s">
        <v>113</v>
      </c>
      <c r="B35" s="259">
        <v>62.26</v>
      </c>
      <c r="C35" s="192">
        <v>62.25</v>
      </c>
      <c r="D35" s="192">
        <v>62.27</v>
      </c>
      <c r="E35" s="192">
        <v>60.65</v>
      </c>
      <c r="F35" s="192">
        <v>61.01</v>
      </c>
      <c r="G35" s="192">
        <v>59.37</v>
      </c>
      <c r="H35" s="259">
        <v>57.27</v>
      </c>
      <c r="I35" s="192">
        <v>57.43</v>
      </c>
      <c r="J35" s="192">
        <v>57.18</v>
      </c>
      <c r="K35" s="30">
        <f t="shared" si="0"/>
        <v>119.53</v>
      </c>
      <c r="Q35" s="27"/>
      <c r="R35" s="27"/>
    </row>
    <row r="36" spans="1:18" ht="15" customHeight="1" x14ac:dyDescent="0.25">
      <c r="A36" s="545"/>
      <c r="B36" s="601"/>
      <c r="C36" s="601"/>
      <c r="D36" s="601"/>
      <c r="E36" s="601"/>
      <c r="F36" s="601"/>
      <c r="G36" s="601"/>
      <c r="H36" s="601"/>
      <c r="I36" s="601"/>
      <c r="J36" s="601"/>
      <c r="K36" s="601"/>
      <c r="Q36" s="27"/>
      <c r="R36" s="27"/>
    </row>
    <row r="37" spans="1:18" ht="15" customHeight="1" x14ac:dyDescent="0.25">
      <c r="A37" s="555"/>
      <c r="B37" s="597"/>
      <c r="C37" s="597"/>
      <c r="D37" s="597"/>
      <c r="E37" s="597"/>
      <c r="F37" s="597"/>
      <c r="G37" s="597"/>
      <c r="H37" s="597"/>
      <c r="I37" s="597"/>
      <c r="J37" s="597"/>
      <c r="K37" s="597"/>
      <c r="Q37" s="27"/>
      <c r="R37" s="27"/>
    </row>
    <row r="38" spans="1:18" ht="15" customHeight="1" x14ac:dyDescent="0.25">
      <c r="A38" s="633"/>
      <c r="B38" s="597"/>
      <c r="C38" s="597"/>
      <c r="D38" s="597"/>
      <c r="E38" s="597"/>
      <c r="F38" s="597"/>
      <c r="G38" s="597"/>
      <c r="H38" s="597"/>
      <c r="I38" s="597"/>
      <c r="J38" s="597"/>
      <c r="K38" s="597"/>
      <c r="Q38" s="27"/>
      <c r="R38" s="27"/>
    </row>
    <row r="39" spans="1:18" ht="15" customHeight="1" x14ac:dyDescent="0.25">
      <c r="A39" s="614"/>
      <c r="B39" s="587"/>
      <c r="C39" s="587"/>
      <c r="D39" s="587"/>
      <c r="E39" s="587"/>
      <c r="F39" s="587"/>
      <c r="G39" s="587"/>
      <c r="H39" s="587"/>
      <c r="I39" s="587"/>
      <c r="J39" s="587"/>
      <c r="K39" s="587"/>
      <c r="Q39" s="27"/>
      <c r="R39" s="27"/>
    </row>
    <row r="40" spans="1:18" x14ac:dyDescent="0.25">
      <c r="A40" s="614"/>
      <c r="B40" s="587"/>
      <c r="C40" s="587"/>
      <c r="D40" s="587"/>
      <c r="E40" s="587"/>
      <c r="F40" s="587"/>
      <c r="G40" s="587"/>
      <c r="H40" s="587"/>
      <c r="I40" s="587"/>
      <c r="J40" s="587"/>
      <c r="K40" s="587"/>
    </row>
    <row r="41" spans="1:18" s="274" customFormat="1" x14ac:dyDescent="0.25">
      <c r="A41" s="676"/>
      <c r="B41" s="676"/>
      <c r="C41" s="676"/>
      <c r="D41" s="676"/>
      <c r="E41" s="676"/>
      <c r="F41" s="676"/>
      <c r="G41" s="676"/>
      <c r="H41" s="676"/>
      <c r="I41" s="676"/>
      <c r="J41" s="676"/>
      <c r="K41" s="676"/>
    </row>
    <row r="42" spans="1:18" ht="48" customHeight="1" x14ac:dyDescent="0.25"/>
  </sheetData>
  <mergeCells count="12">
    <mergeCell ref="A41:K41"/>
    <mergeCell ref="A1:K1"/>
    <mergeCell ref="A38:K38"/>
    <mergeCell ref="A39:K39"/>
    <mergeCell ref="A36:K36"/>
    <mergeCell ref="A37:K37"/>
    <mergeCell ref="A3:A5"/>
    <mergeCell ref="B3:K3"/>
    <mergeCell ref="B4:G4"/>
    <mergeCell ref="H4:J4"/>
    <mergeCell ref="K4:K5"/>
    <mergeCell ref="A40:K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3" tint="0.79998168889431442"/>
  </sheetPr>
  <dimension ref="A1:V38"/>
  <sheetViews>
    <sheetView workbookViewId="0">
      <pane xSplit="1" ySplit="3" topLeftCell="B16" activePane="bottomRight" state="frozen"/>
      <selection activeCell="A36" sqref="A36:L36"/>
      <selection pane="topRight" activeCell="A36" sqref="A36:L36"/>
      <selection pane="bottomLeft" activeCell="A36" sqref="A36:L36"/>
      <selection pane="bottomRight" activeCell="A33" sqref="A33:F33"/>
    </sheetView>
  </sheetViews>
  <sheetFormatPr baseColWidth="10" defaultColWidth="11.42578125" defaultRowHeight="15" x14ac:dyDescent="0.25"/>
  <cols>
    <col min="1" max="1" width="23.85546875" style="138" customWidth="1"/>
    <col min="2" max="6" width="12.7109375" style="183" customWidth="1"/>
    <col min="7" max="16384" width="11.42578125" style="183"/>
  </cols>
  <sheetData>
    <row r="1" spans="1:22" s="188" customFormat="1" ht="30" customHeight="1" x14ac:dyDescent="0.25">
      <c r="A1" s="551" t="s">
        <v>502</v>
      </c>
      <c r="B1" s="551"/>
      <c r="C1" s="551"/>
      <c r="D1" s="551"/>
      <c r="E1" s="551"/>
      <c r="F1" s="551"/>
      <c r="G1" s="139"/>
      <c r="H1" s="139"/>
      <c r="I1" s="139"/>
      <c r="J1" s="139"/>
      <c r="K1" s="139"/>
      <c r="L1" s="139"/>
      <c r="M1" s="139"/>
      <c r="N1" s="139"/>
      <c r="O1" s="139"/>
      <c r="P1" s="139"/>
      <c r="Q1" s="139"/>
      <c r="R1" s="139"/>
      <c r="S1" s="139"/>
      <c r="T1" s="139"/>
      <c r="U1" s="139"/>
      <c r="V1" s="139"/>
    </row>
    <row r="2" spans="1:22" s="188" customFormat="1" x14ac:dyDescent="0.25">
      <c r="A2" s="182"/>
      <c r="B2" s="182"/>
      <c r="C2" s="182"/>
      <c r="D2" s="182"/>
      <c r="E2" s="182"/>
      <c r="F2" s="182"/>
      <c r="G2" s="139"/>
      <c r="H2" s="139"/>
      <c r="I2" s="139"/>
      <c r="J2" s="139"/>
      <c r="K2" s="139"/>
      <c r="L2" s="139"/>
      <c r="M2" s="139"/>
      <c r="N2" s="139"/>
      <c r="O2" s="139"/>
      <c r="P2" s="139"/>
      <c r="Q2" s="139"/>
      <c r="R2" s="139"/>
      <c r="S2" s="139"/>
      <c r="T2" s="139"/>
      <c r="U2" s="139"/>
      <c r="V2" s="139"/>
    </row>
    <row r="3" spans="1:22" s="138" customFormat="1" ht="51" customHeight="1" x14ac:dyDescent="0.25">
      <c r="A3" s="175" t="s">
        <v>190</v>
      </c>
      <c r="B3" s="175" t="s">
        <v>211</v>
      </c>
      <c r="C3" s="175" t="s">
        <v>437</v>
      </c>
      <c r="D3" s="175" t="s">
        <v>86</v>
      </c>
      <c r="E3" s="175" t="s">
        <v>87</v>
      </c>
      <c r="F3" s="175" t="s">
        <v>88</v>
      </c>
    </row>
    <row r="4" spans="1:22" ht="14.1" customHeight="1" x14ac:dyDescent="0.25">
      <c r="A4" s="32" t="s">
        <v>213</v>
      </c>
      <c r="B4" s="425">
        <f>SUM('5.1-10 source'!B4:B9)</f>
        <v>2048</v>
      </c>
      <c r="C4" s="486">
        <f>SUM('5.1-10 source'!C4:C9)</f>
        <v>2032</v>
      </c>
      <c r="D4" s="486">
        <f>SUM('5.1-10 source'!D4:D9)</f>
        <v>1654</v>
      </c>
      <c r="E4" s="486">
        <f>SUM('5.1-10 source'!E4:E9)</f>
        <v>347</v>
      </c>
      <c r="F4" s="486">
        <f>SUM('5.1-10 source'!F4:F9)</f>
        <v>47</v>
      </c>
    </row>
    <row r="5" spans="1:22" ht="14.1" customHeight="1" x14ac:dyDescent="0.25">
      <c r="A5" s="32" t="s">
        <v>205</v>
      </c>
      <c r="B5" s="425">
        <f>'5.1-10 source'!B10</f>
        <v>79</v>
      </c>
      <c r="C5" s="486">
        <f>'5.1-10 source'!C10</f>
        <v>32</v>
      </c>
      <c r="D5" s="420">
        <f>'5.1-10 source'!D10</f>
        <v>30</v>
      </c>
      <c r="E5" s="420">
        <f>'5.1-10 source'!E10</f>
        <v>47</v>
      </c>
      <c r="F5" s="420">
        <f>'5.1-10 source'!F10</f>
        <v>2</v>
      </c>
    </row>
    <row r="6" spans="1:22" ht="14.1" customHeight="1" x14ac:dyDescent="0.25">
      <c r="A6" s="32" t="s">
        <v>206</v>
      </c>
      <c r="B6" s="425">
        <f>'5.1-10 source'!B11</f>
        <v>165</v>
      </c>
      <c r="C6" s="486">
        <f>'5.1-10 source'!C11</f>
        <v>23</v>
      </c>
      <c r="D6" s="420">
        <f>'5.1-10 source'!D11</f>
        <v>34</v>
      </c>
      <c r="E6" s="420">
        <f>'5.1-10 source'!E11</f>
        <v>129</v>
      </c>
      <c r="F6" s="420">
        <f>'5.1-10 source'!F11</f>
        <v>2</v>
      </c>
    </row>
    <row r="7" spans="1:22" ht="14.1" customHeight="1" x14ac:dyDescent="0.25">
      <c r="A7" s="32" t="s">
        <v>207</v>
      </c>
      <c r="B7" s="425">
        <f>'5.1-10 source'!B12</f>
        <v>299</v>
      </c>
      <c r="C7" s="486">
        <f>'5.1-10 source'!C12</f>
        <v>32</v>
      </c>
      <c r="D7" s="420">
        <f>'5.1-10 source'!D12</f>
        <v>95</v>
      </c>
      <c r="E7" s="420">
        <f>'5.1-10 source'!E12</f>
        <v>198</v>
      </c>
      <c r="F7" s="420">
        <f>'5.1-10 source'!F12</f>
        <v>6</v>
      </c>
    </row>
    <row r="8" spans="1:22" ht="14.1" customHeight="1" x14ac:dyDescent="0.25">
      <c r="A8" s="32" t="s">
        <v>208</v>
      </c>
      <c r="B8" s="425">
        <f>'5.1-10 source'!B13</f>
        <v>468</v>
      </c>
      <c r="C8" s="486">
        <f>'5.1-10 source'!C13</f>
        <v>29</v>
      </c>
      <c r="D8" s="420">
        <f>'5.1-10 source'!D13</f>
        <v>178</v>
      </c>
      <c r="E8" s="420">
        <f>'5.1-10 source'!E13</f>
        <v>288</v>
      </c>
      <c r="F8" s="420">
        <f>'5.1-10 source'!F13</f>
        <v>2</v>
      </c>
    </row>
    <row r="9" spans="1:22" ht="14.1" customHeight="1" x14ac:dyDescent="0.25">
      <c r="A9" s="32" t="s">
        <v>209</v>
      </c>
      <c r="B9" s="425">
        <f>'5.1-10 source'!B14</f>
        <v>501</v>
      </c>
      <c r="C9" s="486">
        <f>'5.1-10 source'!C14</f>
        <v>32</v>
      </c>
      <c r="D9" s="420">
        <f>'5.1-10 source'!D14</f>
        <v>196</v>
      </c>
      <c r="E9" s="420">
        <f>'5.1-10 source'!E14</f>
        <v>295</v>
      </c>
      <c r="F9" s="420">
        <f>'5.1-10 source'!F14</f>
        <v>10</v>
      </c>
    </row>
    <row r="10" spans="1:22" ht="14.1" customHeight="1" x14ac:dyDescent="0.25">
      <c r="A10" s="32" t="s">
        <v>90</v>
      </c>
      <c r="B10" s="425">
        <f>'5.1-10 source'!B15</f>
        <v>647</v>
      </c>
      <c r="C10" s="486">
        <f>'5.1-10 source'!C15</f>
        <v>47</v>
      </c>
      <c r="D10" s="420">
        <f>'5.1-10 source'!D15</f>
        <v>263</v>
      </c>
      <c r="E10" s="420">
        <f>'5.1-10 source'!E15</f>
        <v>373</v>
      </c>
      <c r="F10" s="420">
        <f>'5.1-10 source'!F15</f>
        <v>11</v>
      </c>
    </row>
    <row r="11" spans="1:22" ht="14.1" customHeight="1" x14ac:dyDescent="0.25">
      <c r="A11" s="32" t="s">
        <v>91</v>
      </c>
      <c r="B11" s="425">
        <f>'5.1-10 source'!B16</f>
        <v>743</v>
      </c>
      <c r="C11" s="486">
        <f>'5.1-10 source'!C16</f>
        <v>33</v>
      </c>
      <c r="D11" s="420">
        <f>'5.1-10 source'!D16</f>
        <v>325</v>
      </c>
      <c r="E11" s="420">
        <f>'5.1-10 source'!E16</f>
        <v>404</v>
      </c>
      <c r="F11" s="420">
        <f>'5.1-10 source'!F16</f>
        <v>14</v>
      </c>
    </row>
    <row r="12" spans="1:22" ht="14.1" customHeight="1" x14ac:dyDescent="0.25">
      <c r="A12" s="32" t="s">
        <v>92</v>
      </c>
      <c r="B12" s="425">
        <f>'5.1-10 source'!B17</f>
        <v>611</v>
      </c>
      <c r="C12" s="486">
        <f>'5.1-10 source'!C17</f>
        <v>24</v>
      </c>
      <c r="D12" s="420">
        <f>'5.1-10 source'!D17</f>
        <v>223</v>
      </c>
      <c r="E12" s="420">
        <f>'5.1-10 source'!E17</f>
        <v>366</v>
      </c>
      <c r="F12" s="420">
        <f>'5.1-10 source'!F17</f>
        <v>22</v>
      </c>
    </row>
    <row r="13" spans="1:22" ht="14.1" customHeight="1" x14ac:dyDescent="0.25">
      <c r="A13" s="32" t="s">
        <v>93</v>
      </c>
      <c r="B13" s="425">
        <f>'5.1-10 source'!B18</f>
        <v>586</v>
      </c>
      <c r="C13" s="486">
        <f>'5.1-10 source'!C18</f>
        <v>22</v>
      </c>
      <c r="D13" s="420">
        <f>'5.1-10 source'!D18</f>
        <v>207</v>
      </c>
      <c r="E13" s="420">
        <f>'5.1-10 source'!E18</f>
        <v>363</v>
      </c>
      <c r="F13" s="420">
        <f>'5.1-10 source'!F18</f>
        <v>16</v>
      </c>
    </row>
    <row r="14" spans="1:22" ht="14.1" customHeight="1" x14ac:dyDescent="0.25">
      <c r="A14" s="32" t="s">
        <v>94</v>
      </c>
      <c r="B14" s="425">
        <f>'5.1-10 source'!B19</f>
        <v>466</v>
      </c>
      <c r="C14" s="486">
        <f>'5.1-10 source'!C19</f>
        <v>24</v>
      </c>
      <c r="D14" s="420">
        <f>'5.1-10 source'!D19</f>
        <v>150</v>
      </c>
      <c r="E14" s="420">
        <f>'5.1-10 source'!E19</f>
        <v>298</v>
      </c>
      <c r="F14" s="420">
        <f>'5.1-10 source'!F19</f>
        <v>18</v>
      </c>
    </row>
    <row r="15" spans="1:22" ht="14.1" customHeight="1" x14ac:dyDescent="0.25">
      <c r="A15" s="32" t="s">
        <v>95</v>
      </c>
      <c r="B15" s="425">
        <f>'5.1-10 source'!B20</f>
        <v>489</v>
      </c>
      <c r="C15" s="486">
        <f>'5.1-10 source'!C20</f>
        <v>21</v>
      </c>
      <c r="D15" s="420">
        <f>'5.1-10 source'!D20</f>
        <v>124</v>
      </c>
      <c r="E15" s="420">
        <f>'5.1-10 source'!E20</f>
        <v>327</v>
      </c>
      <c r="F15" s="420">
        <f>'5.1-10 source'!F20</f>
        <v>38</v>
      </c>
    </row>
    <row r="16" spans="1:22" ht="14.1" customHeight="1" x14ac:dyDescent="0.25">
      <c r="A16" s="32" t="s">
        <v>96</v>
      </c>
      <c r="B16" s="425">
        <f>'5.1-10 source'!B21</f>
        <v>373</v>
      </c>
      <c r="C16" s="486">
        <f>'5.1-10 source'!C21</f>
        <v>8</v>
      </c>
      <c r="D16" s="420">
        <f>'5.1-10 source'!D21</f>
        <v>72</v>
      </c>
      <c r="E16" s="420">
        <f>'5.1-10 source'!E21</f>
        <v>255</v>
      </c>
      <c r="F16" s="424">
        <f>'5.1-10 source'!F21</f>
        <v>46</v>
      </c>
    </row>
    <row r="17" spans="1:7" ht="14.1" customHeight="1" x14ac:dyDescent="0.25">
      <c r="A17" s="32" t="s">
        <v>97</v>
      </c>
      <c r="B17" s="425">
        <f>'5.1-10 source'!B22</f>
        <v>356</v>
      </c>
      <c r="C17" s="486">
        <f>'5.1-10 source'!C22</f>
        <v>21</v>
      </c>
      <c r="D17" s="420">
        <f>'5.1-10 source'!D22</f>
        <v>60</v>
      </c>
      <c r="E17" s="420">
        <f>'5.1-10 source'!E22</f>
        <v>228</v>
      </c>
      <c r="F17" s="420">
        <f>'5.1-10 source'!F22</f>
        <v>68</v>
      </c>
    </row>
    <row r="18" spans="1:7" ht="14.1" customHeight="1" x14ac:dyDescent="0.25">
      <c r="A18" s="32" t="s">
        <v>98</v>
      </c>
      <c r="B18" s="425">
        <f>'5.1-10 source'!B23</f>
        <v>265</v>
      </c>
      <c r="C18" s="486">
        <f>'5.1-10 source'!C23</f>
        <v>7</v>
      </c>
      <c r="D18" s="420">
        <f>'5.1-10 source'!D23</f>
        <v>30</v>
      </c>
      <c r="E18" s="420">
        <f>'5.1-10 source'!E23</f>
        <v>172</v>
      </c>
      <c r="F18" s="420">
        <f>'5.1-10 source'!F23</f>
        <v>63</v>
      </c>
    </row>
    <row r="19" spans="1:7" ht="14.1" customHeight="1" x14ac:dyDescent="0.25">
      <c r="A19" s="32" t="s">
        <v>99</v>
      </c>
      <c r="B19" s="425">
        <f>'5.1-10 source'!B24</f>
        <v>254</v>
      </c>
      <c r="C19" s="486">
        <f>'5.1-10 source'!C24</f>
        <v>14</v>
      </c>
      <c r="D19" s="420">
        <f>'5.1-10 source'!D24</f>
        <v>11</v>
      </c>
      <c r="E19" s="420">
        <f>'5.1-10 source'!E24</f>
        <v>185</v>
      </c>
      <c r="F19" s="420">
        <f>'5.1-10 source'!F24</f>
        <v>58</v>
      </c>
    </row>
    <row r="20" spans="1:7" ht="14.1" customHeight="1" x14ac:dyDescent="0.25">
      <c r="A20" s="32" t="s">
        <v>100</v>
      </c>
      <c r="B20" s="425">
        <f>'5.1-10 source'!B25</f>
        <v>403</v>
      </c>
      <c r="C20" s="486">
        <f>'5.1-10 source'!C25</f>
        <v>11</v>
      </c>
      <c r="D20" s="420">
        <f>'5.1-10 source'!D25</f>
        <v>6</v>
      </c>
      <c r="E20" s="420">
        <f>'5.1-10 source'!E25</f>
        <v>332</v>
      </c>
      <c r="F20" s="420">
        <f>'5.1-10 source'!F25</f>
        <v>65</v>
      </c>
    </row>
    <row r="21" spans="1:7" ht="14.1" customHeight="1" x14ac:dyDescent="0.25">
      <c r="A21" s="32" t="s">
        <v>101</v>
      </c>
      <c r="B21" s="425">
        <f>'5.1-10 source'!B26</f>
        <v>355</v>
      </c>
      <c r="C21" s="486">
        <f>'5.1-10 source'!C26</f>
        <v>4</v>
      </c>
      <c r="D21" s="420">
        <f>'5.1-10 source'!D26</f>
        <v>9</v>
      </c>
      <c r="E21" s="420">
        <f>'5.1-10 source'!E26</f>
        <v>278</v>
      </c>
      <c r="F21" s="420">
        <f>'5.1-10 source'!F26</f>
        <v>68</v>
      </c>
    </row>
    <row r="22" spans="1:7" ht="14.1" customHeight="1" x14ac:dyDescent="0.25">
      <c r="A22" s="32" t="s">
        <v>102</v>
      </c>
      <c r="B22" s="425">
        <f>'5.1-10 source'!B27</f>
        <v>482</v>
      </c>
      <c r="C22" s="486">
        <f>'5.1-10 source'!C27</f>
        <v>6</v>
      </c>
      <c r="D22" s="420">
        <f>'5.1-10 source'!D27</f>
        <v>8</v>
      </c>
      <c r="E22" s="420">
        <f>'5.1-10 source'!E27</f>
        <v>360</v>
      </c>
      <c r="F22" s="420">
        <f>'5.1-10 source'!F27</f>
        <v>114</v>
      </c>
    </row>
    <row r="23" spans="1:7" ht="14.1" customHeight="1" x14ac:dyDescent="0.25">
      <c r="A23" s="32" t="s">
        <v>103</v>
      </c>
      <c r="B23" s="425">
        <f>'5.1-10 source'!B28</f>
        <v>356</v>
      </c>
      <c r="C23" s="486">
        <f>'5.1-10 source'!C28</f>
        <v>3</v>
      </c>
      <c r="D23" s="420">
        <f>'5.1-10 source'!D28</f>
        <v>2</v>
      </c>
      <c r="E23" s="420">
        <f>'5.1-10 source'!E28</f>
        <v>296</v>
      </c>
      <c r="F23" s="420">
        <f>'5.1-10 source'!F28</f>
        <v>58</v>
      </c>
    </row>
    <row r="24" spans="1:7" ht="14.1" customHeight="1" x14ac:dyDescent="0.25">
      <c r="A24" s="32" t="s">
        <v>104</v>
      </c>
      <c r="B24" s="425">
        <f>'5.1-10 source'!B29</f>
        <v>368</v>
      </c>
      <c r="C24" s="486">
        <f>'5.1-10 source'!C29</f>
        <v>8</v>
      </c>
      <c r="D24" s="420">
        <f>'5.1-10 source'!D29</f>
        <v>3</v>
      </c>
      <c r="E24" s="420">
        <f>'5.1-10 source'!E29</f>
        <v>317</v>
      </c>
      <c r="F24" s="420">
        <f>'5.1-10 source'!F29</f>
        <v>48</v>
      </c>
    </row>
    <row r="25" spans="1:7" ht="14.1" customHeight="1" x14ac:dyDescent="0.25">
      <c r="A25" s="32" t="s">
        <v>105</v>
      </c>
      <c r="B25" s="425">
        <f>'5.1-10 source'!B30</f>
        <v>403</v>
      </c>
      <c r="C25" s="486">
        <f>'5.1-10 source'!C30</f>
        <v>5</v>
      </c>
      <c r="D25" s="420">
        <f>'5.1-10 source'!D30</f>
        <v>2</v>
      </c>
      <c r="E25" s="420">
        <f>'5.1-10 source'!E30</f>
        <v>327</v>
      </c>
      <c r="F25" s="420">
        <f>'5.1-10 source'!F30</f>
        <v>74</v>
      </c>
    </row>
    <row r="26" spans="1:7" ht="14.1" customHeight="1" x14ac:dyDescent="0.25">
      <c r="A26" s="32" t="s">
        <v>106</v>
      </c>
      <c r="B26" s="425">
        <f>'5.1-10 source'!B31</f>
        <v>333</v>
      </c>
      <c r="C26" s="486">
        <f>'5.1-10 source'!C31</f>
        <v>4</v>
      </c>
      <c r="D26" s="420">
        <f>'5.1-10 source'!D31</f>
        <v>2</v>
      </c>
      <c r="E26" s="420">
        <f>'5.1-10 source'!E31</f>
        <v>261</v>
      </c>
      <c r="F26" s="420">
        <f>'5.1-10 source'!F31</f>
        <v>70</v>
      </c>
    </row>
    <row r="27" spans="1:7" ht="14.1" customHeight="1" x14ac:dyDescent="0.25">
      <c r="A27" s="32" t="s">
        <v>13</v>
      </c>
      <c r="B27" s="425">
        <f>'5.1-10 source'!B32</f>
        <v>389</v>
      </c>
      <c r="C27" s="486">
        <f>'5.1-10 source'!C32</f>
        <v>3</v>
      </c>
      <c r="D27" s="420">
        <f>'5.1-10 source'!D32</f>
        <v>0</v>
      </c>
      <c r="E27" s="420">
        <f>'5.1-10 source'!E32</f>
        <v>292</v>
      </c>
      <c r="F27" s="420">
        <f>'5.1-10 source'!F32</f>
        <v>97</v>
      </c>
    </row>
    <row r="28" spans="1:7" ht="14.1" customHeight="1" x14ac:dyDescent="0.25">
      <c r="A28" s="32" t="s">
        <v>107</v>
      </c>
      <c r="B28" s="425">
        <f>'5.1-10 source'!B33</f>
        <v>884</v>
      </c>
      <c r="C28" s="486">
        <f>'5.1-10 source'!C33</f>
        <v>4</v>
      </c>
      <c r="D28" s="420">
        <f>'5.1-10 source'!D33</f>
        <v>1</v>
      </c>
      <c r="E28" s="420">
        <f>'5.1-10 source'!E33</f>
        <v>733</v>
      </c>
      <c r="F28" s="420">
        <f>'5.1-10 source'!F33</f>
        <v>150</v>
      </c>
    </row>
    <row r="29" spans="1:7" ht="14.1" customHeight="1" x14ac:dyDescent="0.25">
      <c r="A29" s="32" t="s">
        <v>210</v>
      </c>
      <c r="B29" s="425">
        <f>'5.1-10 source'!B34</f>
        <v>747</v>
      </c>
      <c r="C29" s="486">
        <f>'5.1-10 source'!C34</f>
        <v>2</v>
      </c>
      <c r="D29" s="420">
        <f>'5.1-10 source'!D34</f>
        <v>5</v>
      </c>
      <c r="E29" s="420">
        <f>'5.1-10 source'!E34</f>
        <v>283</v>
      </c>
      <c r="F29" s="420">
        <f>'5.1-10 source'!F34</f>
        <v>459</v>
      </c>
    </row>
    <row r="30" spans="1:7" ht="22.5" x14ac:dyDescent="0.25">
      <c r="A30" s="29" t="s">
        <v>212</v>
      </c>
      <c r="B30" s="425">
        <f>'5.1-10 source'!B35</f>
        <v>13070</v>
      </c>
      <c r="C30" s="425">
        <f>'5.1-10 source'!C35</f>
        <v>2451</v>
      </c>
      <c r="D30" s="425">
        <f>'5.1-10 source'!D35</f>
        <v>3690</v>
      </c>
      <c r="E30" s="425">
        <f>'5.1-10 source'!E35</f>
        <v>7754</v>
      </c>
      <c r="F30" s="425">
        <f>'5.1-10 source'!F35</f>
        <v>1626</v>
      </c>
      <c r="G30" s="92"/>
    </row>
    <row r="31" spans="1:7" ht="15" customHeight="1" x14ac:dyDescent="0.25">
      <c r="A31" s="29" t="s">
        <v>113</v>
      </c>
      <c r="B31" s="488">
        <f>'5.1-10 source'!B36</f>
        <v>44.76</v>
      </c>
      <c r="C31" s="429">
        <f>'5.1-10 source'!C36</f>
        <v>28.49</v>
      </c>
      <c r="D31" s="429">
        <f>'5.1-10 source'!D36</f>
        <v>34.369999999999997</v>
      </c>
      <c r="E31" s="429">
        <f>'5.1-10 source'!E36</f>
        <v>47.71</v>
      </c>
      <c r="F31" s="429">
        <f>'5.1-10 source'!F36</f>
        <v>54.23</v>
      </c>
    </row>
    <row r="32" spans="1:7" x14ac:dyDescent="0.25">
      <c r="A32" s="549" t="s">
        <v>537</v>
      </c>
      <c r="B32" s="675"/>
      <c r="C32" s="675"/>
      <c r="D32" s="675"/>
      <c r="E32" s="675"/>
      <c r="F32" s="675"/>
    </row>
    <row r="33" spans="1:12" x14ac:dyDescent="0.25">
      <c r="A33" s="572" t="s">
        <v>503</v>
      </c>
      <c r="B33" s="573"/>
      <c r="C33" s="573"/>
      <c r="D33" s="573"/>
      <c r="E33" s="573"/>
      <c r="F33" s="573"/>
    </row>
    <row r="35" spans="1:12" x14ac:dyDescent="0.25">
      <c r="A35" s="677"/>
      <c r="B35" s="677"/>
      <c r="C35" s="677"/>
      <c r="D35" s="677"/>
      <c r="E35" s="33"/>
      <c r="F35" s="33"/>
      <c r="G35" s="33"/>
      <c r="H35" s="33"/>
      <c r="I35" s="33"/>
      <c r="J35" s="33"/>
      <c r="K35" s="33"/>
      <c r="L35" s="33"/>
    </row>
    <row r="36" spans="1:12" ht="25.5" customHeight="1" x14ac:dyDescent="0.25">
      <c r="A36" s="672"/>
      <c r="B36" s="654"/>
      <c r="C36" s="654"/>
      <c r="D36" s="654"/>
      <c r="E36" s="654"/>
      <c r="F36" s="654"/>
      <c r="G36" s="654"/>
      <c r="H36" s="654"/>
      <c r="I36" s="654"/>
      <c r="J36" s="654"/>
      <c r="K36" s="654"/>
      <c r="L36" s="654"/>
    </row>
    <row r="37" spans="1:12" x14ac:dyDescent="0.25">
      <c r="A37" s="628"/>
      <c r="B37" s="628"/>
      <c r="C37" s="628"/>
      <c r="D37" s="628"/>
      <c r="E37" s="628"/>
      <c r="F37" s="628"/>
      <c r="G37" s="628"/>
      <c r="H37" s="628"/>
      <c r="I37" s="628"/>
      <c r="J37" s="628"/>
      <c r="K37" s="628"/>
      <c r="L37" s="628"/>
    </row>
    <row r="38" spans="1:12" x14ac:dyDescent="0.25">
      <c r="A38" s="627"/>
      <c r="B38" s="627"/>
      <c r="C38" s="627"/>
      <c r="D38" s="627"/>
      <c r="E38" s="627"/>
      <c r="F38" s="627"/>
      <c r="G38" s="627"/>
      <c r="H38" s="627"/>
      <c r="I38" s="627"/>
      <c r="J38" s="627"/>
      <c r="K38" s="627"/>
      <c r="L38" s="627"/>
    </row>
  </sheetData>
  <mergeCells count="7">
    <mergeCell ref="A1:F1"/>
    <mergeCell ref="A37:L37"/>
    <mergeCell ref="A38:L38"/>
    <mergeCell ref="A32:F32"/>
    <mergeCell ref="A33:F33"/>
    <mergeCell ref="A35:D35"/>
    <mergeCell ref="A36:L3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7"/>
  </sheetPr>
  <dimension ref="A1:W43"/>
  <sheetViews>
    <sheetView workbookViewId="0">
      <pane xSplit="1" ySplit="3" topLeftCell="B25" activePane="bottomRight" state="frozen"/>
      <selection activeCell="A36" sqref="A36:XFD39"/>
      <selection pane="topRight" activeCell="A36" sqref="A36:XFD39"/>
      <selection pane="bottomLeft" activeCell="A36" sqref="A36:XFD39"/>
      <selection pane="bottomRight" activeCell="A36" sqref="A36:XFD39"/>
    </sheetView>
  </sheetViews>
  <sheetFormatPr baseColWidth="10" defaultColWidth="15.7109375" defaultRowHeight="15" x14ac:dyDescent="0.25"/>
  <cols>
    <col min="1" max="1" width="15.7109375" style="138"/>
    <col min="2" max="22" width="15.7109375" style="27"/>
    <col min="23" max="23" width="15.7109375" style="95"/>
    <col min="24" max="16384" width="15.7109375" style="27"/>
  </cols>
  <sheetData>
    <row r="1" spans="1:23" s="87" customFormat="1" ht="30" customHeight="1" x14ac:dyDescent="0.25">
      <c r="A1" s="551" t="s">
        <v>460</v>
      </c>
      <c r="B1" s="551"/>
      <c r="C1" s="551"/>
      <c r="D1" s="551"/>
      <c r="E1" s="551"/>
      <c r="F1" s="551"/>
      <c r="G1" s="139"/>
      <c r="H1" s="139"/>
      <c r="I1" s="139"/>
      <c r="J1" s="139"/>
      <c r="K1" s="139"/>
      <c r="L1" s="139"/>
      <c r="M1" s="139"/>
      <c r="N1" s="139"/>
      <c r="O1" s="139"/>
      <c r="P1" s="139"/>
      <c r="Q1" s="139"/>
      <c r="R1" s="139"/>
      <c r="S1" s="139"/>
      <c r="T1" s="139"/>
      <c r="U1" s="139"/>
      <c r="V1" s="139"/>
    </row>
    <row r="2" spans="1:23" s="188" customFormat="1" x14ac:dyDescent="0.25">
      <c r="A2" s="173"/>
      <c r="B2" s="173"/>
      <c r="C2" s="173"/>
      <c r="D2" s="173"/>
      <c r="E2" s="173"/>
      <c r="F2" s="173"/>
      <c r="G2" s="139"/>
      <c r="H2" s="139"/>
      <c r="I2" s="139"/>
      <c r="J2" s="139"/>
      <c r="K2" s="139"/>
      <c r="L2" s="139"/>
      <c r="M2" s="139"/>
      <c r="N2" s="139"/>
      <c r="O2" s="139"/>
      <c r="P2" s="139"/>
      <c r="Q2" s="139"/>
      <c r="R2" s="139"/>
      <c r="S2" s="139"/>
      <c r="T2" s="139"/>
      <c r="U2" s="139"/>
      <c r="V2" s="139"/>
    </row>
    <row r="3" spans="1:23" ht="51" customHeight="1" x14ac:dyDescent="0.25">
      <c r="A3" s="163" t="s">
        <v>190</v>
      </c>
      <c r="B3" s="75" t="s">
        <v>211</v>
      </c>
      <c r="C3" s="75" t="s">
        <v>437</v>
      </c>
      <c r="D3" s="75" t="s">
        <v>86</v>
      </c>
      <c r="E3" s="75" t="s">
        <v>87</v>
      </c>
      <c r="F3" s="75" t="s">
        <v>88</v>
      </c>
      <c r="W3" s="27"/>
    </row>
    <row r="4" spans="1:23" ht="15.75" customHeight="1" x14ac:dyDescent="0.25">
      <c r="A4" s="29" t="s">
        <v>199</v>
      </c>
      <c r="B4" s="170">
        <v>1703</v>
      </c>
      <c r="C4" s="172">
        <v>1703</v>
      </c>
      <c r="D4" s="258">
        <v>1472</v>
      </c>
      <c r="E4" s="258">
        <v>209</v>
      </c>
      <c r="F4" s="258">
        <v>22</v>
      </c>
      <c r="W4" s="27"/>
    </row>
    <row r="5" spans="1:23" ht="15.75" customHeight="1" x14ac:dyDescent="0.25">
      <c r="A5" s="29" t="s">
        <v>200</v>
      </c>
      <c r="B5" s="170">
        <v>106</v>
      </c>
      <c r="C5" s="172">
        <v>106</v>
      </c>
      <c r="D5" s="258">
        <v>66</v>
      </c>
      <c r="E5" s="258">
        <v>36</v>
      </c>
      <c r="F5" s="258">
        <v>4</v>
      </c>
      <c r="W5" s="27"/>
    </row>
    <row r="6" spans="1:23" ht="15.75" customHeight="1" x14ac:dyDescent="0.25">
      <c r="A6" s="29" t="s">
        <v>201</v>
      </c>
      <c r="B6" s="170">
        <v>80</v>
      </c>
      <c r="C6" s="172">
        <v>80</v>
      </c>
      <c r="D6" s="258">
        <v>51</v>
      </c>
      <c r="E6" s="258">
        <v>26</v>
      </c>
      <c r="F6" s="258">
        <v>3</v>
      </c>
      <c r="W6" s="27"/>
    </row>
    <row r="7" spans="1:23" ht="15.75" customHeight="1" x14ac:dyDescent="0.25">
      <c r="A7" s="29" t="s">
        <v>202</v>
      </c>
      <c r="B7" s="170">
        <v>49</v>
      </c>
      <c r="C7" s="172">
        <v>49</v>
      </c>
      <c r="D7" s="258">
        <v>24</v>
      </c>
      <c r="E7" s="258">
        <v>21</v>
      </c>
      <c r="F7" s="258">
        <v>4</v>
      </c>
      <c r="W7" s="27"/>
    </row>
    <row r="8" spans="1:23" ht="15.75" customHeight="1" x14ac:dyDescent="0.25">
      <c r="A8" s="29" t="s">
        <v>203</v>
      </c>
      <c r="B8" s="170">
        <v>55</v>
      </c>
      <c r="C8" s="172">
        <v>52</v>
      </c>
      <c r="D8" s="258">
        <v>25</v>
      </c>
      <c r="E8" s="258">
        <v>24</v>
      </c>
      <c r="F8" s="258">
        <v>6</v>
      </c>
      <c r="W8" s="27"/>
    </row>
    <row r="9" spans="1:23" ht="15.75" customHeight="1" x14ac:dyDescent="0.25">
      <c r="A9" s="29" t="s">
        <v>204</v>
      </c>
      <c r="B9" s="170">
        <v>55</v>
      </c>
      <c r="C9" s="172">
        <v>42</v>
      </c>
      <c r="D9" s="258">
        <v>16</v>
      </c>
      <c r="E9" s="258">
        <v>31</v>
      </c>
      <c r="F9" s="258">
        <v>8</v>
      </c>
      <c r="W9" s="27"/>
    </row>
    <row r="10" spans="1:23" ht="15.75" customHeight="1" x14ac:dyDescent="0.25">
      <c r="A10" s="29" t="s">
        <v>205</v>
      </c>
      <c r="B10" s="170">
        <v>79</v>
      </c>
      <c r="C10" s="172">
        <v>32</v>
      </c>
      <c r="D10" s="258">
        <v>30</v>
      </c>
      <c r="E10" s="258">
        <v>47</v>
      </c>
      <c r="F10" s="258">
        <v>2</v>
      </c>
      <c r="W10" s="27"/>
    </row>
    <row r="11" spans="1:23" ht="15.75" customHeight="1" x14ac:dyDescent="0.25">
      <c r="A11" s="29" t="s">
        <v>206</v>
      </c>
      <c r="B11" s="170">
        <v>165</v>
      </c>
      <c r="C11" s="172">
        <v>23</v>
      </c>
      <c r="D11" s="258">
        <v>34</v>
      </c>
      <c r="E11" s="258">
        <v>129</v>
      </c>
      <c r="F11" s="258">
        <v>2</v>
      </c>
      <c r="W11" s="27"/>
    </row>
    <row r="12" spans="1:23" ht="15.75" customHeight="1" x14ac:dyDescent="0.25">
      <c r="A12" s="29" t="s">
        <v>207</v>
      </c>
      <c r="B12" s="170">
        <v>299</v>
      </c>
      <c r="C12" s="172">
        <v>32</v>
      </c>
      <c r="D12" s="258">
        <v>95</v>
      </c>
      <c r="E12" s="258">
        <v>198</v>
      </c>
      <c r="F12" s="258">
        <v>6</v>
      </c>
      <c r="W12" s="27"/>
    </row>
    <row r="13" spans="1:23" ht="15.75" customHeight="1" x14ac:dyDescent="0.25">
      <c r="A13" s="29" t="s">
        <v>208</v>
      </c>
      <c r="B13" s="170">
        <v>468</v>
      </c>
      <c r="C13" s="172">
        <v>29</v>
      </c>
      <c r="D13" s="258">
        <v>178</v>
      </c>
      <c r="E13" s="258">
        <v>288</v>
      </c>
      <c r="F13" s="258">
        <v>2</v>
      </c>
      <c r="W13" s="27"/>
    </row>
    <row r="14" spans="1:23" ht="15.75" customHeight="1" x14ac:dyDescent="0.25">
      <c r="A14" s="29" t="s">
        <v>209</v>
      </c>
      <c r="B14" s="170">
        <v>501</v>
      </c>
      <c r="C14" s="172">
        <v>32</v>
      </c>
      <c r="D14" s="258">
        <v>196</v>
      </c>
      <c r="E14" s="258">
        <v>295</v>
      </c>
      <c r="F14" s="258">
        <v>10</v>
      </c>
      <c r="W14" s="27"/>
    </row>
    <row r="15" spans="1:23" ht="15.75" customHeight="1" x14ac:dyDescent="0.25">
      <c r="A15" s="29" t="s">
        <v>90</v>
      </c>
      <c r="B15" s="170">
        <v>647</v>
      </c>
      <c r="C15" s="172">
        <v>47</v>
      </c>
      <c r="D15" s="258">
        <v>263</v>
      </c>
      <c r="E15" s="258">
        <v>373</v>
      </c>
      <c r="F15" s="258">
        <v>11</v>
      </c>
      <c r="W15" s="27"/>
    </row>
    <row r="16" spans="1:23" ht="15.75" customHeight="1" x14ac:dyDescent="0.25">
      <c r="A16" s="29" t="s">
        <v>91</v>
      </c>
      <c r="B16" s="170">
        <v>743</v>
      </c>
      <c r="C16" s="172">
        <v>33</v>
      </c>
      <c r="D16" s="258">
        <v>325</v>
      </c>
      <c r="E16" s="258">
        <v>404</v>
      </c>
      <c r="F16" s="258">
        <v>14</v>
      </c>
      <c r="W16" s="27"/>
    </row>
    <row r="17" spans="1:23" ht="15.75" customHeight="1" x14ac:dyDescent="0.25">
      <c r="A17" s="29" t="s">
        <v>92</v>
      </c>
      <c r="B17" s="170">
        <v>611</v>
      </c>
      <c r="C17" s="172">
        <v>24</v>
      </c>
      <c r="D17" s="258">
        <v>223</v>
      </c>
      <c r="E17" s="258">
        <v>366</v>
      </c>
      <c r="F17" s="258">
        <v>22</v>
      </c>
      <c r="W17" s="27"/>
    </row>
    <row r="18" spans="1:23" ht="15.75" customHeight="1" x14ac:dyDescent="0.25">
      <c r="A18" s="29" t="s">
        <v>93</v>
      </c>
      <c r="B18" s="170">
        <v>586</v>
      </c>
      <c r="C18" s="172">
        <v>22</v>
      </c>
      <c r="D18" s="258">
        <v>207</v>
      </c>
      <c r="E18" s="258">
        <v>363</v>
      </c>
      <c r="F18" s="258">
        <v>16</v>
      </c>
      <c r="W18" s="27"/>
    </row>
    <row r="19" spans="1:23" ht="15.75" customHeight="1" x14ac:dyDescent="0.25">
      <c r="A19" s="29" t="s">
        <v>94</v>
      </c>
      <c r="B19" s="170">
        <v>466</v>
      </c>
      <c r="C19" s="172">
        <v>24</v>
      </c>
      <c r="D19" s="258">
        <v>150</v>
      </c>
      <c r="E19" s="258">
        <v>298</v>
      </c>
      <c r="F19" s="258">
        <v>18</v>
      </c>
      <c r="W19" s="27"/>
    </row>
    <row r="20" spans="1:23" ht="15.75" customHeight="1" x14ac:dyDescent="0.25">
      <c r="A20" s="29" t="s">
        <v>95</v>
      </c>
      <c r="B20" s="170">
        <v>489</v>
      </c>
      <c r="C20" s="172">
        <v>21</v>
      </c>
      <c r="D20" s="258">
        <v>124</v>
      </c>
      <c r="E20" s="258">
        <v>327</v>
      </c>
      <c r="F20" s="258">
        <v>38</v>
      </c>
      <c r="W20" s="27"/>
    </row>
    <row r="21" spans="1:23" ht="15.75" customHeight="1" x14ac:dyDescent="0.25">
      <c r="A21" s="29" t="s">
        <v>96</v>
      </c>
      <c r="B21" s="170">
        <v>373</v>
      </c>
      <c r="C21" s="172">
        <v>8</v>
      </c>
      <c r="D21" s="258">
        <v>72</v>
      </c>
      <c r="E21" s="258">
        <v>255</v>
      </c>
      <c r="F21" s="258">
        <v>46</v>
      </c>
      <c r="W21" s="27"/>
    </row>
    <row r="22" spans="1:23" ht="15.75" customHeight="1" x14ac:dyDescent="0.25">
      <c r="A22" s="29" t="s">
        <v>97</v>
      </c>
      <c r="B22" s="170">
        <v>356</v>
      </c>
      <c r="C22" s="172">
        <v>21</v>
      </c>
      <c r="D22" s="258">
        <v>60</v>
      </c>
      <c r="E22" s="258">
        <v>228</v>
      </c>
      <c r="F22" s="258">
        <v>68</v>
      </c>
      <c r="W22" s="27"/>
    </row>
    <row r="23" spans="1:23" ht="15.75" customHeight="1" x14ac:dyDescent="0.25">
      <c r="A23" s="29" t="s">
        <v>98</v>
      </c>
      <c r="B23" s="170">
        <v>265</v>
      </c>
      <c r="C23" s="172">
        <v>7</v>
      </c>
      <c r="D23" s="258">
        <v>30</v>
      </c>
      <c r="E23" s="258">
        <v>172</v>
      </c>
      <c r="F23" s="258">
        <v>63</v>
      </c>
      <c r="W23" s="27"/>
    </row>
    <row r="24" spans="1:23" ht="15.75" customHeight="1" x14ac:dyDescent="0.25">
      <c r="A24" s="29" t="s">
        <v>99</v>
      </c>
      <c r="B24" s="170">
        <v>254</v>
      </c>
      <c r="C24" s="172">
        <v>14</v>
      </c>
      <c r="D24" s="258">
        <v>11</v>
      </c>
      <c r="E24" s="258">
        <v>185</v>
      </c>
      <c r="F24" s="258">
        <v>58</v>
      </c>
      <c r="W24" s="27"/>
    </row>
    <row r="25" spans="1:23" ht="15.75" customHeight="1" x14ac:dyDescent="0.25">
      <c r="A25" s="29" t="s">
        <v>100</v>
      </c>
      <c r="B25" s="170">
        <v>403</v>
      </c>
      <c r="C25" s="172">
        <v>11</v>
      </c>
      <c r="D25" s="258">
        <v>6</v>
      </c>
      <c r="E25" s="258">
        <v>332</v>
      </c>
      <c r="F25" s="258">
        <v>65</v>
      </c>
      <c r="W25" s="27"/>
    </row>
    <row r="26" spans="1:23" ht="15.75" customHeight="1" x14ac:dyDescent="0.25">
      <c r="A26" s="29" t="s">
        <v>101</v>
      </c>
      <c r="B26" s="170">
        <v>355</v>
      </c>
      <c r="C26" s="172">
        <v>4</v>
      </c>
      <c r="D26" s="258">
        <v>9</v>
      </c>
      <c r="E26" s="258">
        <v>278</v>
      </c>
      <c r="F26" s="258">
        <v>68</v>
      </c>
      <c r="W26" s="27"/>
    </row>
    <row r="27" spans="1:23" ht="15.75" customHeight="1" x14ac:dyDescent="0.25">
      <c r="A27" s="29" t="s">
        <v>102</v>
      </c>
      <c r="B27" s="170">
        <v>482</v>
      </c>
      <c r="C27" s="172">
        <v>6</v>
      </c>
      <c r="D27" s="258">
        <v>8</v>
      </c>
      <c r="E27" s="258">
        <v>360</v>
      </c>
      <c r="F27" s="258">
        <v>114</v>
      </c>
      <c r="W27" s="27"/>
    </row>
    <row r="28" spans="1:23" ht="15.75" customHeight="1" x14ac:dyDescent="0.25">
      <c r="A28" s="29" t="s">
        <v>103</v>
      </c>
      <c r="B28" s="170">
        <v>356</v>
      </c>
      <c r="C28" s="172">
        <v>3</v>
      </c>
      <c r="D28" s="258">
        <v>2</v>
      </c>
      <c r="E28" s="258">
        <v>296</v>
      </c>
      <c r="F28" s="258">
        <v>58</v>
      </c>
      <c r="W28" s="27"/>
    </row>
    <row r="29" spans="1:23" ht="15.75" customHeight="1" x14ac:dyDescent="0.25">
      <c r="A29" s="29" t="s">
        <v>104</v>
      </c>
      <c r="B29" s="170">
        <v>368</v>
      </c>
      <c r="C29" s="172">
        <v>8</v>
      </c>
      <c r="D29" s="258">
        <v>3</v>
      </c>
      <c r="E29" s="258">
        <v>317</v>
      </c>
      <c r="F29" s="258">
        <v>48</v>
      </c>
      <c r="W29" s="27"/>
    </row>
    <row r="30" spans="1:23" x14ac:dyDescent="0.25">
      <c r="A30" s="29" t="s">
        <v>105</v>
      </c>
      <c r="B30" s="170">
        <v>403</v>
      </c>
      <c r="C30" s="172">
        <v>5</v>
      </c>
      <c r="D30" s="258">
        <v>2</v>
      </c>
      <c r="E30" s="258">
        <v>327</v>
      </c>
      <c r="F30" s="258">
        <v>74</v>
      </c>
      <c r="W30" s="27"/>
    </row>
    <row r="31" spans="1:23" ht="15.75" customHeight="1" x14ac:dyDescent="0.25">
      <c r="A31" s="29" t="s">
        <v>106</v>
      </c>
      <c r="B31" s="170">
        <v>333</v>
      </c>
      <c r="C31" s="172">
        <v>4</v>
      </c>
      <c r="D31" s="258">
        <v>2</v>
      </c>
      <c r="E31" s="258">
        <v>261</v>
      </c>
      <c r="F31" s="258">
        <v>70</v>
      </c>
      <c r="W31" s="27"/>
    </row>
    <row r="32" spans="1:23" ht="15.75" customHeight="1" x14ac:dyDescent="0.25">
      <c r="A32" s="29" t="s">
        <v>13</v>
      </c>
      <c r="B32" s="170">
        <v>389</v>
      </c>
      <c r="C32" s="172">
        <v>3</v>
      </c>
      <c r="D32" s="258">
        <v>0</v>
      </c>
      <c r="E32" s="258">
        <v>292</v>
      </c>
      <c r="F32" s="258">
        <v>97</v>
      </c>
      <c r="W32" s="27"/>
    </row>
    <row r="33" spans="1:23" ht="15.75" customHeight="1" x14ac:dyDescent="0.25">
      <c r="A33" s="29" t="s">
        <v>107</v>
      </c>
      <c r="B33" s="170">
        <v>884</v>
      </c>
      <c r="C33" s="172">
        <v>4</v>
      </c>
      <c r="D33" s="258">
        <v>1</v>
      </c>
      <c r="E33" s="258">
        <v>733</v>
      </c>
      <c r="F33" s="258">
        <v>150</v>
      </c>
      <c r="W33" s="27"/>
    </row>
    <row r="34" spans="1:23" ht="15.75" customHeight="1" x14ac:dyDescent="0.25">
      <c r="A34" s="29" t="s">
        <v>210</v>
      </c>
      <c r="B34" s="170">
        <v>747</v>
      </c>
      <c r="C34" s="172">
        <v>2</v>
      </c>
      <c r="D34" s="258">
        <v>5</v>
      </c>
      <c r="E34" s="258">
        <v>283</v>
      </c>
      <c r="F34" s="258">
        <v>459</v>
      </c>
      <c r="W34" s="27"/>
    </row>
    <row r="35" spans="1:23" ht="33.75" x14ac:dyDescent="0.25">
      <c r="A35" s="29" t="s">
        <v>212</v>
      </c>
      <c r="B35" s="3">
        <f>SUM(B4:B34)</f>
        <v>13070</v>
      </c>
      <c r="C35" s="3">
        <f t="shared" ref="C35:F35" si="0">SUM(C4:C34)</f>
        <v>2451</v>
      </c>
      <c r="D35" s="3">
        <f t="shared" si="0"/>
        <v>3690</v>
      </c>
      <c r="E35" s="3">
        <f t="shared" si="0"/>
        <v>7754</v>
      </c>
      <c r="F35" s="3">
        <f t="shared" si="0"/>
        <v>1626</v>
      </c>
      <c r="G35" s="92"/>
      <c r="W35" s="27"/>
    </row>
    <row r="36" spans="1:23" ht="22.5" customHeight="1" x14ac:dyDescent="0.25">
      <c r="A36" s="29" t="s">
        <v>113</v>
      </c>
      <c r="B36" s="259">
        <v>44.76</v>
      </c>
      <c r="C36" s="192">
        <v>28.49</v>
      </c>
      <c r="D36" s="192">
        <v>34.369999999999997</v>
      </c>
      <c r="E36" s="192">
        <v>47.71</v>
      </c>
      <c r="F36" s="192">
        <v>54.23</v>
      </c>
      <c r="W36" s="27"/>
    </row>
    <row r="37" spans="1:23" ht="21.75" customHeight="1" x14ac:dyDescent="0.25">
      <c r="A37" s="545"/>
      <c r="B37" s="601"/>
      <c r="C37" s="601"/>
      <c r="D37" s="601"/>
      <c r="E37" s="601"/>
      <c r="F37" s="601"/>
      <c r="W37" s="27"/>
    </row>
    <row r="38" spans="1:23" ht="26.25" customHeight="1" x14ac:dyDescent="0.25">
      <c r="A38" s="572"/>
      <c r="B38" s="597"/>
      <c r="C38" s="597"/>
      <c r="D38" s="597"/>
      <c r="E38" s="597"/>
      <c r="F38" s="597"/>
      <c r="W38" s="27"/>
    </row>
    <row r="39" spans="1:23" x14ac:dyDescent="0.25">
      <c r="A39" s="138" t="s">
        <v>464</v>
      </c>
      <c r="B39" s="100">
        <v>-4.153690800000021</v>
      </c>
      <c r="C39" s="100">
        <v>-9.6315396000000248</v>
      </c>
      <c r="D39" s="100">
        <v>-1.0334100000000035</v>
      </c>
      <c r="E39" s="100">
        <v>-3.0936264000000051</v>
      </c>
      <c r="F39" s="100">
        <v>13.791877199999959</v>
      </c>
    </row>
    <row r="40" spans="1:23" x14ac:dyDescent="0.25">
      <c r="A40" s="56" t="s">
        <v>465</v>
      </c>
      <c r="B40" s="56"/>
      <c r="C40" s="56"/>
      <c r="D40" s="415">
        <f>D35/$B$35</f>
        <v>0.28232593726090283</v>
      </c>
      <c r="E40" s="415">
        <f t="shared" ref="E40:F40" si="1">E35/$B$35</f>
        <v>0.5932670237184392</v>
      </c>
      <c r="F40" s="415">
        <f t="shared" si="1"/>
        <v>0.124407039020658</v>
      </c>
      <c r="G40" s="33"/>
      <c r="H40" s="33"/>
      <c r="I40" s="33"/>
      <c r="J40" s="33"/>
      <c r="K40" s="33"/>
      <c r="L40" s="33"/>
      <c r="W40" s="27"/>
    </row>
    <row r="41" spans="1:23" x14ac:dyDescent="0.25">
      <c r="A41" s="413" t="s">
        <v>466</v>
      </c>
      <c r="B41" s="412"/>
      <c r="C41" s="412"/>
      <c r="D41" s="415">
        <v>0.25510463441497927</v>
      </c>
      <c r="E41" s="415">
        <v>0.63043294077776835</v>
      </c>
      <c r="F41" s="415">
        <v>0.1144624248072524</v>
      </c>
      <c r="G41" s="412"/>
      <c r="H41" s="412"/>
      <c r="I41" s="412"/>
      <c r="J41" s="412"/>
      <c r="K41" s="412"/>
      <c r="L41" s="412"/>
      <c r="W41" s="27"/>
    </row>
    <row r="42" spans="1:23" x14ac:dyDescent="0.25">
      <c r="A42" s="48" t="s">
        <v>467</v>
      </c>
      <c r="B42" s="48"/>
      <c r="C42" s="48"/>
      <c r="D42" s="48"/>
      <c r="E42" s="48"/>
      <c r="F42" s="48"/>
      <c r="G42" s="48"/>
      <c r="H42" s="48"/>
      <c r="I42" s="48"/>
      <c r="J42" s="48"/>
      <c r="K42" s="48"/>
      <c r="L42" s="48"/>
      <c r="W42" s="27"/>
    </row>
    <row r="43" spans="1:23" x14ac:dyDescent="0.25">
      <c r="A43" s="627"/>
      <c r="B43" s="627"/>
      <c r="C43" s="627"/>
      <c r="D43" s="627"/>
      <c r="E43" s="627"/>
      <c r="F43" s="627"/>
      <c r="G43" s="627"/>
      <c r="H43" s="627"/>
      <c r="I43" s="627"/>
      <c r="J43" s="627"/>
      <c r="K43" s="627"/>
      <c r="L43" s="627"/>
      <c r="W43" s="27"/>
    </row>
  </sheetData>
  <mergeCells count="4">
    <mergeCell ref="A1:F1"/>
    <mergeCell ref="A43:L43"/>
    <mergeCell ref="A37:F37"/>
    <mergeCell ref="A38:F38"/>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BR33"/>
  <sheetViews>
    <sheetView workbookViewId="0">
      <selection activeCell="A21" sqref="A21:L21"/>
    </sheetView>
  </sheetViews>
  <sheetFormatPr baseColWidth="10" defaultColWidth="11.42578125" defaultRowHeight="12.75" x14ac:dyDescent="0.25"/>
  <cols>
    <col min="1" max="1" width="15.7109375" style="34" customWidth="1"/>
    <col min="2" max="2" width="12.28515625" style="34" bestFit="1" customWidth="1"/>
    <col min="3" max="4" width="9.7109375" style="34" customWidth="1"/>
    <col min="5" max="7" width="9.7109375" style="147" customWidth="1"/>
    <col min="8" max="8" width="12.28515625" style="34" bestFit="1" customWidth="1"/>
    <col min="9" max="10" width="9.7109375" style="34" customWidth="1"/>
    <col min="11" max="11" width="9.7109375" style="147" customWidth="1"/>
    <col min="12" max="12" width="9.7109375" style="34" customWidth="1"/>
    <col min="13" max="13" width="11.42578125" style="35"/>
    <col min="14" max="16384" width="11.42578125" style="34"/>
  </cols>
  <sheetData>
    <row r="1" spans="1:70" s="89" customFormat="1" ht="30" customHeight="1" x14ac:dyDescent="0.25">
      <c r="A1" s="551" t="s">
        <v>504</v>
      </c>
      <c r="B1" s="551"/>
      <c r="C1" s="551"/>
      <c r="D1" s="551"/>
      <c r="E1" s="551"/>
      <c r="F1" s="551"/>
      <c r="G1" s="551"/>
      <c r="H1" s="551"/>
      <c r="I1" s="551"/>
      <c r="J1" s="551"/>
      <c r="K1" s="551"/>
      <c r="L1" s="551"/>
      <c r="M1" s="139"/>
      <c r="N1" s="139"/>
      <c r="O1" s="139"/>
    </row>
    <row r="2" spans="1:70" s="89" customFormat="1" x14ac:dyDescent="0.25">
      <c r="A2" s="173"/>
      <c r="B2" s="173"/>
      <c r="C2" s="173"/>
      <c r="D2" s="173"/>
      <c r="E2" s="173"/>
      <c r="F2" s="173"/>
      <c r="G2" s="173"/>
      <c r="H2" s="173"/>
      <c r="I2" s="173"/>
      <c r="J2" s="173"/>
      <c r="K2" s="173"/>
      <c r="L2" s="173"/>
      <c r="M2" s="139"/>
      <c r="N2" s="139"/>
      <c r="O2" s="139"/>
    </row>
    <row r="3" spans="1:70" s="144" customFormat="1" ht="18.75" customHeight="1" x14ac:dyDescent="0.25">
      <c r="A3" s="622" t="s">
        <v>190</v>
      </c>
      <c r="B3" s="622" t="s">
        <v>419</v>
      </c>
      <c r="C3" s="622"/>
      <c r="D3" s="622"/>
      <c r="E3" s="622"/>
      <c r="F3" s="622"/>
      <c r="G3" s="622"/>
      <c r="H3" s="622" t="s">
        <v>116</v>
      </c>
      <c r="I3" s="622"/>
      <c r="J3" s="622"/>
      <c r="K3" s="622"/>
      <c r="L3" s="622" t="s">
        <v>268</v>
      </c>
      <c r="M3" s="143"/>
    </row>
    <row r="4" spans="1:70" s="144" customFormat="1" ht="70.900000000000006" customHeight="1" x14ac:dyDescent="0.25">
      <c r="A4" s="622"/>
      <c r="B4" s="179" t="s">
        <v>196</v>
      </c>
      <c r="C4" s="175" t="s">
        <v>114</v>
      </c>
      <c r="D4" s="175" t="s">
        <v>115</v>
      </c>
      <c r="E4" s="146" t="s">
        <v>529</v>
      </c>
      <c r="F4" s="146" t="s">
        <v>193</v>
      </c>
      <c r="G4" s="146" t="s">
        <v>194</v>
      </c>
      <c r="H4" s="175" t="s">
        <v>214</v>
      </c>
      <c r="I4" s="175" t="s">
        <v>114</v>
      </c>
      <c r="J4" s="175" t="s">
        <v>115</v>
      </c>
      <c r="K4" s="146" t="s">
        <v>194</v>
      </c>
      <c r="L4" s="622"/>
      <c r="M4" s="143"/>
      <c r="N4" s="145"/>
    </row>
    <row r="5" spans="1:70" ht="33.75" x14ac:dyDescent="0.25">
      <c r="A5" s="179" t="s">
        <v>212</v>
      </c>
      <c r="B5" s="489">
        <f>'5.1-11 source'!B5</f>
        <v>37952</v>
      </c>
      <c r="C5" s="489">
        <f>'5.1-11 source'!C5</f>
        <v>16848</v>
      </c>
      <c r="D5" s="489">
        <f>'5.1-11 source'!D5</f>
        <v>21104</v>
      </c>
      <c r="E5" s="490">
        <f>'5.1-11 source'!E5</f>
        <v>15312</v>
      </c>
      <c r="F5" s="490">
        <f>'5.1-11 source'!F5</f>
        <v>2669</v>
      </c>
      <c r="G5" s="490">
        <f>'5.1-11 source'!G5</f>
        <v>2558</v>
      </c>
      <c r="H5" s="489">
        <f>'5.1-11 source'!H5</f>
        <v>5631</v>
      </c>
      <c r="I5" s="489">
        <f>'5.1-11 source'!I5</f>
        <v>2226</v>
      </c>
      <c r="J5" s="489">
        <f>'5.1-11 source'!J5</f>
        <v>3405</v>
      </c>
      <c r="K5" s="490">
        <f>'5.1-11 source'!K5</f>
        <v>185</v>
      </c>
      <c r="L5" s="489">
        <f>'5.1-11 source'!L5</f>
        <v>43583</v>
      </c>
      <c r="M5" s="36"/>
      <c r="N5" s="37"/>
      <c r="S5" s="38"/>
      <c r="T5" s="38"/>
      <c r="U5" s="38"/>
      <c r="Z5" s="38"/>
      <c r="AA5" s="38"/>
      <c r="AB5" s="38"/>
      <c r="AG5" s="38"/>
      <c r="AH5" s="38"/>
      <c r="AI5" s="38"/>
      <c r="AN5" s="38"/>
      <c r="AO5" s="38"/>
      <c r="AP5" s="38"/>
      <c r="BI5" s="38"/>
      <c r="BJ5" s="38"/>
      <c r="BK5" s="38"/>
      <c r="BP5" s="38"/>
      <c r="BQ5" s="38"/>
      <c r="BR5" s="38"/>
    </row>
    <row r="6" spans="1:70" x14ac:dyDescent="0.25">
      <c r="A6" s="131" t="s">
        <v>198</v>
      </c>
      <c r="B6" s="489">
        <f>SUM('5.1-11 source'!B6:B21)</f>
        <v>85</v>
      </c>
      <c r="C6" s="489">
        <f>SUM('5.1-11 source'!C6:C21)</f>
        <v>6</v>
      </c>
      <c r="D6" s="489">
        <f>SUM('5.1-11 source'!D6:D21)</f>
        <v>79</v>
      </c>
      <c r="E6" s="490">
        <f>SUM('5.1-11 source'!E6:E21)</f>
        <v>0</v>
      </c>
      <c r="F6" s="490">
        <f>SUM('5.1-11 source'!F6:F21)</f>
        <v>81</v>
      </c>
      <c r="G6" s="490">
        <f>SUM('5.1-11 source'!G6:G21)</f>
        <v>0</v>
      </c>
      <c r="H6" s="489">
        <f>SUM('5.1-11 source'!H6:H21)</f>
        <v>1665</v>
      </c>
      <c r="I6" s="489">
        <f>SUM('5.1-11 source'!I6:I21)</f>
        <v>611</v>
      </c>
      <c r="J6" s="489">
        <f>SUM('5.1-11 source'!J6:J21)</f>
        <v>1054</v>
      </c>
      <c r="K6" s="490">
        <f>SUM('5.1-11 source'!K6:K21)</f>
        <v>53</v>
      </c>
      <c r="L6" s="489">
        <f>SUM('5.1-11 source'!L6:L21)</f>
        <v>1750</v>
      </c>
      <c r="N6" s="37"/>
      <c r="S6" s="38"/>
      <c r="T6" s="38"/>
      <c r="U6" s="38"/>
      <c r="Z6" s="38"/>
      <c r="AA6" s="38"/>
      <c r="AB6" s="38"/>
      <c r="AG6" s="38"/>
      <c r="AH6" s="38"/>
      <c r="AI6" s="38"/>
      <c r="AN6" s="38"/>
      <c r="AO6" s="38"/>
      <c r="AP6" s="38"/>
      <c r="AU6" s="38"/>
      <c r="AV6" s="38"/>
      <c r="AW6" s="38"/>
      <c r="BB6" s="38"/>
      <c r="BC6" s="38"/>
      <c r="BD6" s="38"/>
      <c r="BI6" s="38"/>
      <c r="BJ6" s="38"/>
      <c r="BK6" s="38"/>
      <c r="BP6" s="38"/>
      <c r="BQ6" s="38"/>
      <c r="BR6" s="38"/>
    </row>
    <row r="7" spans="1:70" x14ac:dyDescent="0.25">
      <c r="A7" s="131" t="s">
        <v>105</v>
      </c>
      <c r="B7" s="489">
        <f>'5.1-11 source'!B22</f>
        <v>55</v>
      </c>
      <c r="C7" s="491">
        <f>'5.1-11 source'!C22</f>
        <v>21</v>
      </c>
      <c r="D7" s="491">
        <f>'5.1-11 source'!D22</f>
        <v>34</v>
      </c>
      <c r="E7" s="492" t="str">
        <f>'5.1-11 source'!E22</f>
        <v/>
      </c>
      <c r="F7" s="492">
        <f>'5.1-11 source'!F22</f>
        <v>28</v>
      </c>
      <c r="G7" s="492">
        <f>'5.1-11 source'!G22</f>
        <v>3</v>
      </c>
      <c r="H7" s="489">
        <f>'5.1-11 source'!H22</f>
        <v>292</v>
      </c>
      <c r="I7" s="491">
        <f>'5.1-11 source'!I22</f>
        <v>119</v>
      </c>
      <c r="J7" s="491">
        <f>'5.1-11 source'!J22</f>
        <v>173</v>
      </c>
      <c r="K7" s="492">
        <f>'5.1-11 source'!K22</f>
        <v>14</v>
      </c>
      <c r="L7" s="489">
        <f>'5.1-11 source'!L22</f>
        <v>347</v>
      </c>
      <c r="N7" s="37"/>
      <c r="S7" s="38"/>
      <c r="T7" s="38"/>
      <c r="U7" s="38"/>
      <c r="Z7" s="38"/>
      <c r="AA7" s="38"/>
      <c r="AB7" s="38"/>
      <c r="AG7" s="38"/>
      <c r="AH7" s="38"/>
      <c r="AI7" s="38"/>
      <c r="AN7" s="38"/>
      <c r="AO7" s="38"/>
      <c r="AP7" s="38"/>
      <c r="AU7" s="38"/>
      <c r="AV7" s="38"/>
      <c r="AW7" s="38"/>
      <c r="BB7" s="38"/>
      <c r="BC7" s="38"/>
      <c r="BD7" s="38"/>
      <c r="BI7" s="38"/>
      <c r="BJ7" s="38"/>
      <c r="BK7" s="38"/>
      <c r="BP7" s="38"/>
      <c r="BQ7" s="38"/>
      <c r="BR7" s="38"/>
    </row>
    <row r="8" spans="1:70" x14ac:dyDescent="0.25">
      <c r="A8" s="131" t="s">
        <v>106</v>
      </c>
      <c r="B8" s="489">
        <f>'5.1-11 source'!B23</f>
        <v>79</v>
      </c>
      <c r="C8" s="491">
        <f>'5.1-11 source'!C23</f>
        <v>26</v>
      </c>
      <c r="D8" s="491">
        <f>'5.1-11 source'!D23</f>
        <v>53</v>
      </c>
      <c r="E8" s="492" t="str">
        <f>'5.1-11 source'!E23</f>
        <v/>
      </c>
      <c r="F8" s="492">
        <f>'5.1-11 source'!F23</f>
        <v>50</v>
      </c>
      <c r="G8" s="492">
        <f>'5.1-11 source'!G23</f>
        <v>1</v>
      </c>
      <c r="H8" s="489">
        <f>'5.1-11 source'!H23</f>
        <v>267</v>
      </c>
      <c r="I8" s="491">
        <f>'5.1-11 source'!I23</f>
        <v>94</v>
      </c>
      <c r="J8" s="491">
        <f>'5.1-11 source'!J23</f>
        <v>173</v>
      </c>
      <c r="K8" s="492">
        <f>'5.1-11 source'!K23</f>
        <v>9</v>
      </c>
      <c r="L8" s="489">
        <f>'5.1-11 source'!L23</f>
        <v>346</v>
      </c>
      <c r="N8" s="37"/>
      <c r="S8" s="38"/>
      <c r="T8" s="38"/>
      <c r="U8" s="38"/>
      <c r="Z8" s="38"/>
      <c r="AA8" s="38"/>
      <c r="AB8" s="38"/>
      <c r="AG8" s="38"/>
      <c r="AH8" s="38"/>
      <c r="AI8" s="38"/>
      <c r="AN8" s="38"/>
      <c r="AO8" s="38"/>
      <c r="AP8" s="38"/>
      <c r="AU8" s="38"/>
      <c r="AV8" s="38"/>
      <c r="AW8" s="38"/>
      <c r="BB8" s="38"/>
      <c r="BC8" s="38"/>
      <c r="BD8" s="38"/>
      <c r="BI8" s="38"/>
      <c r="BJ8" s="38"/>
      <c r="BK8" s="38"/>
      <c r="BP8" s="38"/>
      <c r="BQ8" s="38"/>
      <c r="BR8" s="38"/>
    </row>
    <row r="9" spans="1:70" x14ac:dyDescent="0.25">
      <c r="A9" s="131" t="s">
        <v>13</v>
      </c>
      <c r="B9" s="489">
        <f>'5.1-11 source'!B24</f>
        <v>566</v>
      </c>
      <c r="C9" s="491">
        <f>'5.1-11 source'!C24</f>
        <v>479</v>
      </c>
      <c r="D9" s="491">
        <f>'5.1-11 source'!D24</f>
        <v>87</v>
      </c>
      <c r="E9" s="492">
        <f>'5.1-11 source'!E24</f>
        <v>0</v>
      </c>
      <c r="F9" s="492">
        <f>'5.1-11 source'!F24</f>
        <v>60</v>
      </c>
      <c r="G9" s="492">
        <f>'5.1-11 source'!G24</f>
        <v>490</v>
      </c>
      <c r="H9" s="489">
        <f>'5.1-11 source'!H24</f>
        <v>324</v>
      </c>
      <c r="I9" s="491">
        <f>'5.1-11 source'!I24</f>
        <v>155</v>
      </c>
      <c r="J9" s="491">
        <f>'5.1-11 source'!J24</f>
        <v>169</v>
      </c>
      <c r="K9" s="492">
        <f>'5.1-11 source'!K24</f>
        <v>23</v>
      </c>
      <c r="L9" s="489">
        <f>'5.1-11 source'!L24</f>
        <v>890</v>
      </c>
      <c r="N9" s="37"/>
      <c r="S9" s="38"/>
      <c r="T9" s="38"/>
      <c r="U9" s="38"/>
      <c r="Z9" s="38"/>
      <c r="AA9" s="38"/>
      <c r="AB9" s="38"/>
      <c r="AG9" s="38"/>
      <c r="AH9" s="38"/>
      <c r="AI9" s="38"/>
      <c r="AN9" s="38"/>
      <c r="AO9" s="38"/>
      <c r="AP9" s="38"/>
      <c r="AU9" s="38"/>
      <c r="AV9" s="38"/>
      <c r="AW9" s="38"/>
      <c r="BB9" s="38"/>
      <c r="BC9" s="38"/>
      <c r="BD9" s="38"/>
      <c r="BI9" s="38"/>
      <c r="BJ9" s="38"/>
      <c r="BK9" s="38"/>
      <c r="BP9" s="38"/>
      <c r="BQ9" s="38"/>
      <c r="BR9" s="38"/>
    </row>
    <row r="10" spans="1:70" x14ac:dyDescent="0.25">
      <c r="A10" s="131" t="s">
        <v>107</v>
      </c>
      <c r="B10" s="489">
        <f>'5.1-11 source'!B25</f>
        <v>408</v>
      </c>
      <c r="C10" s="491">
        <f>'5.1-11 source'!C25</f>
        <v>269</v>
      </c>
      <c r="D10" s="491">
        <f>'5.1-11 source'!D25</f>
        <v>139</v>
      </c>
      <c r="E10" s="492">
        <f>'5.1-11 source'!E25</f>
        <v>3</v>
      </c>
      <c r="F10" s="492">
        <f>'5.1-11 source'!F25</f>
        <v>105</v>
      </c>
      <c r="G10" s="492">
        <f>'5.1-11 source'!G25</f>
        <v>268</v>
      </c>
      <c r="H10" s="489">
        <f>'5.1-11 source'!H25</f>
        <v>395</v>
      </c>
      <c r="I10" s="491">
        <f>'5.1-11 source'!I25</f>
        <v>167</v>
      </c>
      <c r="J10" s="491">
        <f>'5.1-11 source'!J25</f>
        <v>228</v>
      </c>
      <c r="K10" s="492">
        <f>'5.1-11 source'!K25</f>
        <v>17</v>
      </c>
      <c r="L10" s="489">
        <f>'5.1-11 source'!L25</f>
        <v>803</v>
      </c>
      <c r="N10" s="37"/>
      <c r="S10" s="38"/>
      <c r="T10" s="38"/>
      <c r="U10" s="38"/>
      <c r="Z10" s="38"/>
      <c r="AA10" s="38"/>
      <c r="AB10" s="38"/>
      <c r="AG10" s="38"/>
      <c r="AH10" s="38"/>
      <c r="AI10" s="38"/>
      <c r="AN10" s="38"/>
      <c r="AO10" s="38"/>
      <c r="AP10" s="38"/>
      <c r="AU10" s="38"/>
      <c r="AV10" s="38"/>
      <c r="AW10" s="38"/>
      <c r="BB10" s="38"/>
      <c r="BC10" s="38"/>
      <c r="BD10" s="38"/>
      <c r="BI10" s="38"/>
      <c r="BJ10" s="38"/>
      <c r="BK10" s="38"/>
      <c r="BP10" s="38"/>
      <c r="BQ10" s="38"/>
      <c r="BR10" s="38"/>
    </row>
    <row r="11" spans="1:70" x14ac:dyDescent="0.25">
      <c r="A11" s="131" t="s">
        <v>11</v>
      </c>
      <c r="B11" s="489">
        <f>'5.1-11 source'!B26</f>
        <v>483</v>
      </c>
      <c r="C11" s="491">
        <f>'5.1-11 source'!C26</f>
        <v>298</v>
      </c>
      <c r="D11" s="491">
        <f>'5.1-11 source'!D26</f>
        <v>185</v>
      </c>
      <c r="E11" s="492">
        <f>'5.1-11 source'!E26</f>
        <v>16</v>
      </c>
      <c r="F11" s="492">
        <f>'5.1-11 source'!F26</f>
        <v>141</v>
      </c>
      <c r="G11" s="492">
        <f>'5.1-11 source'!G26</f>
        <v>282</v>
      </c>
      <c r="H11" s="489">
        <f>'5.1-11 source'!H26</f>
        <v>467</v>
      </c>
      <c r="I11" s="491">
        <f>'5.1-11 source'!I26</f>
        <v>205</v>
      </c>
      <c r="J11" s="491">
        <f>'5.1-11 source'!J26</f>
        <v>262</v>
      </c>
      <c r="K11" s="492">
        <f>'5.1-11 source'!K26</f>
        <v>24</v>
      </c>
      <c r="L11" s="489">
        <f>'5.1-11 source'!L26</f>
        <v>950</v>
      </c>
      <c r="N11" s="37"/>
      <c r="S11" s="38"/>
      <c r="T11" s="38"/>
      <c r="U11" s="38"/>
      <c r="Z11" s="38"/>
      <c r="AA11" s="38"/>
      <c r="AB11" s="38"/>
      <c r="AG11" s="38"/>
      <c r="AH11" s="38"/>
      <c r="AI11" s="38"/>
      <c r="AN11" s="38"/>
      <c r="AO11" s="38"/>
      <c r="AP11" s="38"/>
      <c r="AU11" s="38"/>
      <c r="AV11" s="38"/>
      <c r="AW11" s="38"/>
      <c r="BB11" s="38"/>
      <c r="BC11" s="38"/>
      <c r="BD11" s="38"/>
      <c r="BI11" s="38"/>
      <c r="BJ11" s="38"/>
      <c r="BK11" s="38"/>
      <c r="BP11" s="38"/>
      <c r="BQ11" s="38"/>
      <c r="BR11" s="38"/>
    </row>
    <row r="12" spans="1:70" x14ac:dyDescent="0.25">
      <c r="A12" s="131" t="s">
        <v>108</v>
      </c>
      <c r="B12" s="489">
        <f>'5.1-11 source'!B27</f>
        <v>9648</v>
      </c>
      <c r="C12" s="491">
        <f>'5.1-11 source'!C27</f>
        <v>6356</v>
      </c>
      <c r="D12" s="491">
        <f>'5.1-11 source'!D27</f>
        <v>3292</v>
      </c>
      <c r="E12" s="492">
        <f>'5.1-11 source'!E27</f>
        <v>8512</v>
      </c>
      <c r="F12" s="492">
        <f>'5.1-11 source'!F27</f>
        <v>390</v>
      </c>
      <c r="G12" s="492">
        <f>'5.1-11 source'!G27</f>
        <v>632</v>
      </c>
      <c r="H12" s="489">
        <f>'5.1-11 source'!H27</f>
        <v>568</v>
      </c>
      <c r="I12" s="491">
        <f>'5.1-11 source'!I27</f>
        <v>263</v>
      </c>
      <c r="J12" s="491">
        <f>'5.1-11 source'!J27</f>
        <v>305</v>
      </c>
      <c r="K12" s="492">
        <f>'5.1-11 source'!K27</f>
        <v>15</v>
      </c>
      <c r="L12" s="489">
        <f>'5.1-11 source'!L27</f>
        <v>10216</v>
      </c>
      <c r="N12" s="37"/>
      <c r="S12" s="38"/>
      <c r="T12" s="38"/>
      <c r="U12" s="38"/>
      <c r="Z12" s="38"/>
      <c r="AA12" s="38"/>
      <c r="AB12" s="38"/>
      <c r="AG12" s="38"/>
      <c r="AH12" s="38"/>
      <c r="AI12" s="38"/>
      <c r="AN12" s="38"/>
      <c r="AO12" s="38"/>
      <c r="AP12" s="38"/>
      <c r="AU12" s="38"/>
      <c r="AV12" s="38"/>
      <c r="AW12" s="38"/>
      <c r="BB12" s="38"/>
      <c r="BC12" s="38"/>
      <c r="BD12" s="38"/>
      <c r="BI12" s="38"/>
      <c r="BJ12" s="38"/>
      <c r="BK12" s="38"/>
      <c r="BP12" s="38"/>
      <c r="BQ12" s="38"/>
      <c r="BR12" s="38"/>
    </row>
    <row r="13" spans="1:70" x14ac:dyDescent="0.25">
      <c r="A13" s="131" t="s">
        <v>109</v>
      </c>
      <c r="B13" s="489">
        <f>'5.1-11 source'!B28</f>
        <v>2714</v>
      </c>
      <c r="C13" s="491">
        <f>'5.1-11 source'!C28</f>
        <v>1528</v>
      </c>
      <c r="D13" s="491">
        <f>'5.1-11 source'!D28</f>
        <v>1186</v>
      </c>
      <c r="E13" s="492">
        <f>'5.1-11 source'!E28</f>
        <v>2076</v>
      </c>
      <c r="F13" s="492">
        <f>'5.1-11 source'!F28</f>
        <v>211</v>
      </c>
      <c r="G13" s="492">
        <f>'5.1-11 source'!G28</f>
        <v>389</v>
      </c>
      <c r="H13" s="489">
        <f>'5.1-11 source'!H28</f>
        <v>602</v>
      </c>
      <c r="I13" s="491">
        <f>'5.1-11 source'!I28</f>
        <v>276</v>
      </c>
      <c r="J13" s="491">
        <f>'5.1-11 source'!J28</f>
        <v>326</v>
      </c>
      <c r="K13" s="492">
        <f>'5.1-11 source'!K28</f>
        <v>24</v>
      </c>
      <c r="L13" s="489">
        <f>'5.1-11 source'!L28</f>
        <v>3316</v>
      </c>
      <c r="N13" s="37"/>
      <c r="S13" s="38"/>
      <c r="T13" s="38"/>
      <c r="U13" s="38"/>
      <c r="Z13" s="38"/>
      <c r="AA13" s="38"/>
      <c r="AB13" s="38"/>
      <c r="AG13" s="38"/>
      <c r="AH13" s="38"/>
      <c r="AI13" s="38"/>
      <c r="AN13" s="38"/>
      <c r="AO13" s="38"/>
      <c r="AP13" s="38"/>
      <c r="AU13" s="38"/>
      <c r="AV13" s="38"/>
      <c r="AW13" s="38"/>
      <c r="BB13" s="38"/>
      <c r="BC13" s="38"/>
      <c r="BD13" s="38"/>
      <c r="BI13" s="38"/>
      <c r="BJ13" s="38"/>
      <c r="BK13" s="38"/>
      <c r="BP13" s="38"/>
      <c r="BQ13" s="38"/>
      <c r="BR13" s="38"/>
    </row>
    <row r="14" spans="1:70" x14ac:dyDescent="0.25">
      <c r="A14" s="131" t="s">
        <v>14</v>
      </c>
      <c r="B14" s="489">
        <f>'5.1-11 source'!B29</f>
        <v>13336</v>
      </c>
      <c r="C14" s="491">
        <f>'5.1-11 source'!C29</f>
        <v>3937</v>
      </c>
      <c r="D14" s="491">
        <f>'5.1-11 source'!D29</f>
        <v>9399</v>
      </c>
      <c r="E14" s="492">
        <f>'5.1-11 source'!E29</f>
        <v>2474</v>
      </c>
      <c r="F14" s="492">
        <f>'5.1-11 source'!F29</f>
        <v>839</v>
      </c>
      <c r="G14" s="492">
        <f>'5.1-11 source'!G29</f>
        <v>277</v>
      </c>
      <c r="H14" s="489">
        <f>'5.1-11 source'!H29</f>
        <v>452</v>
      </c>
      <c r="I14" s="491">
        <f>'5.1-11 source'!I29</f>
        <v>157</v>
      </c>
      <c r="J14" s="491">
        <f>'5.1-11 source'!J29</f>
        <v>295</v>
      </c>
      <c r="K14" s="492">
        <f>'5.1-11 source'!K29</f>
        <v>3</v>
      </c>
      <c r="L14" s="489">
        <f>'5.1-11 source'!L29</f>
        <v>13788</v>
      </c>
      <c r="N14" s="37"/>
      <c r="S14" s="38"/>
      <c r="T14" s="38"/>
      <c r="U14" s="38"/>
      <c r="Z14" s="38"/>
      <c r="AA14" s="38"/>
      <c r="AB14" s="38"/>
      <c r="AG14" s="38"/>
      <c r="AH14" s="38"/>
      <c r="AI14" s="38"/>
      <c r="AN14" s="38"/>
      <c r="AO14" s="38"/>
      <c r="AP14" s="38"/>
      <c r="AU14" s="38"/>
      <c r="AV14" s="38"/>
      <c r="AW14" s="38"/>
      <c r="BB14" s="38"/>
      <c r="BC14" s="38"/>
      <c r="BD14" s="38"/>
      <c r="BI14" s="38"/>
      <c r="BJ14" s="38"/>
      <c r="BK14" s="38"/>
      <c r="BP14" s="38"/>
      <c r="BQ14" s="38"/>
      <c r="BR14" s="38"/>
    </row>
    <row r="15" spans="1:70" x14ac:dyDescent="0.25">
      <c r="A15" s="131" t="s">
        <v>110</v>
      </c>
      <c r="B15" s="489">
        <f>'5.1-11 source'!B30</f>
        <v>3501</v>
      </c>
      <c r="C15" s="491">
        <f>'5.1-11 source'!C30</f>
        <v>1263</v>
      </c>
      <c r="D15" s="491">
        <f>'5.1-11 source'!D30</f>
        <v>2238</v>
      </c>
      <c r="E15" s="492">
        <f>'5.1-11 source'!E30</f>
        <v>900</v>
      </c>
      <c r="F15" s="492">
        <f>'5.1-11 source'!F30</f>
        <v>273</v>
      </c>
      <c r="G15" s="492">
        <f>'5.1-11 source'!G30</f>
        <v>77</v>
      </c>
      <c r="H15" s="489">
        <f>'5.1-11 source'!H30</f>
        <v>242</v>
      </c>
      <c r="I15" s="491">
        <f>'5.1-11 source'!I30</f>
        <v>74</v>
      </c>
      <c r="J15" s="491">
        <f>'5.1-11 source'!J30</f>
        <v>168</v>
      </c>
      <c r="K15" s="492">
        <f>'5.1-11 source'!K30</f>
        <v>1</v>
      </c>
      <c r="L15" s="489">
        <f>'5.1-11 source'!L30</f>
        <v>3743</v>
      </c>
      <c r="N15" s="37"/>
      <c r="S15" s="38"/>
      <c r="T15" s="38"/>
      <c r="U15" s="38"/>
      <c r="Z15" s="38"/>
      <c r="AA15" s="38"/>
      <c r="AB15" s="38"/>
      <c r="AG15" s="38"/>
      <c r="AH15" s="38"/>
      <c r="AI15" s="38"/>
      <c r="AN15" s="38"/>
      <c r="AO15" s="38"/>
      <c r="AP15" s="38"/>
      <c r="AU15" s="38"/>
      <c r="AV15" s="38"/>
      <c r="AW15" s="38"/>
      <c r="BB15" s="38"/>
      <c r="BC15" s="38"/>
      <c r="BD15" s="38"/>
      <c r="BI15" s="38"/>
      <c r="BJ15" s="38"/>
      <c r="BK15" s="38"/>
      <c r="BP15" s="38"/>
      <c r="BQ15" s="38"/>
      <c r="BR15" s="38"/>
    </row>
    <row r="16" spans="1:70" ht="15" x14ac:dyDescent="0.25">
      <c r="A16" s="131" t="s">
        <v>18</v>
      </c>
      <c r="B16" s="489">
        <f>'5.1-11 source'!B31</f>
        <v>2203</v>
      </c>
      <c r="C16" s="491">
        <f>'5.1-11 source'!C31</f>
        <v>847</v>
      </c>
      <c r="D16" s="491">
        <f>'5.1-11 source'!D31</f>
        <v>1356</v>
      </c>
      <c r="E16" s="492">
        <f>'5.1-11 source'!E31</f>
        <v>552</v>
      </c>
      <c r="F16" s="493">
        <f>'5.1-11 source'!F31</f>
        <v>158</v>
      </c>
      <c r="G16" s="492">
        <f>'5.1-11 source'!G31</f>
        <v>53</v>
      </c>
      <c r="H16" s="489">
        <f>'5.1-11 source'!H31</f>
        <v>175</v>
      </c>
      <c r="I16" s="491">
        <f>'5.1-11 source'!I31</f>
        <v>51</v>
      </c>
      <c r="J16" s="491">
        <f>'5.1-11 source'!J31</f>
        <v>124</v>
      </c>
      <c r="K16" s="492">
        <f>'5.1-11 source'!K31</f>
        <v>1</v>
      </c>
      <c r="L16" s="489">
        <f>'5.1-11 source'!L31</f>
        <v>2378</v>
      </c>
      <c r="N16" s="37"/>
      <c r="S16" s="38"/>
      <c r="T16" s="38"/>
      <c r="U16" s="38"/>
      <c r="Z16" s="38"/>
      <c r="AA16" s="38"/>
      <c r="AB16" s="38"/>
      <c r="AG16" s="38"/>
      <c r="AH16" s="38"/>
      <c r="AI16" s="38"/>
      <c r="AN16" s="38"/>
      <c r="AO16" s="38"/>
      <c r="AP16" s="38"/>
      <c r="AU16" s="38"/>
      <c r="AV16" s="38"/>
      <c r="AW16" s="38"/>
      <c r="BB16" s="38"/>
      <c r="BC16" s="38"/>
      <c r="BD16" s="38"/>
      <c r="BI16" s="38"/>
      <c r="BJ16" s="38"/>
      <c r="BK16" s="38"/>
      <c r="BP16" s="38"/>
      <c r="BQ16" s="38"/>
      <c r="BR16" s="38"/>
    </row>
    <row r="17" spans="1:70" x14ac:dyDescent="0.25">
      <c r="A17" s="131" t="s">
        <v>111</v>
      </c>
      <c r="B17" s="489">
        <f>'5.1-11 source'!B32</f>
        <v>1877</v>
      </c>
      <c r="C17" s="491">
        <f>'5.1-11 source'!C32</f>
        <v>674</v>
      </c>
      <c r="D17" s="491">
        <f>'5.1-11 source'!D32</f>
        <v>1203</v>
      </c>
      <c r="E17" s="492">
        <f>'5.1-11 source'!E32</f>
        <v>387</v>
      </c>
      <c r="F17" s="492">
        <f>'5.1-11 source'!F32</f>
        <v>139</v>
      </c>
      <c r="G17" s="492">
        <f>'5.1-11 source'!G32</f>
        <v>41</v>
      </c>
      <c r="H17" s="489">
        <f>'5.1-11 source'!H32</f>
        <v>101</v>
      </c>
      <c r="I17" s="491">
        <f>'5.1-11 source'!I32</f>
        <v>30</v>
      </c>
      <c r="J17" s="491">
        <f>'5.1-11 source'!J32</f>
        <v>71</v>
      </c>
      <c r="K17" s="492">
        <f>'5.1-11 source'!K32</f>
        <v>1</v>
      </c>
      <c r="L17" s="489">
        <f>'5.1-11 source'!L32</f>
        <v>1978</v>
      </c>
      <c r="N17" s="37"/>
      <c r="S17" s="38"/>
      <c r="T17" s="38"/>
      <c r="U17" s="38"/>
      <c r="Z17" s="38"/>
      <c r="AA17" s="38"/>
      <c r="AB17" s="38"/>
      <c r="AG17" s="38"/>
      <c r="AH17" s="38"/>
      <c r="AI17" s="38"/>
      <c r="AN17" s="38"/>
      <c r="AO17" s="38"/>
      <c r="AP17" s="38"/>
      <c r="AU17" s="38"/>
      <c r="AV17" s="38"/>
      <c r="AW17" s="38"/>
      <c r="BI17" s="38"/>
      <c r="BJ17" s="38"/>
      <c r="BK17" s="38"/>
      <c r="BP17" s="38"/>
      <c r="BQ17" s="38"/>
      <c r="BR17" s="38"/>
    </row>
    <row r="18" spans="1:70" x14ac:dyDescent="0.25">
      <c r="A18" s="131" t="s">
        <v>112</v>
      </c>
      <c r="B18" s="489">
        <f>'5.1-11 source'!B33</f>
        <v>2997</v>
      </c>
      <c r="C18" s="491">
        <f>'5.1-11 source'!C33</f>
        <v>1144</v>
      </c>
      <c r="D18" s="491">
        <f>'5.1-11 source'!D33</f>
        <v>1853</v>
      </c>
      <c r="E18" s="492">
        <f>'5.1-11 source'!E33</f>
        <v>392</v>
      </c>
      <c r="F18" s="492">
        <f>'5.1-11 source'!F33</f>
        <v>194</v>
      </c>
      <c r="G18" s="492">
        <f>'5.1-11 source'!G33</f>
        <v>45</v>
      </c>
      <c r="H18" s="489">
        <f>'5.1-11 source'!H33</f>
        <v>81</v>
      </c>
      <c r="I18" s="491">
        <f>'5.1-11 source'!I33</f>
        <v>24</v>
      </c>
      <c r="J18" s="491">
        <f>'5.1-11 source'!J33</f>
        <v>57</v>
      </c>
      <c r="K18" s="492" t="str">
        <f>'5.1-11 source'!K33</f>
        <v/>
      </c>
      <c r="L18" s="489">
        <f>'5.1-11 source'!L33</f>
        <v>3078</v>
      </c>
      <c r="N18" s="37"/>
      <c r="S18" s="38"/>
      <c r="T18" s="38"/>
      <c r="U18" s="38"/>
      <c r="Z18" s="38"/>
      <c r="AA18" s="38"/>
      <c r="AB18" s="38"/>
      <c r="AG18" s="38"/>
      <c r="AH18" s="38"/>
      <c r="AI18" s="38"/>
      <c r="AN18" s="38"/>
      <c r="AO18" s="38"/>
      <c r="AP18" s="38"/>
      <c r="BB18" s="38"/>
      <c r="BC18" s="38"/>
      <c r="BD18" s="38"/>
      <c r="BI18" s="38"/>
      <c r="BJ18" s="38"/>
      <c r="BK18" s="38"/>
      <c r="BP18" s="38"/>
      <c r="BQ18" s="38"/>
      <c r="BR18" s="38"/>
    </row>
    <row r="19" spans="1:70" ht="16.5" customHeight="1" x14ac:dyDescent="0.25">
      <c r="A19" s="179" t="s">
        <v>113</v>
      </c>
      <c r="B19" s="494">
        <f>'5.1-11 source'!B34</f>
        <v>62.2</v>
      </c>
      <c r="C19" s="494">
        <f>'5.1-11 source'!C34</f>
        <v>61.7</v>
      </c>
      <c r="D19" s="494">
        <f>'5.1-11 source'!D34</f>
        <v>62.6</v>
      </c>
      <c r="E19" s="495">
        <f>'5.1-11 source'!E34</f>
        <v>61.3</v>
      </c>
      <c r="F19" s="495">
        <f>'5.1-11 source'!F34</f>
        <v>61.7</v>
      </c>
      <c r="G19" s="495">
        <f>'5.1-11 source'!G34</f>
        <v>60.2</v>
      </c>
      <c r="H19" s="494">
        <f>'5.1-11 source'!H34</f>
        <v>57</v>
      </c>
      <c r="I19" s="494">
        <f>'5.1-11 source'!I34</f>
        <v>57.2</v>
      </c>
      <c r="J19" s="494">
        <f>'5.1-11 source'!J34</f>
        <v>56.9</v>
      </c>
      <c r="K19" s="495">
        <f>'5.1-11 source'!K34</f>
        <v>56.6</v>
      </c>
      <c r="L19" s="494">
        <f>'5.1-11 source'!L34</f>
        <v>61.53</v>
      </c>
      <c r="M19" s="36"/>
      <c r="S19" s="38"/>
      <c r="T19" s="38"/>
      <c r="U19" s="38"/>
      <c r="Z19" s="38"/>
      <c r="AA19" s="38"/>
      <c r="AB19" s="38"/>
      <c r="AG19" s="38"/>
      <c r="AH19" s="38"/>
      <c r="AI19" s="38"/>
      <c r="AN19" s="38"/>
      <c r="AO19" s="38"/>
      <c r="AP19" s="38"/>
      <c r="AU19" s="38"/>
      <c r="AV19" s="38"/>
      <c r="AW19" s="38"/>
      <c r="BB19" s="38"/>
      <c r="BC19" s="38"/>
      <c r="BD19" s="38"/>
      <c r="BI19" s="38"/>
      <c r="BJ19" s="38"/>
      <c r="BK19" s="38"/>
      <c r="BP19" s="38"/>
      <c r="BQ19" s="38"/>
      <c r="BR19" s="38"/>
    </row>
    <row r="20" spans="1:70" ht="15" x14ac:dyDescent="0.25">
      <c r="A20" s="624" t="s">
        <v>538</v>
      </c>
      <c r="B20" s="662"/>
      <c r="C20" s="662"/>
      <c r="D20" s="662"/>
      <c r="E20" s="662"/>
      <c r="F20" s="662"/>
      <c r="G20" s="662"/>
      <c r="H20" s="662"/>
      <c r="I20" s="662"/>
      <c r="J20" s="662"/>
      <c r="K20" s="662"/>
      <c r="L20" s="662"/>
    </row>
    <row r="21" spans="1:70" ht="15" x14ac:dyDescent="0.25">
      <c r="A21" s="678" t="s">
        <v>290</v>
      </c>
      <c r="B21" s="573"/>
      <c r="C21" s="573"/>
      <c r="D21" s="573"/>
      <c r="E21" s="573"/>
      <c r="F21" s="573"/>
      <c r="G21" s="573"/>
      <c r="H21" s="573"/>
      <c r="I21" s="573"/>
      <c r="J21" s="573"/>
      <c r="K21" s="573"/>
      <c r="L21" s="573"/>
    </row>
    <row r="22" spans="1:70" ht="15" x14ac:dyDescent="0.25">
      <c r="A22" s="633" t="s">
        <v>293</v>
      </c>
      <c r="B22" s="573"/>
      <c r="C22" s="573"/>
      <c r="D22" s="573"/>
      <c r="E22" s="573"/>
      <c r="F22" s="573"/>
      <c r="G22" s="573"/>
      <c r="H22" s="573"/>
      <c r="I22" s="573"/>
      <c r="J22" s="573"/>
      <c r="K22" s="573"/>
      <c r="L22" s="573"/>
    </row>
    <row r="23" spans="1:70" ht="23.45" customHeight="1" x14ac:dyDescent="0.25">
      <c r="A23" s="679" t="s">
        <v>436</v>
      </c>
      <c r="B23" s="573"/>
      <c r="C23" s="573"/>
      <c r="D23" s="573"/>
      <c r="E23" s="573"/>
      <c r="F23" s="573"/>
      <c r="G23" s="573"/>
      <c r="H23" s="573"/>
      <c r="I23" s="573"/>
      <c r="J23" s="573"/>
      <c r="K23" s="573"/>
      <c r="L23" s="573"/>
      <c r="M23" s="64"/>
      <c r="N23" s="64"/>
      <c r="O23" s="64"/>
    </row>
    <row r="24" spans="1:70" x14ac:dyDescent="0.25">
      <c r="M24" s="34"/>
    </row>
    <row r="25" spans="1:70" x14ac:dyDescent="0.25">
      <c r="M25" s="34"/>
    </row>
    <row r="26" spans="1:70" x14ac:dyDescent="0.25">
      <c r="M26" s="34"/>
      <c r="O26" s="48"/>
    </row>
    <row r="27" spans="1:70" x14ac:dyDescent="0.25">
      <c r="M27" s="34"/>
    </row>
    <row r="28" spans="1:70" x14ac:dyDescent="0.25">
      <c r="M28" s="34"/>
    </row>
    <row r="29" spans="1:70" x14ac:dyDescent="0.25">
      <c r="M29" s="34"/>
    </row>
    <row r="30" spans="1:70" x14ac:dyDescent="0.25">
      <c r="M30" s="34"/>
    </row>
    <row r="31" spans="1:70" x14ac:dyDescent="0.25">
      <c r="M31" s="34"/>
    </row>
    <row r="32" spans="1:70" x14ac:dyDescent="0.25">
      <c r="M32" s="34"/>
    </row>
    <row r="33" spans="13:13" x14ac:dyDescent="0.25">
      <c r="M33" s="34"/>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4">
    <tabColor theme="7"/>
  </sheetPr>
  <dimension ref="A1:BQ51"/>
  <sheetViews>
    <sheetView workbookViewId="0">
      <pane xSplit="1" ySplit="4" topLeftCell="B20" activePane="bottomRight" state="frozen"/>
      <selection activeCell="A36" sqref="A36:XFD39"/>
      <selection pane="topRight" activeCell="A36" sqref="A36:XFD39"/>
      <selection pane="bottomLeft" activeCell="A36" sqref="A36:XFD39"/>
      <selection pane="bottomRight" activeCell="A36" sqref="A36:XFD39"/>
    </sheetView>
  </sheetViews>
  <sheetFormatPr baseColWidth="10" defaultColWidth="11.42578125" defaultRowHeight="12.75" x14ac:dyDescent="0.25"/>
  <cols>
    <col min="1" max="2" width="15.7109375" style="34" customWidth="1"/>
    <col min="3" max="7" width="10.7109375" style="34" customWidth="1"/>
    <col min="8" max="8" width="15.7109375" style="34" customWidth="1"/>
    <col min="9" max="11" width="10.7109375" style="34" customWidth="1"/>
    <col min="12" max="12" width="15.7109375" style="34" customWidth="1"/>
    <col min="13" max="13" width="11.42578125" style="35"/>
    <col min="14" max="16384" width="11.42578125" style="34"/>
  </cols>
  <sheetData>
    <row r="1" spans="1:69" s="89" customFormat="1" ht="30" customHeight="1" x14ac:dyDescent="0.25">
      <c r="A1" s="551"/>
      <c r="B1" s="551"/>
      <c r="C1" s="551"/>
      <c r="D1" s="551"/>
      <c r="E1" s="551"/>
      <c r="F1" s="551"/>
      <c r="G1" s="551"/>
      <c r="H1" s="551"/>
      <c r="I1" s="551"/>
      <c r="J1" s="551"/>
      <c r="K1" s="551"/>
      <c r="L1" s="551"/>
      <c r="M1" s="139"/>
      <c r="N1" s="139"/>
    </row>
    <row r="2" spans="1:69" s="89" customFormat="1" x14ac:dyDescent="0.25">
      <c r="A2" s="173"/>
      <c r="B2" s="173"/>
      <c r="C2" s="173"/>
      <c r="D2" s="173"/>
      <c r="E2" s="173"/>
      <c r="F2" s="173"/>
      <c r="G2" s="173"/>
      <c r="H2" s="173"/>
      <c r="I2" s="173"/>
      <c r="J2" s="173"/>
      <c r="K2" s="173"/>
      <c r="L2" s="173"/>
      <c r="M2" s="139"/>
      <c r="N2" s="139"/>
    </row>
    <row r="3" spans="1:69" s="144" customFormat="1" ht="18.75" customHeight="1" x14ac:dyDescent="0.25">
      <c r="A3" s="622" t="s">
        <v>190</v>
      </c>
      <c r="B3" s="622" t="s">
        <v>419</v>
      </c>
      <c r="C3" s="622"/>
      <c r="D3" s="622"/>
      <c r="E3" s="622"/>
      <c r="F3" s="622"/>
      <c r="G3" s="622"/>
      <c r="H3" s="622" t="s">
        <v>116</v>
      </c>
      <c r="I3" s="622"/>
      <c r="J3" s="622"/>
      <c r="K3" s="622"/>
      <c r="L3" s="622" t="s">
        <v>268</v>
      </c>
      <c r="M3" s="143"/>
    </row>
    <row r="4" spans="1:69" s="144" customFormat="1" ht="88.5" customHeight="1" x14ac:dyDescent="0.25">
      <c r="A4" s="622"/>
      <c r="B4" s="129" t="s">
        <v>196</v>
      </c>
      <c r="C4" s="75" t="s">
        <v>114</v>
      </c>
      <c r="D4" s="75" t="s">
        <v>115</v>
      </c>
      <c r="E4" s="146" t="s">
        <v>192</v>
      </c>
      <c r="F4" s="146" t="s">
        <v>193</v>
      </c>
      <c r="G4" s="146" t="s">
        <v>194</v>
      </c>
      <c r="H4" s="75" t="s">
        <v>214</v>
      </c>
      <c r="I4" s="75" t="s">
        <v>114</v>
      </c>
      <c r="J4" s="75" t="s">
        <v>115</v>
      </c>
      <c r="K4" s="146" t="s">
        <v>194</v>
      </c>
      <c r="L4" s="622"/>
      <c r="M4" s="143"/>
      <c r="N4" s="145"/>
    </row>
    <row r="5" spans="1:69" ht="33.75" x14ac:dyDescent="0.25">
      <c r="A5" s="129" t="s">
        <v>212</v>
      </c>
      <c r="B5" s="260">
        <v>37952</v>
      </c>
      <c r="C5" s="260">
        <v>16848</v>
      </c>
      <c r="D5" s="260">
        <v>21104</v>
      </c>
      <c r="E5" s="261">
        <v>15312</v>
      </c>
      <c r="F5" s="261">
        <v>2669</v>
      </c>
      <c r="G5" s="261">
        <v>2558</v>
      </c>
      <c r="H5" s="260">
        <v>5631</v>
      </c>
      <c r="I5" s="260">
        <v>2226</v>
      </c>
      <c r="J5" s="260">
        <v>3405</v>
      </c>
      <c r="K5" s="261">
        <v>185</v>
      </c>
      <c r="L5" s="260">
        <v>43583</v>
      </c>
      <c r="M5" s="36"/>
      <c r="N5" s="37"/>
      <c r="R5" s="38"/>
      <c r="S5" s="38"/>
      <c r="T5" s="38"/>
      <c r="Y5" s="38"/>
      <c r="Z5" s="38"/>
      <c r="AA5" s="38"/>
      <c r="AF5" s="38"/>
      <c r="AG5" s="38"/>
      <c r="AH5" s="38"/>
      <c r="AM5" s="38"/>
      <c r="AN5" s="38"/>
      <c r="AO5" s="38"/>
      <c r="BH5" s="38"/>
      <c r="BI5" s="38"/>
      <c r="BJ5" s="38"/>
      <c r="BO5" s="38"/>
      <c r="BP5" s="38"/>
      <c r="BQ5" s="38"/>
    </row>
    <row r="6" spans="1:69" x14ac:dyDescent="0.25">
      <c r="A6" s="131" t="s">
        <v>89</v>
      </c>
      <c r="B6" s="260">
        <v>0</v>
      </c>
      <c r="C6" s="262" t="s">
        <v>468</v>
      </c>
      <c r="D6" s="262" t="s">
        <v>468</v>
      </c>
      <c r="E6" s="263" t="s">
        <v>468</v>
      </c>
      <c r="F6" s="263" t="s">
        <v>468</v>
      </c>
      <c r="G6" s="263" t="s">
        <v>468</v>
      </c>
      <c r="H6" s="260">
        <v>90</v>
      </c>
      <c r="I6" s="262">
        <v>26</v>
      </c>
      <c r="J6" s="262">
        <v>64</v>
      </c>
      <c r="K6" s="263">
        <v>1</v>
      </c>
      <c r="L6" s="260">
        <v>91</v>
      </c>
      <c r="N6" s="37"/>
    </row>
    <row r="7" spans="1:69" x14ac:dyDescent="0.25">
      <c r="A7" s="131" t="s">
        <v>90</v>
      </c>
      <c r="B7" s="260">
        <v>1</v>
      </c>
      <c r="C7" s="262" t="s">
        <v>468</v>
      </c>
      <c r="D7" s="262">
        <v>1</v>
      </c>
      <c r="E7" s="263" t="s">
        <v>468</v>
      </c>
      <c r="F7" s="263">
        <v>1</v>
      </c>
      <c r="G7" s="263" t="s">
        <v>468</v>
      </c>
      <c r="H7" s="260">
        <v>33</v>
      </c>
      <c r="I7" s="262">
        <v>13</v>
      </c>
      <c r="J7" s="262">
        <v>20</v>
      </c>
      <c r="K7" s="263">
        <v>1</v>
      </c>
      <c r="L7" s="260">
        <v>33</v>
      </c>
      <c r="N7" s="37"/>
    </row>
    <row r="8" spans="1:69" x14ac:dyDescent="0.25">
      <c r="A8" s="131" t="s">
        <v>91</v>
      </c>
      <c r="B8" s="260">
        <v>1</v>
      </c>
      <c r="C8" s="262">
        <v>0</v>
      </c>
      <c r="D8" s="262">
        <v>1</v>
      </c>
      <c r="E8" s="263" t="s">
        <v>468</v>
      </c>
      <c r="F8" s="263">
        <v>1</v>
      </c>
      <c r="G8" s="263" t="s">
        <v>468</v>
      </c>
      <c r="H8" s="260">
        <v>23</v>
      </c>
      <c r="I8" s="262">
        <v>8</v>
      </c>
      <c r="J8" s="262">
        <v>15</v>
      </c>
      <c r="K8" s="263">
        <v>1</v>
      </c>
      <c r="L8" s="260">
        <v>24</v>
      </c>
      <c r="N8" s="37"/>
    </row>
    <row r="9" spans="1:69" x14ac:dyDescent="0.25">
      <c r="A9" s="131" t="s">
        <v>92</v>
      </c>
      <c r="B9" s="260">
        <v>1</v>
      </c>
      <c r="C9" s="262" t="s">
        <v>468</v>
      </c>
      <c r="D9" s="262">
        <v>1</v>
      </c>
      <c r="E9" s="263" t="s">
        <v>468</v>
      </c>
      <c r="F9" s="263">
        <v>1</v>
      </c>
      <c r="G9" s="263" t="s">
        <v>468</v>
      </c>
      <c r="H9" s="260">
        <v>37</v>
      </c>
      <c r="I9" s="262">
        <v>11</v>
      </c>
      <c r="J9" s="262">
        <v>26</v>
      </c>
      <c r="K9" s="263">
        <v>1</v>
      </c>
      <c r="L9" s="260">
        <v>38</v>
      </c>
      <c r="N9" s="37"/>
    </row>
    <row r="10" spans="1:69" x14ac:dyDescent="0.25">
      <c r="A10" s="131" t="s">
        <v>93</v>
      </c>
      <c r="B10" s="260">
        <v>0</v>
      </c>
      <c r="C10" s="262" t="s">
        <v>468</v>
      </c>
      <c r="D10" s="262">
        <v>0</v>
      </c>
      <c r="E10" s="263" t="s">
        <v>468</v>
      </c>
      <c r="F10" s="263">
        <v>0</v>
      </c>
      <c r="G10" s="263" t="s">
        <v>468</v>
      </c>
      <c r="H10" s="260">
        <v>48</v>
      </c>
      <c r="I10" s="262">
        <v>20</v>
      </c>
      <c r="J10" s="262">
        <v>28</v>
      </c>
      <c r="K10" s="263">
        <v>0</v>
      </c>
      <c r="L10" s="260">
        <v>48</v>
      </c>
      <c r="N10" s="37"/>
    </row>
    <row r="11" spans="1:69" x14ac:dyDescent="0.25">
      <c r="A11" s="131" t="s">
        <v>94</v>
      </c>
      <c r="B11" s="260">
        <v>0</v>
      </c>
      <c r="C11" s="262" t="s">
        <v>468</v>
      </c>
      <c r="D11" s="262">
        <v>0</v>
      </c>
      <c r="E11" s="263" t="s">
        <v>468</v>
      </c>
      <c r="F11" s="263">
        <v>0</v>
      </c>
      <c r="G11" s="263" t="s">
        <v>468</v>
      </c>
      <c r="H11" s="260">
        <v>49</v>
      </c>
      <c r="I11" s="262">
        <v>21</v>
      </c>
      <c r="J11" s="262">
        <v>28</v>
      </c>
      <c r="K11" s="263">
        <v>1</v>
      </c>
      <c r="L11" s="260">
        <v>49</v>
      </c>
      <c r="N11" s="37"/>
    </row>
    <row r="12" spans="1:69" x14ac:dyDescent="0.25">
      <c r="A12" s="131" t="s">
        <v>95</v>
      </c>
      <c r="B12" s="260">
        <v>2</v>
      </c>
      <c r="C12" s="262" t="s">
        <v>468</v>
      </c>
      <c r="D12" s="262">
        <v>2</v>
      </c>
      <c r="E12" s="263" t="s">
        <v>468</v>
      </c>
      <c r="F12" s="263">
        <v>2</v>
      </c>
      <c r="G12" s="263" t="s">
        <v>468</v>
      </c>
      <c r="H12" s="260">
        <v>75</v>
      </c>
      <c r="I12" s="262">
        <v>27</v>
      </c>
      <c r="J12" s="262">
        <v>48</v>
      </c>
      <c r="K12" s="263">
        <v>2</v>
      </c>
      <c r="L12" s="260">
        <v>77</v>
      </c>
      <c r="N12" s="37"/>
    </row>
    <row r="13" spans="1:69" x14ac:dyDescent="0.25">
      <c r="A13" s="131" t="s">
        <v>96</v>
      </c>
      <c r="B13" s="260">
        <v>3</v>
      </c>
      <c r="C13" s="262">
        <v>0</v>
      </c>
      <c r="D13" s="262">
        <v>3</v>
      </c>
      <c r="E13" s="263" t="s">
        <v>468</v>
      </c>
      <c r="F13" s="263">
        <v>3</v>
      </c>
      <c r="G13" s="263" t="s">
        <v>468</v>
      </c>
      <c r="H13" s="260">
        <v>70</v>
      </c>
      <c r="I13" s="262">
        <v>28</v>
      </c>
      <c r="J13" s="262">
        <v>42</v>
      </c>
      <c r="K13" s="263">
        <v>2</v>
      </c>
      <c r="L13" s="260">
        <v>73</v>
      </c>
      <c r="N13" s="37"/>
    </row>
    <row r="14" spans="1:69" x14ac:dyDescent="0.25">
      <c r="A14" s="131" t="s">
        <v>97</v>
      </c>
      <c r="B14" s="260">
        <v>2</v>
      </c>
      <c r="C14" s="262">
        <v>1</v>
      </c>
      <c r="D14" s="262">
        <v>1</v>
      </c>
      <c r="E14" s="263" t="s">
        <v>468</v>
      </c>
      <c r="F14" s="263">
        <v>2</v>
      </c>
      <c r="G14" s="263">
        <v>0</v>
      </c>
      <c r="H14" s="260">
        <v>98</v>
      </c>
      <c r="I14" s="262">
        <v>38</v>
      </c>
      <c r="J14" s="262">
        <v>60</v>
      </c>
      <c r="K14" s="263">
        <v>3</v>
      </c>
      <c r="L14" s="260">
        <v>100</v>
      </c>
      <c r="N14" s="37"/>
    </row>
    <row r="15" spans="1:69" x14ac:dyDescent="0.25">
      <c r="A15" s="131" t="s">
        <v>98</v>
      </c>
      <c r="B15" s="260">
        <v>1</v>
      </c>
      <c r="C15" s="262" t="s">
        <v>468</v>
      </c>
      <c r="D15" s="262">
        <v>1</v>
      </c>
      <c r="E15" s="263" t="s">
        <v>468</v>
      </c>
      <c r="F15" s="263">
        <v>1</v>
      </c>
      <c r="G15" s="263" t="s">
        <v>468</v>
      </c>
      <c r="H15" s="260">
        <v>97</v>
      </c>
      <c r="I15" s="262">
        <v>38</v>
      </c>
      <c r="J15" s="262">
        <v>59</v>
      </c>
      <c r="K15" s="263">
        <v>1</v>
      </c>
      <c r="L15" s="260">
        <v>98</v>
      </c>
      <c r="N15" s="37"/>
    </row>
    <row r="16" spans="1:69" x14ac:dyDescent="0.25">
      <c r="A16" s="131" t="s">
        <v>99</v>
      </c>
      <c r="B16" s="260">
        <v>3</v>
      </c>
      <c r="C16" s="262" t="s">
        <v>468</v>
      </c>
      <c r="D16" s="262">
        <v>3</v>
      </c>
      <c r="E16" s="263" t="s">
        <v>468</v>
      </c>
      <c r="F16" s="263">
        <v>3</v>
      </c>
      <c r="G16" s="263">
        <v>0</v>
      </c>
      <c r="H16" s="260">
        <v>115</v>
      </c>
      <c r="I16" s="262">
        <v>39</v>
      </c>
      <c r="J16" s="262">
        <v>76</v>
      </c>
      <c r="K16" s="263">
        <v>4</v>
      </c>
      <c r="L16" s="260">
        <v>118</v>
      </c>
      <c r="N16" s="37"/>
      <c r="R16" s="38"/>
      <c r="S16" s="38"/>
      <c r="T16" s="38"/>
      <c r="Y16" s="38"/>
      <c r="Z16" s="38"/>
      <c r="AA16" s="38"/>
      <c r="AF16" s="38"/>
      <c r="AG16" s="38"/>
      <c r="AH16" s="38"/>
      <c r="AM16" s="38"/>
      <c r="AN16" s="38"/>
      <c r="AO16" s="38"/>
    </row>
    <row r="17" spans="1:69" x14ac:dyDescent="0.25">
      <c r="A17" s="131" t="s">
        <v>100</v>
      </c>
      <c r="B17" s="260">
        <v>10</v>
      </c>
      <c r="C17" s="262">
        <v>0</v>
      </c>
      <c r="D17" s="262">
        <v>10</v>
      </c>
      <c r="E17" s="263" t="s">
        <v>468</v>
      </c>
      <c r="F17" s="263">
        <v>10</v>
      </c>
      <c r="G17" s="263" t="s">
        <v>468</v>
      </c>
      <c r="H17" s="260">
        <v>145</v>
      </c>
      <c r="I17" s="262">
        <v>46</v>
      </c>
      <c r="J17" s="262">
        <v>99</v>
      </c>
      <c r="K17" s="263">
        <v>3</v>
      </c>
      <c r="L17" s="260">
        <v>155</v>
      </c>
      <c r="N17" s="37"/>
      <c r="R17" s="38"/>
      <c r="S17" s="38"/>
      <c r="T17" s="38"/>
      <c r="Y17" s="38"/>
      <c r="Z17" s="38"/>
      <c r="AA17" s="38"/>
      <c r="AF17" s="38"/>
      <c r="AG17" s="38"/>
      <c r="AH17" s="38"/>
      <c r="AM17" s="38"/>
      <c r="AN17" s="38"/>
      <c r="AO17" s="38"/>
      <c r="AT17" s="38"/>
      <c r="AU17" s="38"/>
      <c r="AV17" s="38"/>
      <c r="BA17" s="38"/>
      <c r="BB17" s="38"/>
      <c r="BC17" s="38"/>
      <c r="BH17" s="38"/>
      <c r="BI17" s="38"/>
      <c r="BJ17" s="38"/>
      <c r="BO17" s="38"/>
      <c r="BP17" s="38"/>
      <c r="BQ17" s="38"/>
    </row>
    <row r="18" spans="1:69" x14ac:dyDescent="0.25">
      <c r="A18" s="131" t="s">
        <v>101</v>
      </c>
      <c r="B18" s="260">
        <v>4</v>
      </c>
      <c r="C18" s="262">
        <v>0</v>
      </c>
      <c r="D18" s="262">
        <v>4</v>
      </c>
      <c r="E18" s="263" t="s">
        <v>468</v>
      </c>
      <c r="F18" s="263">
        <v>4</v>
      </c>
      <c r="G18" s="263" t="s">
        <v>468</v>
      </c>
      <c r="H18" s="260">
        <v>162</v>
      </c>
      <c r="I18" s="262">
        <v>51</v>
      </c>
      <c r="J18" s="262">
        <v>111</v>
      </c>
      <c r="K18" s="263">
        <v>8</v>
      </c>
      <c r="L18" s="260">
        <v>166</v>
      </c>
      <c r="N18" s="37"/>
      <c r="R18" s="38"/>
      <c r="S18" s="38"/>
      <c r="T18" s="38"/>
      <c r="Y18" s="38"/>
      <c r="Z18" s="38"/>
      <c r="AA18" s="38"/>
      <c r="AF18" s="38"/>
      <c r="AG18" s="38"/>
      <c r="AH18" s="38"/>
      <c r="AM18" s="38"/>
      <c r="AN18" s="38"/>
      <c r="AO18" s="38"/>
      <c r="AT18" s="38"/>
      <c r="AU18" s="38"/>
      <c r="AV18" s="38"/>
      <c r="BA18" s="38"/>
      <c r="BB18" s="38"/>
      <c r="BC18" s="38"/>
      <c r="BH18" s="38"/>
      <c r="BI18" s="38"/>
      <c r="BJ18" s="38"/>
      <c r="BO18" s="38"/>
      <c r="BP18" s="38"/>
      <c r="BQ18" s="38"/>
    </row>
    <row r="19" spans="1:69" x14ac:dyDescent="0.25">
      <c r="A19" s="131" t="s">
        <v>102</v>
      </c>
      <c r="B19" s="260">
        <v>19</v>
      </c>
      <c r="C19" s="262">
        <v>3</v>
      </c>
      <c r="D19" s="262">
        <v>16</v>
      </c>
      <c r="E19" s="263" t="s">
        <v>468</v>
      </c>
      <c r="F19" s="263">
        <v>17</v>
      </c>
      <c r="G19" s="263" t="s">
        <v>468</v>
      </c>
      <c r="H19" s="260">
        <v>188</v>
      </c>
      <c r="I19" s="262">
        <v>73</v>
      </c>
      <c r="J19" s="262">
        <v>115</v>
      </c>
      <c r="K19" s="263">
        <v>7</v>
      </c>
      <c r="L19" s="260">
        <v>207</v>
      </c>
      <c r="N19" s="37"/>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row>
    <row r="20" spans="1:69" x14ac:dyDescent="0.25">
      <c r="A20" s="131" t="s">
        <v>103</v>
      </c>
      <c r="B20" s="260">
        <v>13</v>
      </c>
      <c r="C20" s="262">
        <v>0</v>
      </c>
      <c r="D20" s="262">
        <v>13</v>
      </c>
      <c r="E20" s="263" t="s">
        <v>468</v>
      </c>
      <c r="F20" s="263">
        <v>13</v>
      </c>
      <c r="G20" s="263">
        <v>0</v>
      </c>
      <c r="H20" s="260">
        <v>216</v>
      </c>
      <c r="I20" s="262">
        <v>87</v>
      </c>
      <c r="J20" s="262">
        <v>129</v>
      </c>
      <c r="K20" s="263">
        <v>8</v>
      </c>
      <c r="L20" s="260">
        <v>229</v>
      </c>
      <c r="N20" s="37"/>
      <c r="R20" s="38"/>
      <c r="S20" s="38"/>
      <c r="T20" s="38"/>
      <c r="Y20" s="38"/>
      <c r="Z20" s="38"/>
      <c r="AA20" s="38"/>
      <c r="AF20" s="38"/>
      <c r="AG20" s="38"/>
      <c r="AH20" s="38"/>
      <c r="AM20" s="38"/>
      <c r="AN20" s="38"/>
      <c r="AO20" s="38"/>
      <c r="AT20" s="38"/>
      <c r="AU20" s="38"/>
      <c r="AV20" s="38"/>
      <c r="BA20" s="38"/>
      <c r="BB20" s="38"/>
      <c r="BC20" s="38"/>
      <c r="BH20" s="38"/>
      <c r="BI20" s="38"/>
      <c r="BJ20" s="38"/>
      <c r="BO20" s="38"/>
      <c r="BP20" s="38"/>
      <c r="BQ20" s="38"/>
    </row>
    <row r="21" spans="1:69" x14ac:dyDescent="0.25">
      <c r="A21" s="131" t="s">
        <v>104</v>
      </c>
      <c r="B21" s="260">
        <v>25</v>
      </c>
      <c r="C21" s="262">
        <v>2</v>
      </c>
      <c r="D21" s="262">
        <v>23</v>
      </c>
      <c r="E21" s="263" t="s">
        <v>468</v>
      </c>
      <c r="F21" s="263">
        <v>23</v>
      </c>
      <c r="G21" s="263">
        <v>0</v>
      </c>
      <c r="H21" s="260">
        <v>219</v>
      </c>
      <c r="I21" s="262">
        <v>85</v>
      </c>
      <c r="J21" s="262">
        <v>134</v>
      </c>
      <c r="K21" s="263">
        <v>10</v>
      </c>
      <c r="L21" s="260">
        <v>244</v>
      </c>
      <c r="N21" s="37"/>
      <c r="R21" s="38"/>
      <c r="S21" s="38"/>
      <c r="T21" s="38"/>
      <c r="Y21" s="38"/>
      <c r="Z21" s="38"/>
      <c r="AA21" s="38"/>
      <c r="AF21" s="38"/>
      <c r="AG21" s="38"/>
      <c r="AH21" s="38"/>
      <c r="AM21" s="38"/>
      <c r="AN21" s="38"/>
      <c r="AO21" s="38"/>
      <c r="AT21" s="38"/>
      <c r="AU21" s="38"/>
      <c r="AV21" s="38"/>
      <c r="BA21" s="38"/>
      <c r="BB21" s="38"/>
      <c r="BC21" s="38"/>
      <c r="BH21" s="38"/>
      <c r="BI21" s="38"/>
      <c r="BJ21" s="38"/>
      <c r="BO21" s="38"/>
      <c r="BP21" s="38"/>
      <c r="BQ21" s="38"/>
    </row>
    <row r="22" spans="1:69" x14ac:dyDescent="0.25">
      <c r="A22" s="131" t="s">
        <v>105</v>
      </c>
      <c r="B22" s="260">
        <v>55</v>
      </c>
      <c r="C22" s="262">
        <v>21</v>
      </c>
      <c r="D22" s="262">
        <v>34</v>
      </c>
      <c r="E22" s="263" t="s">
        <v>468</v>
      </c>
      <c r="F22" s="263">
        <v>28</v>
      </c>
      <c r="G22" s="263">
        <v>3</v>
      </c>
      <c r="H22" s="260">
        <v>292</v>
      </c>
      <c r="I22" s="262">
        <v>119</v>
      </c>
      <c r="J22" s="262">
        <v>173</v>
      </c>
      <c r="K22" s="263">
        <v>14</v>
      </c>
      <c r="L22" s="260">
        <v>347</v>
      </c>
      <c r="N22" s="37"/>
      <c r="R22" s="38"/>
      <c r="S22" s="38"/>
      <c r="T22" s="38"/>
      <c r="Y22" s="38"/>
      <c r="Z22" s="38"/>
      <c r="AA22" s="38"/>
      <c r="AF22" s="38"/>
      <c r="AG22" s="38"/>
      <c r="AH22" s="38"/>
      <c r="AM22" s="38"/>
      <c r="AN22" s="38"/>
      <c r="AO22" s="38"/>
      <c r="AT22" s="38"/>
      <c r="AU22" s="38"/>
      <c r="AV22" s="38"/>
      <c r="BA22" s="38"/>
      <c r="BB22" s="38"/>
      <c r="BC22" s="38"/>
      <c r="BH22" s="38"/>
      <c r="BI22" s="38"/>
      <c r="BJ22" s="38"/>
      <c r="BO22" s="38"/>
      <c r="BP22" s="38"/>
      <c r="BQ22" s="38"/>
    </row>
    <row r="23" spans="1:69" x14ac:dyDescent="0.25">
      <c r="A23" s="131" t="s">
        <v>106</v>
      </c>
      <c r="B23" s="260">
        <v>79</v>
      </c>
      <c r="C23" s="262">
        <v>26</v>
      </c>
      <c r="D23" s="262">
        <v>53</v>
      </c>
      <c r="E23" s="263" t="s">
        <v>468</v>
      </c>
      <c r="F23" s="263">
        <v>50</v>
      </c>
      <c r="G23" s="263">
        <v>1</v>
      </c>
      <c r="H23" s="260">
        <v>267</v>
      </c>
      <c r="I23" s="262">
        <v>94</v>
      </c>
      <c r="J23" s="262">
        <v>173</v>
      </c>
      <c r="K23" s="263">
        <v>9</v>
      </c>
      <c r="L23" s="260">
        <v>346</v>
      </c>
      <c r="N23" s="37"/>
      <c r="R23" s="38"/>
      <c r="S23" s="38"/>
      <c r="T23" s="38"/>
      <c r="Y23" s="38"/>
      <c r="Z23" s="38"/>
      <c r="AA23" s="38"/>
      <c r="AF23" s="38"/>
      <c r="AG23" s="38"/>
      <c r="AH23" s="38"/>
      <c r="AM23" s="38"/>
      <c r="AN23" s="38"/>
      <c r="AO23" s="38"/>
      <c r="AT23" s="38"/>
      <c r="AU23" s="38"/>
      <c r="AV23" s="38"/>
      <c r="BA23" s="38"/>
      <c r="BB23" s="38"/>
      <c r="BC23" s="38"/>
      <c r="BH23" s="38"/>
      <c r="BI23" s="38"/>
      <c r="BJ23" s="38"/>
      <c r="BO23" s="38"/>
      <c r="BP23" s="38"/>
      <c r="BQ23" s="38"/>
    </row>
    <row r="24" spans="1:69" x14ac:dyDescent="0.25">
      <c r="A24" s="131" t="s">
        <v>13</v>
      </c>
      <c r="B24" s="260">
        <v>566</v>
      </c>
      <c r="C24" s="262">
        <v>479</v>
      </c>
      <c r="D24" s="262">
        <v>87</v>
      </c>
      <c r="E24" s="263">
        <v>0</v>
      </c>
      <c r="F24" s="263">
        <v>60</v>
      </c>
      <c r="G24" s="263">
        <v>490</v>
      </c>
      <c r="H24" s="260">
        <v>324</v>
      </c>
      <c r="I24" s="262">
        <v>155</v>
      </c>
      <c r="J24" s="262">
        <v>169</v>
      </c>
      <c r="K24" s="263">
        <v>23</v>
      </c>
      <c r="L24" s="260">
        <v>890</v>
      </c>
      <c r="N24" s="37"/>
      <c r="R24" s="38"/>
      <c r="S24" s="38"/>
      <c r="T24" s="38"/>
      <c r="Y24" s="38"/>
      <c r="Z24" s="38"/>
      <c r="AA24" s="38"/>
      <c r="AF24" s="38"/>
      <c r="AG24" s="38"/>
      <c r="AH24" s="38"/>
      <c r="AM24" s="38"/>
      <c r="AN24" s="38"/>
      <c r="AO24" s="38"/>
      <c r="AT24" s="38"/>
      <c r="AU24" s="38"/>
      <c r="AV24" s="38"/>
      <c r="BA24" s="38"/>
      <c r="BB24" s="38"/>
      <c r="BC24" s="38"/>
      <c r="BH24" s="38"/>
      <c r="BI24" s="38"/>
      <c r="BJ24" s="38"/>
      <c r="BO24" s="38"/>
      <c r="BP24" s="38"/>
      <c r="BQ24" s="38"/>
    </row>
    <row r="25" spans="1:69" x14ac:dyDescent="0.25">
      <c r="A25" s="131" t="s">
        <v>107</v>
      </c>
      <c r="B25" s="260">
        <v>408</v>
      </c>
      <c r="C25" s="262">
        <v>269</v>
      </c>
      <c r="D25" s="262">
        <v>139</v>
      </c>
      <c r="E25" s="263">
        <v>3</v>
      </c>
      <c r="F25" s="263">
        <v>105</v>
      </c>
      <c r="G25" s="263">
        <v>268</v>
      </c>
      <c r="H25" s="260">
        <v>395</v>
      </c>
      <c r="I25" s="262">
        <v>167</v>
      </c>
      <c r="J25" s="262">
        <v>228</v>
      </c>
      <c r="K25" s="263">
        <v>17</v>
      </c>
      <c r="L25" s="260">
        <v>803</v>
      </c>
      <c r="N25" s="37"/>
      <c r="R25" s="38"/>
      <c r="S25" s="38"/>
      <c r="T25" s="38"/>
      <c r="Y25" s="38"/>
      <c r="Z25" s="38"/>
      <c r="AA25" s="38"/>
      <c r="AF25" s="38"/>
      <c r="AG25" s="38"/>
      <c r="AH25" s="38"/>
      <c r="AM25" s="38"/>
      <c r="AN25" s="38"/>
      <c r="AO25" s="38"/>
      <c r="AT25" s="38"/>
      <c r="AU25" s="38"/>
      <c r="AV25" s="38"/>
      <c r="BA25" s="38"/>
      <c r="BB25" s="38"/>
      <c r="BC25" s="38"/>
      <c r="BH25" s="38"/>
      <c r="BI25" s="38"/>
      <c r="BJ25" s="38"/>
      <c r="BO25" s="38"/>
      <c r="BP25" s="38"/>
      <c r="BQ25" s="38"/>
    </row>
    <row r="26" spans="1:69" x14ac:dyDescent="0.25">
      <c r="A26" s="131" t="s">
        <v>11</v>
      </c>
      <c r="B26" s="260">
        <v>483</v>
      </c>
      <c r="C26" s="262">
        <v>298</v>
      </c>
      <c r="D26" s="262">
        <v>185</v>
      </c>
      <c r="E26" s="263">
        <v>16</v>
      </c>
      <c r="F26" s="263">
        <v>141</v>
      </c>
      <c r="G26" s="263">
        <v>282</v>
      </c>
      <c r="H26" s="260">
        <v>467</v>
      </c>
      <c r="I26" s="262">
        <v>205</v>
      </c>
      <c r="J26" s="262">
        <v>262</v>
      </c>
      <c r="K26" s="263">
        <v>24</v>
      </c>
      <c r="L26" s="260">
        <v>950</v>
      </c>
      <c r="N26" s="37"/>
      <c r="R26" s="38"/>
      <c r="S26" s="38"/>
      <c r="T26" s="38"/>
      <c r="Y26" s="38"/>
      <c r="Z26" s="38"/>
      <c r="AA26" s="38"/>
      <c r="AF26" s="38"/>
      <c r="AG26" s="38"/>
      <c r="AH26" s="38"/>
      <c r="AM26" s="38"/>
      <c r="AN26" s="38"/>
      <c r="AO26" s="38"/>
      <c r="AT26" s="38"/>
      <c r="AU26" s="38"/>
      <c r="AV26" s="38"/>
      <c r="BA26" s="38"/>
      <c r="BB26" s="38"/>
      <c r="BC26" s="38"/>
      <c r="BH26" s="38"/>
      <c r="BI26" s="38"/>
      <c r="BJ26" s="38"/>
      <c r="BO26" s="38"/>
      <c r="BP26" s="38"/>
      <c r="BQ26" s="38"/>
    </row>
    <row r="27" spans="1:69" x14ac:dyDescent="0.25">
      <c r="A27" s="131" t="s">
        <v>108</v>
      </c>
      <c r="B27" s="260">
        <v>9648</v>
      </c>
      <c r="C27" s="262">
        <v>6356</v>
      </c>
      <c r="D27" s="262">
        <v>3292</v>
      </c>
      <c r="E27" s="263">
        <v>8512</v>
      </c>
      <c r="F27" s="263">
        <v>390</v>
      </c>
      <c r="G27" s="263">
        <v>632</v>
      </c>
      <c r="H27" s="260">
        <v>568</v>
      </c>
      <c r="I27" s="262">
        <v>263</v>
      </c>
      <c r="J27" s="262">
        <v>305</v>
      </c>
      <c r="K27" s="263">
        <v>15</v>
      </c>
      <c r="L27" s="260">
        <v>10216</v>
      </c>
      <c r="N27" s="37"/>
      <c r="R27" s="38"/>
      <c r="S27" s="38"/>
      <c r="T27" s="38"/>
      <c r="Y27" s="38"/>
      <c r="Z27" s="38"/>
      <c r="AA27" s="38"/>
      <c r="AF27" s="38"/>
      <c r="AG27" s="38"/>
      <c r="AH27" s="38"/>
      <c r="AM27" s="38"/>
      <c r="AN27" s="38"/>
      <c r="AO27" s="38"/>
      <c r="AT27" s="38"/>
      <c r="AU27" s="38"/>
      <c r="AV27" s="38"/>
      <c r="BA27" s="38"/>
      <c r="BB27" s="38"/>
      <c r="BC27" s="38"/>
      <c r="BH27" s="38"/>
      <c r="BI27" s="38"/>
      <c r="BJ27" s="38"/>
      <c r="BO27" s="38"/>
      <c r="BP27" s="38"/>
      <c r="BQ27" s="38"/>
    </row>
    <row r="28" spans="1:69" x14ac:dyDescent="0.25">
      <c r="A28" s="131" t="s">
        <v>109</v>
      </c>
      <c r="B28" s="260">
        <v>2714</v>
      </c>
      <c r="C28" s="262">
        <v>1528</v>
      </c>
      <c r="D28" s="262">
        <v>1186</v>
      </c>
      <c r="E28" s="263">
        <v>2076</v>
      </c>
      <c r="F28" s="263">
        <v>211</v>
      </c>
      <c r="G28" s="263">
        <v>389</v>
      </c>
      <c r="H28" s="260">
        <v>602</v>
      </c>
      <c r="I28" s="262">
        <v>276</v>
      </c>
      <c r="J28" s="262">
        <v>326</v>
      </c>
      <c r="K28" s="263">
        <v>24</v>
      </c>
      <c r="L28" s="260">
        <v>3316</v>
      </c>
      <c r="N28" s="37"/>
      <c r="R28" s="38"/>
      <c r="S28" s="38"/>
      <c r="T28" s="38"/>
      <c r="Y28" s="38"/>
      <c r="Z28" s="38"/>
      <c r="AA28" s="38"/>
      <c r="AF28" s="38"/>
      <c r="AG28" s="38"/>
      <c r="AH28" s="38"/>
      <c r="AM28" s="38"/>
      <c r="AN28" s="38"/>
      <c r="AO28" s="38"/>
      <c r="AT28" s="38"/>
      <c r="AU28" s="38"/>
      <c r="AV28" s="38"/>
      <c r="BA28" s="38"/>
      <c r="BB28" s="38"/>
      <c r="BC28" s="38"/>
      <c r="BH28" s="38"/>
      <c r="BI28" s="38"/>
      <c r="BJ28" s="38"/>
      <c r="BO28" s="38"/>
      <c r="BP28" s="38"/>
      <c r="BQ28" s="38"/>
    </row>
    <row r="29" spans="1:69" x14ac:dyDescent="0.25">
      <c r="A29" s="131" t="s">
        <v>14</v>
      </c>
      <c r="B29" s="260">
        <v>13336</v>
      </c>
      <c r="C29" s="262">
        <v>3937</v>
      </c>
      <c r="D29" s="262">
        <v>9399</v>
      </c>
      <c r="E29" s="263">
        <v>2474</v>
      </c>
      <c r="F29" s="263">
        <v>839</v>
      </c>
      <c r="G29" s="263">
        <v>277</v>
      </c>
      <c r="H29" s="260">
        <v>452</v>
      </c>
      <c r="I29" s="262">
        <v>157</v>
      </c>
      <c r="J29" s="262">
        <v>295</v>
      </c>
      <c r="K29" s="263">
        <v>3</v>
      </c>
      <c r="L29" s="260">
        <v>13788</v>
      </c>
      <c r="N29" s="37"/>
      <c r="R29" s="38"/>
      <c r="S29" s="38"/>
      <c r="T29" s="38"/>
      <c r="Y29" s="38"/>
      <c r="Z29" s="38"/>
      <c r="AA29" s="38"/>
      <c r="AF29" s="38"/>
      <c r="AG29" s="38"/>
      <c r="AH29" s="38"/>
      <c r="AM29" s="38"/>
      <c r="AN29" s="38"/>
      <c r="AO29" s="38"/>
      <c r="AT29" s="38"/>
      <c r="AU29" s="38"/>
      <c r="AV29" s="38"/>
      <c r="BA29" s="38"/>
      <c r="BB29" s="38"/>
      <c r="BC29" s="38"/>
      <c r="BH29" s="38"/>
      <c r="BI29" s="38"/>
      <c r="BJ29" s="38"/>
      <c r="BO29" s="38"/>
      <c r="BP29" s="38"/>
      <c r="BQ29" s="38"/>
    </row>
    <row r="30" spans="1:69" x14ac:dyDescent="0.25">
      <c r="A30" s="131" t="s">
        <v>110</v>
      </c>
      <c r="B30" s="260">
        <v>3501</v>
      </c>
      <c r="C30" s="262">
        <v>1263</v>
      </c>
      <c r="D30" s="262">
        <v>2238</v>
      </c>
      <c r="E30" s="263">
        <v>900</v>
      </c>
      <c r="F30" s="263">
        <v>273</v>
      </c>
      <c r="G30" s="263">
        <v>77</v>
      </c>
      <c r="H30" s="260">
        <v>242</v>
      </c>
      <c r="I30" s="262">
        <v>74</v>
      </c>
      <c r="J30" s="262">
        <v>168</v>
      </c>
      <c r="K30" s="263">
        <v>1</v>
      </c>
      <c r="L30" s="260">
        <v>3743</v>
      </c>
      <c r="N30" s="37"/>
      <c r="R30" s="38"/>
      <c r="S30" s="38"/>
      <c r="T30" s="38"/>
      <c r="Y30" s="38"/>
      <c r="Z30" s="38"/>
      <c r="AA30" s="38"/>
      <c r="AF30" s="38"/>
      <c r="AG30" s="38"/>
      <c r="AH30" s="38"/>
      <c r="AM30" s="38"/>
      <c r="AN30" s="38"/>
      <c r="AO30" s="38"/>
      <c r="AT30" s="38"/>
      <c r="AU30" s="38"/>
      <c r="AV30" s="38"/>
      <c r="BA30" s="38"/>
      <c r="BB30" s="38"/>
      <c r="BC30" s="38"/>
      <c r="BH30" s="38"/>
      <c r="BI30" s="38"/>
      <c r="BJ30" s="38"/>
      <c r="BO30" s="38"/>
      <c r="BP30" s="38"/>
      <c r="BQ30" s="38"/>
    </row>
    <row r="31" spans="1:69" x14ac:dyDescent="0.25">
      <c r="A31" s="131" t="s">
        <v>18</v>
      </c>
      <c r="B31" s="260">
        <v>2203</v>
      </c>
      <c r="C31" s="262">
        <v>847</v>
      </c>
      <c r="D31" s="262">
        <v>1356</v>
      </c>
      <c r="E31" s="263">
        <v>552</v>
      </c>
      <c r="F31" s="263">
        <v>158</v>
      </c>
      <c r="G31" s="263">
        <v>53</v>
      </c>
      <c r="H31" s="260">
        <v>175</v>
      </c>
      <c r="I31" s="262">
        <v>51</v>
      </c>
      <c r="J31" s="262">
        <v>124</v>
      </c>
      <c r="K31" s="263">
        <v>1</v>
      </c>
      <c r="L31" s="260">
        <v>2378</v>
      </c>
      <c r="N31" s="37"/>
      <c r="R31" s="38"/>
      <c r="S31" s="38"/>
      <c r="T31" s="38"/>
      <c r="Y31" s="38"/>
      <c r="Z31" s="38"/>
      <c r="AA31" s="38"/>
      <c r="AF31" s="38"/>
      <c r="AG31" s="38"/>
      <c r="AH31" s="38"/>
      <c r="AM31" s="38"/>
      <c r="AN31" s="38"/>
      <c r="AO31" s="38"/>
      <c r="AT31" s="38"/>
      <c r="AU31" s="38"/>
      <c r="AV31" s="38"/>
      <c r="BA31" s="38"/>
      <c r="BB31" s="38"/>
      <c r="BC31" s="38"/>
      <c r="BH31" s="38"/>
      <c r="BI31" s="38"/>
      <c r="BJ31" s="38"/>
      <c r="BO31" s="38"/>
      <c r="BP31" s="38"/>
      <c r="BQ31" s="38"/>
    </row>
    <row r="32" spans="1:69" x14ac:dyDescent="0.25">
      <c r="A32" s="131" t="s">
        <v>111</v>
      </c>
      <c r="B32" s="260">
        <v>1877</v>
      </c>
      <c r="C32" s="262">
        <v>674</v>
      </c>
      <c r="D32" s="262">
        <v>1203</v>
      </c>
      <c r="E32" s="263">
        <v>387</v>
      </c>
      <c r="F32" s="263">
        <v>139</v>
      </c>
      <c r="G32" s="263">
        <v>41</v>
      </c>
      <c r="H32" s="260">
        <v>101</v>
      </c>
      <c r="I32" s="262">
        <v>30</v>
      </c>
      <c r="J32" s="262">
        <v>71</v>
      </c>
      <c r="K32" s="263">
        <v>1</v>
      </c>
      <c r="L32" s="260">
        <v>1978</v>
      </c>
      <c r="N32" s="37"/>
      <c r="R32" s="38"/>
      <c r="S32" s="38"/>
      <c r="T32" s="38"/>
      <c r="Y32" s="38"/>
      <c r="Z32" s="38"/>
      <c r="AA32" s="38"/>
      <c r="AF32" s="38"/>
      <c r="AG32" s="38"/>
      <c r="AH32" s="38"/>
      <c r="AM32" s="38"/>
      <c r="AN32" s="38"/>
      <c r="AO32" s="38"/>
      <c r="AT32" s="38"/>
      <c r="AU32" s="38"/>
      <c r="AV32" s="38"/>
      <c r="BH32" s="38"/>
      <c r="BI32" s="38"/>
      <c r="BJ32" s="38"/>
      <c r="BO32" s="38"/>
      <c r="BP32" s="38"/>
      <c r="BQ32" s="38"/>
    </row>
    <row r="33" spans="1:69" x14ac:dyDescent="0.25">
      <c r="A33" s="131" t="s">
        <v>112</v>
      </c>
      <c r="B33" s="260">
        <v>2997</v>
      </c>
      <c r="C33" s="262">
        <v>1144</v>
      </c>
      <c r="D33" s="262">
        <v>1853</v>
      </c>
      <c r="E33" s="263">
        <v>392</v>
      </c>
      <c r="F33" s="263">
        <v>194</v>
      </c>
      <c r="G33" s="263">
        <v>45</v>
      </c>
      <c r="H33" s="260">
        <v>81</v>
      </c>
      <c r="I33" s="262">
        <v>24</v>
      </c>
      <c r="J33" s="262">
        <v>57</v>
      </c>
      <c r="K33" s="263" t="s">
        <v>468</v>
      </c>
      <c r="L33" s="260">
        <v>3078</v>
      </c>
      <c r="N33" s="37"/>
      <c r="R33" s="38"/>
      <c r="S33" s="38"/>
      <c r="T33" s="38"/>
      <c r="Y33" s="38"/>
      <c r="Z33" s="38"/>
      <c r="AA33" s="38"/>
      <c r="AF33" s="38"/>
      <c r="AG33" s="38"/>
      <c r="AH33" s="38"/>
      <c r="AM33" s="38"/>
      <c r="AN33" s="38"/>
      <c r="AO33" s="38"/>
      <c r="BA33" s="38"/>
      <c r="BB33" s="38"/>
      <c r="BC33" s="38"/>
      <c r="BH33" s="38"/>
      <c r="BI33" s="38"/>
      <c r="BJ33" s="38"/>
      <c r="BO33" s="38"/>
      <c r="BP33" s="38"/>
      <c r="BQ33" s="38"/>
    </row>
    <row r="34" spans="1:69" ht="16.5" customHeight="1" x14ac:dyDescent="0.25">
      <c r="A34" s="129" t="s">
        <v>113</v>
      </c>
      <c r="B34" s="264">
        <v>62.2</v>
      </c>
      <c r="C34" s="264">
        <v>61.7</v>
      </c>
      <c r="D34" s="264">
        <v>62.6</v>
      </c>
      <c r="E34" s="265">
        <v>61.3</v>
      </c>
      <c r="F34" s="265">
        <v>61.7</v>
      </c>
      <c r="G34" s="265">
        <v>60.2</v>
      </c>
      <c r="H34" s="264">
        <v>57</v>
      </c>
      <c r="I34" s="264">
        <v>57.2</v>
      </c>
      <c r="J34" s="264">
        <v>56.9</v>
      </c>
      <c r="K34" s="265">
        <v>56.6</v>
      </c>
      <c r="L34" s="264">
        <v>61.53</v>
      </c>
      <c r="M34" s="36"/>
      <c r="R34" s="38"/>
      <c r="S34" s="38"/>
      <c r="T34" s="38"/>
      <c r="Y34" s="38"/>
      <c r="Z34" s="38"/>
      <c r="AA34" s="38"/>
      <c r="AF34" s="38"/>
      <c r="AG34" s="38"/>
      <c r="AH34" s="38"/>
      <c r="AM34" s="38"/>
      <c r="AN34" s="38"/>
      <c r="AO34" s="38"/>
      <c r="AT34" s="38"/>
      <c r="AU34" s="38"/>
      <c r="AV34" s="38"/>
      <c r="BA34" s="38"/>
      <c r="BB34" s="38"/>
      <c r="BC34" s="38"/>
      <c r="BH34" s="38"/>
      <c r="BI34" s="38"/>
      <c r="BJ34" s="38"/>
      <c r="BO34" s="38"/>
      <c r="BP34" s="38"/>
      <c r="BQ34" s="38"/>
    </row>
    <row r="35" spans="1:69" ht="15" customHeight="1" x14ac:dyDescent="0.25">
      <c r="A35" s="639"/>
      <c r="B35" s="574"/>
      <c r="C35" s="574"/>
      <c r="D35" s="574"/>
      <c r="E35" s="574"/>
      <c r="F35" s="574"/>
      <c r="G35" s="574"/>
      <c r="H35" s="574"/>
      <c r="I35" s="574"/>
      <c r="J35" s="574"/>
      <c r="K35" s="574"/>
      <c r="L35" s="574"/>
    </row>
    <row r="36" spans="1:69" ht="15" customHeight="1" x14ac:dyDescent="0.25">
      <c r="A36" s="633"/>
      <c r="B36" s="601"/>
      <c r="C36" s="601"/>
      <c r="D36" s="601"/>
      <c r="E36" s="601"/>
      <c r="F36" s="601"/>
      <c r="G36" s="601"/>
      <c r="H36" s="601"/>
      <c r="I36" s="601"/>
      <c r="J36" s="601"/>
      <c r="K36" s="601"/>
      <c r="L36" s="601"/>
    </row>
    <row r="37" spans="1:69" ht="15" customHeight="1" x14ac:dyDescent="0.25">
      <c r="A37" s="633"/>
      <c r="B37" s="597"/>
      <c r="C37" s="597"/>
      <c r="D37" s="597"/>
      <c r="E37" s="597"/>
      <c r="F37" s="597"/>
      <c r="G37" s="597"/>
      <c r="H37" s="597"/>
      <c r="I37" s="597"/>
      <c r="J37" s="597"/>
      <c r="K37" s="597"/>
      <c r="L37" s="597"/>
    </row>
    <row r="38" spans="1:69" ht="15" x14ac:dyDescent="0.25">
      <c r="A38" s="614"/>
      <c r="B38" s="587"/>
      <c r="C38" s="587"/>
      <c r="D38" s="587"/>
      <c r="E38" s="587"/>
      <c r="F38" s="587"/>
      <c r="G38" s="587"/>
      <c r="H38" s="587"/>
      <c r="I38" s="587"/>
      <c r="J38" s="587"/>
      <c r="K38" s="587"/>
      <c r="L38" s="587"/>
      <c r="M38" s="587"/>
      <c r="N38" s="587"/>
      <c r="O38" s="587"/>
      <c r="P38" s="587"/>
      <c r="Q38" s="587"/>
      <c r="R38" s="587"/>
      <c r="S38" s="587"/>
      <c r="T38" s="587"/>
      <c r="U38" s="587"/>
      <c r="V38" s="587"/>
      <c r="W38" s="587"/>
    </row>
    <row r="39" spans="1:69" x14ac:dyDescent="0.25">
      <c r="A39" s="39"/>
      <c r="B39" s="40"/>
      <c r="C39" s="40"/>
      <c r="D39" s="40"/>
      <c r="E39" s="40"/>
      <c r="F39" s="40"/>
      <c r="G39" s="40"/>
      <c r="H39" s="40"/>
      <c r="I39" s="40"/>
      <c r="J39" s="40"/>
      <c r="K39" s="40"/>
      <c r="L39" s="40"/>
    </row>
    <row r="40" spans="1:69" ht="29.25" customHeight="1" x14ac:dyDescent="0.25">
      <c r="B40" s="94"/>
      <c r="H40" s="94"/>
      <c r="L40" s="94"/>
    </row>
    <row r="41" spans="1:69" ht="126" customHeight="1" x14ac:dyDescent="0.25">
      <c r="M41" s="34"/>
    </row>
    <row r="42" spans="1:69" x14ac:dyDescent="0.25">
      <c r="M42" s="34"/>
    </row>
    <row r="43" spans="1:69" x14ac:dyDescent="0.25">
      <c r="M43" s="34"/>
    </row>
    <row r="44" spans="1:69" x14ac:dyDescent="0.25">
      <c r="M44" s="34"/>
    </row>
    <row r="45" spans="1:69" x14ac:dyDescent="0.25">
      <c r="M45" s="34"/>
    </row>
    <row r="46" spans="1:69" x14ac:dyDescent="0.25">
      <c r="M46" s="34"/>
    </row>
    <row r="47" spans="1:69" x14ac:dyDescent="0.25">
      <c r="M47" s="34"/>
    </row>
    <row r="48" spans="1:69" x14ac:dyDescent="0.25">
      <c r="M48" s="34"/>
    </row>
    <row r="49" spans="13:13" x14ac:dyDescent="0.25">
      <c r="M49" s="34"/>
    </row>
    <row r="50" spans="13:13" x14ac:dyDescent="0.25">
      <c r="M50" s="34"/>
    </row>
    <row r="51" spans="13:13" x14ac:dyDescent="0.25">
      <c r="M51" s="34"/>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3" tint="0.79998168889431442"/>
  </sheetPr>
  <dimension ref="A1:CF35"/>
  <sheetViews>
    <sheetView workbookViewId="0">
      <pane xSplit="1" ySplit="4" topLeftCell="B5" activePane="bottomRight" state="frozen"/>
      <selection activeCell="A36" sqref="A36:L36"/>
      <selection pane="topRight" activeCell="A36" sqref="A36:L36"/>
      <selection pane="bottomLeft" activeCell="A36" sqref="A36:L36"/>
      <selection pane="bottomRight" activeCell="A21" sqref="A21:L21"/>
    </sheetView>
  </sheetViews>
  <sheetFormatPr baseColWidth="10" defaultColWidth="11.42578125" defaultRowHeight="15" x14ac:dyDescent="0.25"/>
  <cols>
    <col min="1" max="1" width="15.7109375" style="34" customWidth="1"/>
    <col min="2" max="2" width="12.28515625" style="34" bestFit="1" customWidth="1"/>
    <col min="3" max="4" width="9.7109375" style="34" customWidth="1"/>
    <col min="5" max="7" width="9.7109375" style="147" customWidth="1"/>
    <col min="8" max="8" width="12.28515625" style="34" customWidth="1"/>
    <col min="9" max="10" width="9.7109375" style="34" customWidth="1"/>
    <col min="11" max="11" width="9.7109375" style="147" customWidth="1"/>
    <col min="12" max="12" width="9.7109375" style="34" customWidth="1"/>
    <col min="13" max="13" width="11.42578125" style="35"/>
    <col min="14" max="69" width="11.42578125" style="34"/>
    <col min="70" max="84" width="11.42578125" style="183"/>
    <col min="85" max="16384" width="11.42578125" style="34"/>
  </cols>
  <sheetData>
    <row r="1" spans="1:84" s="89" customFormat="1" ht="30" customHeight="1" x14ac:dyDescent="0.25">
      <c r="A1" s="551" t="s">
        <v>505</v>
      </c>
      <c r="B1" s="551"/>
      <c r="C1" s="551"/>
      <c r="D1" s="551"/>
      <c r="E1" s="551"/>
      <c r="F1" s="551"/>
      <c r="G1" s="551"/>
      <c r="H1" s="551"/>
      <c r="I1" s="551"/>
      <c r="J1" s="551"/>
      <c r="K1" s="551"/>
      <c r="L1" s="551"/>
      <c r="M1" s="139"/>
      <c r="N1" s="139"/>
    </row>
    <row r="2" spans="1:84" s="89" customFormat="1" ht="12.75" x14ac:dyDescent="0.25">
      <c r="A2" s="182"/>
      <c r="B2" s="182"/>
      <c r="C2" s="182"/>
      <c r="D2" s="182"/>
      <c r="E2" s="182"/>
      <c r="F2" s="182"/>
      <c r="G2" s="182"/>
      <c r="H2" s="182"/>
      <c r="I2" s="182"/>
      <c r="J2" s="182"/>
      <c r="K2" s="182"/>
      <c r="L2" s="182"/>
      <c r="M2" s="139"/>
      <c r="N2" s="139"/>
    </row>
    <row r="3" spans="1:84" s="144" customFormat="1" ht="18.75" customHeight="1" x14ac:dyDescent="0.25">
      <c r="A3" s="622" t="s">
        <v>190</v>
      </c>
      <c r="B3" s="622" t="s">
        <v>121</v>
      </c>
      <c r="C3" s="622"/>
      <c r="D3" s="622"/>
      <c r="E3" s="622"/>
      <c r="F3" s="622"/>
      <c r="G3" s="622"/>
      <c r="H3" s="622" t="s">
        <v>116</v>
      </c>
      <c r="I3" s="622"/>
      <c r="J3" s="622"/>
      <c r="K3" s="622"/>
      <c r="L3" s="622" t="s">
        <v>267</v>
      </c>
      <c r="M3" s="143"/>
    </row>
    <row r="4" spans="1:84" s="144" customFormat="1" ht="73.5" x14ac:dyDescent="0.25">
      <c r="A4" s="622"/>
      <c r="B4" s="179" t="s">
        <v>196</v>
      </c>
      <c r="C4" s="175" t="s">
        <v>114</v>
      </c>
      <c r="D4" s="175" t="s">
        <v>115</v>
      </c>
      <c r="E4" s="146" t="s">
        <v>529</v>
      </c>
      <c r="F4" s="146" t="s">
        <v>193</v>
      </c>
      <c r="G4" s="146" t="s">
        <v>194</v>
      </c>
      <c r="H4" s="179" t="s">
        <v>214</v>
      </c>
      <c r="I4" s="175" t="s">
        <v>114</v>
      </c>
      <c r="J4" s="175" t="s">
        <v>115</v>
      </c>
      <c r="K4" s="146" t="s">
        <v>194</v>
      </c>
      <c r="L4" s="622"/>
      <c r="M4" s="143"/>
      <c r="N4" s="145"/>
    </row>
    <row r="5" spans="1:84" ht="33.75" x14ac:dyDescent="0.25">
      <c r="A5" s="179" t="s">
        <v>212</v>
      </c>
      <c r="B5" s="489">
        <f>'5.1-12 source'!B5</f>
        <v>22482</v>
      </c>
      <c r="C5" s="489">
        <f>'5.1-12 source'!C5</f>
        <v>4758</v>
      </c>
      <c r="D5" s="489">
        <f>'5.1-12 source'!D5</f>
        <v>17724</v>
      </c>
      <c r="E5" s="490">
        <f>'5.1-12 source'!E5</f>
        <v>4043</v>
      </c>
      <c r="F5" s="490">
        <f>'5.1-12 source'!F5</f>
        <v>2095</v>
      </c>
      <c r="G5" s="490">
        <f>'5.1-12 source'!G5</f>
        <v>12211</v>
      </c>
      <c r="H5" s="489">
        <f>'5.1-12 source'!H5</f>
        <v>2220</v>
      </c>
      <c r="I5" s="489">
        <f>'5.1-12 source'!I5</f>
        <v>437</v>
      </c>
      <c r="J5" s="489">
        <f>'5.1-12 source'!J5</f>
        <v>1783</v>
      </c>
      <c r="K5" s="490">
        <f>'5.1-12 source'!K5</f>
        <v>969</v>
      </c>
      <c r="L5" s="489">
        <f>'5.1-12 source'!L5</f>
        <v>24702</v>
      </c>
      <c r="M5" s="36"/>
      <c r="N5" s="37"/>
      <c r="R5" s="38"/>
      <c r="S5" s="38"/>
      <c r="T5" s="38"/>
      <c r="Y5" s="38"/>
      <c r="Z5" s="38"/>
      <c r="AA5" s="38"/>
      <c r="AF5" s="38"/>
      <c r="AG5" s="38"/>
      <c r="AH5" s="38"/>
      <c r="AM5" s="38"/>
      <c r="AN5" s="38"/>
      <c r="AO5" s="38"/>
      <c r="BH5" s="38"/>
      <c r="BI5" s="38"/>
      <c r="BJ5" s="38"/>
      <c r="BO5" s="38"/>
      <c r="BP5" s="38"/>
      <c r="BQ5" s="38"/>
      <c r="BR5" s="34"/>
      <c r="BS5" s="34"/>
      <c r="BT5" s="34"/>
      <c r="BU5" s="34"/>
      <c r="BV5" s="34"/>
      <c r="BW5" s="34"/>
      <c r="BX5" s="34"/>
      <c r="BY5" s="34"/>
      <c r="BZ5" s="34"/>
      <c r="CA5" s="34"/>
      <c r="CB5" s="34"/>
      <c r="CC5" s="34"/>
      <c r="CD5" s="34"/>
      <c r="CE5" s="34"/>
      <c r="CF5" s="34"/>
    </row>
    <row r="6" spans="1:84" ht="12.75" x14ac:dyDescent="0.25">
      <c r="A6" s="131" t="s">
        <v>198</v>
      </c>
      <c r="B6" s="489">
        <f>SUM('5.1-12 source'!B6:B21)</f>
        <v>66</v>
      </c>
      <c r="C6" s="489">
        <f>SUM('5.1-12 source'!C6:C21)</f>
        <v>1</v>
      </c>
      <c r="D6" s="489">
        <f>SUM('5.1-12 source'!D6:D21)</f>
        <v>65</v>
      </c>
      <c r="E6" s="490">
        <f>SUM('5.1-12 source'!E6:E21)</f>
        <v>0</v>
      </c>
      <c r="F6" s="490">
        <f>SUM('5.1-12 source'!F6:F21)</f>
        <v>66</v>
      </c>
      <c r="G6" s="490">
        <f>SUM('5.1-12 source'!G6:G21)</f>
        <v>41</v>
      </c>
      <c r="H6" s="489">
        <f>SUM('5.1-12 source'!H6:H21)</f>
        <v>926</v>
      </c>
      <c r="I6" s="489">
        <f>SUM('5.1-12 source'!I6:I21)</f>
        <v>148</v>
      </c>
      <c r="J6" s="489">
        <f>SUM('5.1-12 source'!J6:J21)</f>
        <v>778</v>
      </c>
      <c r="K6" s="490">
        <f>SUM('5.1-12 source'!K6:K21)</f>
        <v>490</v>
      </c>
      <c r="L6" s="489">
        <f>SUM('5.1-12 source'!L6:L21)</f>
        <v>992</v>
      </c>
      <c r="N6" s="37"/>
      <c r="R6" s="38"/>
      <c r="S6" s="38"/>
      <c r="T6" s="38"/>
      <c r="Y6" s="38"/>
      <c r="Z6" s="38"/>
      <c r="AA6" s="38"/>
      <c r="AF6" s="38"/>
      <c r="AG6" s="38"/>
      <c r="AH6" s="38"/>
      <c r="AM6" s="38"/>
      <c r="AN6" s="38"/>
      <c r="AO6" s="38"/>
      <c r="AT6" s="38"/>
      <c r="AU6" s="38"/>
      <c r="AV6" s="38"/>
      <c r="BA6" s="38"/>
      <c r="BB6" s="38"/>
      <c r="BC6" s="38"/>
      <c r="BH6" s="38"/>
      <c r="BI6" s="38"/>
      <c r="BJ6" s="38"/>
      <c r="BO6" s="38"/>
      <c r="BP6" s="38"/>
      <c r="BQ6" s="38"/>
      <c r="BR6" s="34"/>
      <c r="BS6" s="34"/>
      <c r="BT6" s="34"/>
      <c r="BU6" s="34"/>
      <c r="BV6" s="34"/>
      <c r="BW6" s="34"/>
      <c r="BX6" s="34"/>
      <c r="BY6" s="34"/>
      <c r="BZ6" s="34"/>
      <c r="CA6" s="34"/>
      <c r="CB6" s="34"/>
      <c r="CC6" s="34"/>
      <c r="CD6" s="34"/>
      <c r="CE6" s="34"/>
      <c r="CF6" s="34"/>
    </row>
    <row r="7" spans="1:84" ht="12.75" x14ac:dyDescent="0.25">
      <c r="A7" s="131" t="s">
        <v>105</v>
      </c>
      <c r="B7" s="489">
        <f>'5.1-12 source'!B22</f>
        <v>42</v>
      </c>
      <c r="C7" s="491">
        <f>'5.1-12 source'!C22</f>
        <v>6</v>
      </c>
      <c r="D7" s="491">
        <f>'5.1-12 source'!D22</f>
        <v>36</v>
      </c>
      <c r="E7" s="492">
        <f>'5.1-12 source'!E22</f>
        <v>0</v>
      </c>
      <c r="F7" s="492">
        <f>'5.1-12 source'!F22</f>
        <v>31</v>
      </c>
      <c r="G7" s="492">
        <f>'5.1-12 source'!G22</f>
        <v>23</v>
      </c>
      <c r="H7" s="489">
        <f>'5.1-12 source'!H22</f>
        <v>143</v>
      </c>
      <c r="I7" s="491">
        <f>'5.1-12 source'!I22</f>
        <v>23</v>
      </c>
      <c r="J7" s="491">
        <f>'5.1-12 source'!J22</f>
        <v>120</v>
      </c>
      <c r="K7" s="492">
        <f>'5.1-12 source'!K22</f>
        <v>108</v>
      </c>
      <c r="L7" s="489">
        <f>'5.1-12 source'!L22</f>
        <v>185</v>
      </c>
      <c r="N7" s="37"/>
      <c r="R7" s="38"/>
      <c r="S7" s="38"/>
      <c r="T7" s="38"/>
      <c r="Y7" s="38"/>
      <c r="Z7" s="38"/>
      <c r="AA7" s="38"/>
      <c r="AF7" s="38"/>
      <c r="AG7" s="38"/>
      <c r="AH7" s="38"/>
      <c r="AM7" s="38"/>
      <c r="AN7" s="38"/>
      <c r="AO7" s="38"/>
      <c r="AT7" s="38"/>
      <c r="AU7" s="38"/>
      <c r="AV7" s="38"/>
      <c r="BA7" s="38"/>
      <c r="BB7" s="38"/>
      <c r="BC7" s="38"/>
      <c r="BH7" s="38"/>
      <c r="BI7" s="38"/>
      <c r="BJ7" s="38"/>
      <c r="BO7" s="38"/>
      <c r="BP7" s="38"/>
      <c r="BQ7" s="38"/>
      <c r="BR7" s="34"/>
      <c r="BS7" s="34"/>
      <c r="BT7" s="34"/>
      <c r="BU7" s="34"/>
      <c r="BV7" s="34"/>
      <c r="BW7" s="34"/>
      <c r="BX7" s="34"/>
      <c r="BY7" s="34"/>
      <c r="BZ7" s="34"/>
      <c r="CA7" s="34"/>
      <c r="CB7" s="34"/>
      <c r="CC7" s="34"/>
      <c r="CD7" s="34"/>
      <c r="CE7" s="34"/>
      <c r="CF7" s="34"/>
    </row>
    <row r="8" spans="1:84" ht="12.75" x14ac:dyDescent="0.25">
      <c r="A8" s="131" t="s">
        <v>106</v>
      </c>
      <c r="B8" s="489">
        <f>'5.1-12 source'!B23</f>
        <v>70</v>
      </c>
      <c r="C8" s="491">
        <f>'5.1-12 source'!C23</f>
        <v>4</v>
      </c>
      <c r="D8" s="491">
        <f>'5.1-12 source'!D23</f>
        <v>66</v>
      </c>
      <c r="E8" s="492">
        <f>'5.1-12 source'!E23</f>
        <v>0</v>
      </c>
      <c r="F8" s="492">
        <f>'5.1-12 source'!F23</f>
        <v>61</v>
      </c>
      <c r="G8" s="492">
        <f>'5.1-12 source'!G23</f>
        <v>48</v>
      </c>
      <c r="H8" s="489">
        <f>'5.1-12 source'!H23</f>
        <v>182</v>
      </c>
      <c r="I8" s="491">
        <f>'5.1-12 source'!I23</f>
        <v>32</v>
      </c>
      <c r="J8" s="491">
        <f>'5.1-12 source'!J23</f>
        <v>150</v>
      </c>
      <c r="K8" s="492">
        <f>'5.1-12 source'!K23</f>
        <v>104</v>
      </c>
      <c r="L8" s="489">
        <f>'5.1-12 source'!L23</f>
        <v>252</v>
      </c>
      <c r="N8" s="37"/>
      <c r="R8" s="38"/>
      <c r="S8" s="38"/>
      <c r="T8" s="38"/>
      <c r="Y8" s="38"/>
      <c r="Z8" s="38"/>
      <c r="AA8" s="38"/>
      <c r="AF8" s="38"/>
      <c r="AG8" s="38"/>
      <c r="AH8" s="38"/>
      <c r="AM8" s="38"/>
      <c r="AN8" s="38"/>
      <c r="AO8" s="38"/>
      <c r="AT8" s="38"/>
      <c r="AU8" s="38"/>
      <c r="AV8" s="38"/>
      <c r="BA8" s="38"/>
      <c r="BB8" s="38"/>
      <c r="BC8" s="38"/>
      <c r="BH8" s="38"/>
      <c r="BI8" s="38"/>
      <c r="BJ8" s="38"/>
      <c r="BO8" s="38"/>
      <c r="BP8" s="38"/>
      <c r="BQ8" s="38"/>
      <c r="BR8" s="34"/>
      <c r="BS8" s="34"/>
      <c r="BT8" s="34"/>
      <c r="BU8" s="34"/>
      <c r="BV8" s="34"/>
      <c r="BW8" s="34"/>
      <c r="BX8" s="34"/>
      <c r="BY8" s="34"/>
      <c r="BZ8" s="34"/>
      <c r="CA8" s="34"/>
      <c r="CB8" s="34"/>
      <c r="CC8" s="34"/>
      <c r="CD8" s="34"/>
      <c r="CE8" s="34"/>
      <c r="CF8" s="34"/>
    </row>
    <row r="9" spans="1:84" ht="12.75" x14ac:dyDescent="0.25">
      <c r="A9" s="131" t="s">
        <v>13</v>
      </c>
      <c r="B9" s="489">
        <f>'5.1-12 source'!B24</f>
        <v>4244</v>
      </c>
      <c r="C9" s="491">
        <f>'5.1-12 source'!C24</f>
        <v>489</v>
      </c>
      <c r="D9" s="491">
        <f>'5.1-12 source'!D24</f>
        <v>3755</v>
      </c>
      <c r="E9" s="492">
        <f>'5.1-12 source'!E24</f>
        <v>0</v>
      </c>
      <c r="F9" s="492">
        <f>'5.1-12 source'!F24</f>
        <v>335</v>
      </c>
      <c r="G9" s="492">
        <f>'5.1-12 source'!G24</f>
        <v>4203</v>
      </c>
      <c r="H9" s="489">
        <f>'5.1-12 source'!H24</f>
        <v>168</v>
      </c>
      <c r="I9" s="491">
        <f>'5.1-12 source'!I24</f>
        <v>29</v>
      </c>
      <c r="J9" s="491">
        <f>'5.1-12 source'!J24</f>
        <v>139</v>
      </c>
      <c r="K9" s="492">
        <f>'5.1-12 source'!K24</f>
        <v>82</v>
      </c>
      <c r="L9" s="489">
        <f>'5.1-12 source'!L24</f>
        <v>4412</v>
      </c>
      <c r="N9" s="37"/>
      <c r="R9" s="38"/>
      <c r="S9" s="38"/>
      <c r="T9" s="38"/>
      <c r="Y9" s="38"/>
      <c r="Z9" s="38"/>
      <c r="AA9" s="38"/>
      <c r="AF9" s="38"/>
      <c r="AG9" s="38"/>
      <c r="AH9" s="38"/>
      <c r="AM9" s="38"/>
      <c r="AN9" s="38"/>
      <c r="AO9" s="38"/>
      <c r="AT9" s="38"/>
      <c r="AU9" s="38"/>
      <c r="AV9" s="38"/>
      <c r="BA9" s="38"/>
      <c r="BB9" s="38"/>
      <c r="BC9" s="38"/>
      <c r="BH9" s="38"/>
      <c r="BI9" s="38"/>
      <c r="BJ9" s="38"/>
      <c r="BO9" s="38"/>
      <c r="BP9" s="38"/>
      <c r="BQ9" s="38"/>
      <c r="BR9" s="34"/>
      <c r="BS9" s="34"/>
      <c r="BT9" s="34"/>
      <c r="BU9" s="34"/>
      <c r="BV9" s="34"/>
      <c r="BW9" s="34"/>
      <c r="BX9" s="34"/>
      <c r="BY9" s="34"/>
      <c r="BZ9" s="34"/>
      <c r="CA9" s="34"/>
      <c r="CB9" s="34"/>
      <c r="CC9" s="34"/>
      <c r="CD9" s="34"/>
      <c r="CE9" s="34"/>
      <c r="CF9" s="34"/>
    </row>
    <row r="10" spans="1:84" ht="12.75" x14ac:dyDescent="0.25">
      <c r="A10" s="131" t="s">
        <v>107</v>
      </c>
      <c r="B10" s="489">
        <f>'5.1-12 source'!B25</f>
        <v>1652</v>
      </c>
      <c r="C10" s="491">
        <f>'5.1-12 source'!C25</f>
        <v>216</v>
      </c>
      <c r="D10" s="491">
        <f>'5.1-12 source'!D25</f>
        <v>1436</v>
      </c>
      <c r="E10" s="492">
        <f>'5.1-12 source'!E25</f>
        <v>0</v>
      </c>
      <c r="F10" s="492">
        <f>'5.1-12 source'!F25</f>
        <v>239</v>
      </c>
      <c r="G10" s="492">
        <f>'5.1-12 source'!G25</f>
        <v>1603</v>
      </c>
      <c r="H10" s="489">
        <f>'5.1-12 source'!H25</f>
        <v>160</v>
      </c>
      <c r="I10" s="491">
        <f>'5.1-12 source'!I25</f>
        <v>30</v>
      </c>
      <c r="J10" s="491">
        <f>'5.1-12 source'!J25</f>
        <v>130</v>
      </c>
      <c r="K10" s="492">
        <f>'5.1-12 source'!K25</f>
        <v>51</v>
      </c>
      <c r="L10" s="489">
        <f>'5.1-12 source'!L25</f>
        <v>1812</v>
      </c>
      <c r="N10" s="37"/>
      <c r="R10" s="38"/>
      <c r="S10" s="38"/>
      <c r="T10" s="38"/>
      <c r="Y10" s="38"/>
      <c r="Z10" s="38"/>
      <c r="AA10" s="38"/>
      <c r="AF10" s="38"/>
      <c r="AG10" s="38"/>
      <c r="AH10" s="38"/>
      <c r="AM10" s="38"/>
      <c r="AN10" s="38"/>
      <c r="AO10" s="38"/>
      <c r="AT10" s="38"/>
      <c r="AU10" s="38"/>
      <c r="AV10" s="38"/>
      <c r="BA10" s="38"/>
      <c r="BB10" s="38"/>
      <c r="BC10" s="38"/>
      <c r="BH10" s="38"/>
      <c r="BI10" s="38"/>
      <c r="BJ10" s="38"/>
      <c r="BO10" s="38"/>
      <c r="BP10" s="38"/>
      <c r="BQ10" s="38"/>
      <c r="BR10" s="34"/>
      <c r="BS10" s="34"/>
      <c r="BT10" s="34"/>
      <c r="BU10" s="34"/>
      <c r="BV10" s="34"/>
      <c r="BW10" s="34"/>
      <c r="BX10" s="34"/>
      <c r="BY10" s="34"/>
      <c r="BZ10" s="34"/>
      <c r="CA10" s="34"/>
      <c r="CB10" s="34"/>
      <c r="CC10" s="34"/>
      <c r="CD10" s="34"/>
      <c r="CE10" s="34"/>
      <c r="CF10" s="34"/>
    </row>
    <row r="11" spans="1:84" ht="12.75" x14ac:dyDescent="0.25">
      <c r="A11" s="131" t="s">
        <v>11</v>
      </c>
      <c r="B11" s="489">
        <f>'5.1-12 source'!B26</f>
        <v>1415</v>
      </c>
      <c r="C11" s="491">
        <f>'5.1-12 source'!C26</f>
        <v>216</v>
      </c>
      <c r="D11" s="491">
        <f>'5.1-12 source'!D26</f>
        <v>1199</v>
      </c>
      <c r="E11" s="492">
        <f>'5.1-12 source'!E26</f>
        <v>0</v>
      </c>
      <c r="F11" s="492">
        <f>'5.1-12 source'!F26</f>
        <v>242</v>
      </c>
      <c r="G11" s="492">
        <f>'5.1-12 source'!G26</f>
        <v>1337</v>
      </c>
      <c r="H11" s="489">
        <f>'5.1-12 source'!H26</f>
        <v>154</v>
      </c>
      <c r="I11" s="491">
        <f>'5.1-12 source'!I26</f>
        <v>45</v>
      </c>
      <c r="J11" s="491">
        <f>'5.1-12 source'!J26</f>
        <v>109</v>
      </c>
      <c r="K11" s="492">
        <f>'5.1-12 source'!K26</f>
        <v>67</v>
      </c>
      <c r="L11" s="489">
        <f>'5.1-12 source'!L26</f>
        <v>1569</v>
      </c>
      <c r="N11" s="37"/>
      <c r="R11" s="38"/>
      <c r="S11" s="38"/>
      <c r="T11" s="38"/>
      <c r="Y11" s="38"/>
      <c r="Z11" s="38"/>
      <c r="AA11" s="38"/>
      <c r="AF11" s="38"/>
      <c r="AG11" s="38"/>
      <c r="AH11" s="38"/>
      <c r="AM11" s="38"/>
      <c r="AN11" s="38"/>
      <c r="AO11" s="38"/>
      <c r="AT11" s="38"/>
      <c r="AU11" s="38"/>
      <c r="AV11" s="38"/>
      <c r="BA11" s="38"/>
      <c r="BB11" s="38"/>
      <c r="BC11" s="38"/>
      <c r="BH11" s="38"/>
      <c r="BI11" s="38"/>
      <c r="BJ11" s="38"/>
      <c r="BO11" s="38"/>
      <c r="BP11" s="38"/>
      <c r="BQ11" s="38"/>
      <c r="BR11" s="34"/>
      <c r="BS11" s="34"/>
      <c r="BT11" s="34"/>
      <c r="BU11" s="34"/>
      <c r="BV11" s="34"/>
      <c r="BW11" s="34"/>
      <c r="BX11" s="34"/>
      <c r="BY11" s="34"/>
      <c r="BZ11" s="34"/>
      <c r="CA11" s="34"/>
      <c r="CB11" s="34"/>
      <c r="CC11" s="34"/>
      <c r="CD11" s="34"/>
      <c r="CE11" s="34"/>
      <c r="CF11" s="34"/>
    </row>
    <row r="12" spans="1:84" ht="12.75" x14ac:dyDescent="0.25">
      <c r="A12" s="131" t="s">
        <v>108</v>
      </c>
      <c r="B12" s="489">
        <f>'5.1-12 source'!B27</f>
        <v>4511</v>
      </c>
      <c r="C12" s="491">
        <f>'5.1-12 source'!C27</f>
        <v>1442</v>
      </c>
      <c r="D12" s="491">
        <f>'5.1-12 source'!D27</f>
        <v>3069</v>
      </c>
      <c r="E12" s="492">
        <f>'5.1-12 source'!E27</f>
        <v>2322</v>
      </c>
      <c r="F12" s="492">
        <f>'5.1-12 source'!F27</f>
        <v>326</v>
      </c>
      <c r="G12" s="492">
        <f>'5.1-12 source'!G27</f>
        <v>1704</v>
      </c>
      <c r="H12" s="489">
        <f>'5.1-12 source'!H27</f>
        <v>190</v>
      </c>
      <c r="I12" s="491">
        <f>'5.1-12 source'!I27</f>
        <v>51</v>
      </c>
      <c r="J12" s="491">
        <f>'5.1-12 source'!J27</f>
        <v>139</v>
      </c>
      <c r="K12" s="492">
        <f>'5.1-12 source'!K27</f>
        <v>54</v>
      </c>
      <c r="L12" s="489">
        <f>'5.1-12 source'!L27</f>
        <v>4701</v>
      </c>
      <c r="N12" s="37"/>
      <c r="R12" s="38"/>
      <c r="S12" s="38"/>
      <c r="T12" s="38"/>
      <c r="Y12" s="38"/>
      <c r="Z12" s="38"/>
      <c r="AA12" s="38"/>
      <c r="AF12" s="38"/>
      <c r="AG12" s="38"/>
      <c r="AH12" s="38"/>
      <c r="AM12" s="38"/>
      <c r="AN12" s="38"/>
      <c r="AO12" s="38"/>
      <c r="AT12" s="38"/>
      <c r="AU12" s="38"/>
      <c r="AV12" s="38"/>
      <c r="BA12" s="38"/>
      <c r="BB12" s="38"/>
      <c r="BC12" s="38"/>
      <c r="BH12" s="38"/>
      <c r="BI12" s="38"/>
      <c r="BJ12" s="38"/>
      <c r="BO12" s="38"/>
      <c r="BP12" s="38"/>
      <c r="BQ12" s="38"/>
      <c r="BR12" s="34"/>
      <c r="BS12" s="34"/>
      <c r="BT12" s="34"/>
      <c r="BU12" s="34"/>
      <c r="BV12" s="34"/>
      <c r="BW12" s="34"/>
      <c r="BX12" s="34"/>
      <c r="BY12" s="34"/>
      <c r="BZ12" s="34"/>
      <c r="CA12" s="34"/>
      <c r="CB12" s="34"/>
      <c r="CC12" s="34"/>
      <c r="CD12" s="34"/>
      <c r="CE12" s="34"/>
      <c r="CF12" s="34"/>
    </row>
    <row r="13" spans="1:84" ht="12.75" x14ac:dyDescent="0.25">
      <c r="A13" s="131" t="s">
        <v>109</v>
      </c>
      <c r="B13" s="489">
        <f>'5.1-12 source'!B28</f>
        <v>2826</v>
      </c>
      <c r="C13" s="491">
        <f>'5.1-12 source'!C28</f>
        <v>605</v>
      </c>
      <c r="D13" s="491">
        <f>'5.1-12 source'!D28</f>
        <v>2221</v>
      </c>
      <c r="E13" s="492">
        <f>'5.1-12 source'!E28</f>
        <v>629</v>
      </c>
      <c r="F13" s="492">
        <f>'5.1-12 source'!F28</f>
        <v>285</v>
      </c>
      <c r="G13" s="492">
        <f>'5.1-12 source'!G28</f>
        <v>1639</v>
      </c>
      <c r="H13" s="489">
        <f>'5.1-12 source'!H28</f>
        <v>167</v>
      </c>
      <c r="I13" s="491">
        <f>'5.1-12 source'!I28</f>
        <v>43</v>
      </c>
      <c r="J13" s="491">
        <f>'5.1-12 source'!J28</f>
        <v>124</v>
      </c>
      <c r="K13" s="492">
        <f>'5.1-12 source'!K28</f>
        <v>11</v>
      </c>
      <c r="L13" s="489">
        <f>'5.1-12 source'!L28</f>
        <v>2993</v>
      </c>
      <c r="N13" s="37"/>
      <c r="R13" s="38"/>
      <c r="S13" s="38"/>
      <c r="T13" s="38"/>
      <c r="Y13" s="38"/>
      <c r="Z13" s="38"/>
      <c r="AA13" s="38"/>
      <c r="AF13" s="38"/>
      <c r="AG13" s="38"/>
      <c r="AH13" s="38"/>
      <c r="AM13" s="38"/>
      <c r="AN13" s="38"/>
      <c r="AO13" s="38"/>
      <c r="AT13" s="38"/>
      <c r="AU13" s="38"/>
      <c r="AV13" s="38"/>
      <c r="BA13" s="38"/>
      <c r="BB13" s="38"/>
      <c r="BC13" s="38"/>
      <c r="BH13" s="38"/>
      <c r="BI13" s="38"/>
      <c r="BJ13" s="38"/>
      <c r="BO13" s="38"/>
      <c r="BP13" s="38"/>
      <c r="BQ13" s="38"/>
      <c r="BR13" s="34"/>
      <c r="BS13" s="34"/>
      <c r="BT13" s="34"/>
      <c r="BU13" s="34"/>
      <c r="BV13" s="34"/>
      <c r="BW13" s="34"/>
      <c r="BX13" s="34"/>
      <c r="BY13" s="34"/>
      <c r="BZ13" s="34"/>
      <c r="CA13" s="34"/>
      <c r="CB13" s="34"/>
      <c r="CC13" s="34"/>
      <c r="CD13" s="34"/>
      <c r="CE13" s="34"/>
      <c r="CF13" s="34"/>
    </row>
    <row r="14" spans="1:84" ht="12.75" x14ac:dyDescent="0.25">
      <c r="A14" s="131" t="s">
        <v>14</v>
      </c>
      <c r="B14" s="489">
        <f>'5.1-12 source'!B29</f>
        <v>4710</v>
      </c>
      <c r="C14" s="491">
        <f>'5.1-12 source'!C29</f>
        <v>935</v>
      </c>
      <c r="D14" s="491">
        <f>'5.1-12 source'!D29</f>
        <v>3775</v>
      </c>
      <c r="E14" s="492">
        <f>'5.1-12 source'!E29</f>
        <v>594</v>
      </c>
      <c r="F14" s="492">
        <f>'5.1-12 source'!F29</f>
        <v>282</v>
      </c>
      <c r="G14" s="492">
        <f>'5.1-12 source'!G29</f>
        <v>1031</v>
      </c>
      <c r="H14" s="489">
        <f>'5.1-12 source'!H29</f>
        <v>68</v>
      </c>
      <c r="I14" s="491">
        <f>'5.1-12 source'!I29</f>
        <v>19</v>
      </c>
      <c r="J14" s="491">
        <f>'5.1-12 source'!J29</f>
        <v>49</v>
      </c>
      <c r="K14" s="492">
        <f>'5.1-12 source'!K29</f>
        <v>2</v>
      </c>
      <c r="L14" s="489">
        <f>'5.1-12 source'!L29</f>
        <v>4778</v>
      </c>
      <c r="N14" s="37"/>
      <c r="R14" s="38"/>
      <c r="S14" s="38"/>
      <c r="T14" s="38"/>
      <c r="Y14" s="38"/>
      <c r="Z14" s="38"/>
      <c r="AA14" s="38"/>
      <c r="AF14" s="38"/>
      <c r="AG14" s="38"/>
      <c r="AH14" s="38"/>
      <c r="AM14" s="38"/>
      <c r="AN14" s="38"/>
      <c r="AO14" s="38"/>
      <c r="AT14" s="38"/>
      <c r="AU14" s="38"/>
      <c r="AV14" s="38"/>
      <c r="BA14" s="38"/>
      <c r="BB14" s="38"/>
      <c r="BC14" s="38"/>
      <c r="BH14" s="38"/>
      <c r="BI14" s="38"/>
      <c r="BJ14" s="38"/>
      <c r="BO14" s="38"/>
      <c r="BP14" s="38"/>
      <c r="BQ14" s="38"/>
      <c r="BR14" s="34"/>
      <c r="BS14" s="34"/>
      <c r="BT14" s="34"/>
      <c r="BU14" s="34"/>
      <c r="BV14" s="34"/>
      <c r="BW14" s="34"/>
      <c r="BX14" s="34"/>
      <c r="BY14" s="34"/>
      <c r="BZ14" s="34"/>
      <c r="CA14" s="34"/>
      <c r="CB14" s="34"/>
      <c r="CC14" s="34"/>
      <c r="CD14" s="34"/>
      <c r="CE14" s="34"/>
      <c r="CF14" s="34"/>
    </row>
    <row r="15" spans="1:84" ht="12.75" x14ac:dyDescent="0.25">
      <c r="A15" s="131" t="s">
        <v>110</v>
      </c>
      <c r="B15" s="489">
        <f>'5.1-12 source'!B30</f>
        <v>1150</v>
      </c>
      <c r="C15" s="491">
        <f>'5.1-12 source'!C30</f>
        <v>301</v>
      </c>
      <c r="D15" s="491">
        <f>'5.1-12 source'!D30</f>
        <v>849</v>
      </c>
      <c r="E15" s="492">
        <f>'5.1-12 source'!E30</f>
        <v>210</v>
      </c>
      <c r="F15" s="492">
        <f>'5.1-12 source'!F30</f>
        <v>91</v>
      </c>
      <c r="G15" s="492">
        <f>'5.1-12 source'!G30</f>
        <v>255</v>
      </c>
      <c r="H15" s="489">
        <f>'5.1-12 source'!H30</f>
        <v>25</v>
      </c>
      <c r="I15" s="491">
        <f>'5.1-12 source'!I30</f>
        <v>10</v>
      </c>
      <c r="J15" s="491">
        <f>'5.1-12 source'!J30</f>
        <v>15</v>
      </c>
      <c r="K15" s="492">
        <f>'5.1-12 source'!K30</f>
        <v>0</v>
      </c>
      <c r="L15" s="489">
        <f>'5.1-12 source'!L30</f>
        <v>1175</v>
      </c>
      <c r="N15" s="37"/>
      <c r="R15" s="38"/>
      <c r="S15" s="38"/>
      <c r="T15" s="38"/>
      <c r="Y15" s="38"/>
      <c r="Z15" s="38"/>
      <c r="AA15" s="38"/>
      <c r="AF15" s="38"/>
      <c r="AG15" s="38"/>
      <c r="AH15" s="38"/>
      <c r="AM15" s="38"/>
      <c r="AN15" s="38"/>
      <c r="AO15" s="38"/>
      <c r="AT15" s="38"/>
      <c r="AU15" s="38"/>
      <c r="AV15" s="38"/>
      <c r="BA15" s="38"/>
      <c r="BB15" s="38"/>
      <c r="BC15" s="38"/>
      <c r="BH15" s="38"/>
      <c r="BI15" s="38"/>
      <c r="BJ15" s="38"/>
      <c r="BO15" s="38"/>
      <c r="BP15" s="38"/>
      <c r="BQ15" s="38"/>
      <c r="BR15" s="34"/>
      <c r="BS15" s="34"/>
      <c r="BT15" s="34"/>
      <c r="BU15" s="34"/>
      <c r="BV15" s="34"/>
      <c r="BW15" s="34"/>
      <c r="BX15" s="34"/>
      <c r="BY15" s="34"/>
      <c r="BZ15" s="34"/>
      <c r="CA15" s="34"/>
      <c r="CB15" s="34"/>
      <c r="CC15" s="34"/>
      <c r="CD15" s="34"/>
      <c r="CE15" s="34"/>
      <c r="CF15" s="34"/>
    </row>
    <row r="16" spans="1:84" x14ac:dyDescent="0.25">
      <c r="A16" s="131" t="s">
        <v>18</v>
      </c>
      <c r="B16" s="489">
        <f>'5.1-12 source'!B31</f>
        <v>718</v>
      </c>
      <c r="C16" s="491">
        <f>'5.1-12 source'!C31</f>
        <v>195</v>
      </c>
      <c r="D16" s="491">
        <f>'5.1-12 source'!D31</f>
        <v>523</v>
      </c>
      <c r="E16" s="492">
        <f>'5.1-12 source'!E31</f>
        <v>121</v>
      </c>
      <c r="F16" s="493">
        <f>'5.1-12 source'!F31</f>
        <v>57</v>
      </c>
      <c r="G16" s="492">
        <f>'5.1-12 source'!G31</f>
        <v>142</v>
      </c>
      <c r="H16" s="489">
        <f>'5.1-12 source'!H31</f>
        <v>18</v>
      </c>
      <c r="I16" s="491">
        <f>'5.1-12 source'!I31</f>
        <v>3</v>
      </c>
      <c r="J16" s="491">
        <f>'5.1-12 source'!J31</f>
        <v>15</v>
      </c>
      <c r="K16" s="492">
        <f>'5.1-12 source'!K31</f>
        <v>0</v>
      </c>
      <c r="L16" s="489">
        <f>'5.1-12 source'!L31</f>
        <v>736</v>
      </c>
      <c r="N16" s="37"/>
      <c r="R16" s="38"/>
      <c r="S16" s="38"/>
      <c r="T16" s="38"/>
      <c r="Y16" s="38"/>
      <c r="Z16" s="38"/>
      <c r="AA16" s="38"/>
      <c r="AF16" s="38"/>
      <c r="AG16" s="38"/>
      <c r="AH16" s="38"/>
      <c r="AM16" s="38"/>
      <c r="AN16" s="38"/>
      <c r="AO16" s="38"/>
      <c r="AT16" s="38"/>
      <c r="AU16" s="38"/>
      <c r="AV16" s="38"/>
      <c r="BA16" s="38"/>
      <c r="BB16" s="38"/>
      <c r="BC16" s="38"/>
      <c r="BH16" s="38"/>
      <c r="BI16" s="38"/>
      <c r="BJ16" s="38"/>
      <c r="BO16" s="38"/>
      <c r="BP16" s="38"/>
      <c r="BQ16" s="38"/>
      <c r="BR16" s="34"/>
      <c r="BS16" s="34"/>
      <c r="BT16" s="34"/>
      <c r="BU16" s="34"/>
      <c r="BV16" s="34"/>
      <c r="BW16" s="34"/>
      <c r="BX16" s="34"/>
      <c r="BY16" s="34"/>
      <c r="BZ16" s="34"/>
      <c r="CA16" s="34"/>
      <c r="CB16" s="34"/>
      <c r="CC16" s="34"/>
      <c r="CD16" s="34"/>
      <c r="CE16" s="34"/>
      <c r="CF16" s="34"/>
    </row>
    <row r="17" spans="1:84" ht="12.75" x14ac:dyDescent="0.25">
      <c r="A17" s="131" t="s">
        <v>111</v>
      </c>
      <c r="B17" s="489">
        <f>'5.1-12 source'!B32</f>
        <v>571</v>
      </c>
      <c r="C17" s="491">
        <f>'5.1-12 source'!C32</f>
        <v>177</v>
      </c>
      <c r="D17" s="491">
        <f>'5.1-12 source'!D32</f>
        <v>394</v>
      </c>
      <c r="E17" s="492">
        <f>'5.1-12 source'!E32</f>
        <v>96</v>
      </c>
      <c r="F17" s="492">
        <f>'5.1-12 source'!F32</f>
        <v>40</v>
      </c>
      <c r="G17" s="492">
        <f>'5.1-12 source'!G32</f>
        <v>115</v>
      </c>
      <c r="H17" s="489">
        <f>'5.1-12 source'!H32</f>
        <v>13</v>
      </c>
      <c r="I17" s="491">
        <f>'5.1-12 source'!I32</f>
        <v>2</v>
      </c>
      <c r="J17" s="491">
        <f>'5.1-12 source'!J32</f>
        <v>11</v>
      </c>
      <c r="K17" s="492">
        <f>'5.1-12 source'!K32</f>
        <v>0</v>
      </c>
      <c r="L17" s="489">
        <f>'5.1-12 source'!L32</f>
        <v>584</v>
      </c>
      <c r="N17" s="37"/>
      <c r="R17" s="38"/>
      <c r="S17" s="38"/>
      <c r="T17" s="38"/>
      <c r="Y17" s="38"/>
      <c r="Z17" s="38"/>
      <c r="AA17" s="38"/>
      <c r="AF17" s="38"/>
      <c r="AG17" s="38"/>
      <c r="AH17" s="38"/>
      <c r="AM17" s="38"/>
      <c r="AN17" s="38"/>
      <c r="AO17" s="38"/>
      <c r="AT17" s="38"/>
      <c r="AU17" s="38"/>
      <c r="AV17" s="38"/>
      <c r="BH17" s="38"/>
      <c r="BI17" s="38"/>
      <c r="BJ17" s="38"/>
      <c r="BO17" s="38"/>
      <c r="BP17" s="38"/>
      <c r="BQ17" s="38"/>
      <c r="BR17" s="34"/>
      <c r="BS17" s="34"/>
      <c r="BT17" s="34"/>
      <c r="BU17" s="34"/>
      <c r="BV17" s="34"/>
      <c r="BW17" s="34"/>
      <c r="BX17" s="34"/>
      <c r="BY17" s="34"/>
      <c r="BZ17" s="34"/>
      <c r="CA17" s="34"/>
      <c r="CB17" s="34"/>
      <c r="CC17" s="34"/>
      <c r="CD17" s="34"/>
      <c r="CE17" s="34"/>
      <c r="CF17" s="34"/>
    </row>
    <row r="18" spans="1:84" ht="12.75" x14ac:dyDescent="0.25">
      <c r="A18" s="131" t="s">
        <v>112</v>
      </c>
      <c r="B18" s="489">
        <f>'5.1-12 source'!B33</f>
        <v>507</v>
      </c>
      <c r="C18" s="491">
        <f>'5.1-12 source'!C33</f>
        <v>171</v>
      </c>
      <c r="D18" s="491">
        <f>'5.1-12 source'!D33</f>
        <v>336</v>
      </c>
      <c r="E18" s="492">
        <f>'5.1-12 source'!E33</f>
        <v>71</v>
      </c>
      <c r="F18" s="492">
        <f>'5.1-12 source'!F33</f>
        <v>40</v>
      </c>
      <c r="G18" s="492">
        <f>'5.1-12 source'!G33</f>
        <v>70</v>
      </c>
      <c r="H18" s="489">
        <f>'5.1-12 source'!H33</f>
        <v>6</v>
      </c>
      <c r="I18" s="491">
        <f>'5.1-12 source'!I33</f>
        <v>2</v>
      </c>
      <c r="J18" s="491">
        <f>'5.1-12 source'!J33</f>
        <v>4</v>
      </c>
      <c r="K18" s="492" t="str">
        <f>'5.1-12 source'!K33</f>
        <v/>
      </c>
      <c r="L18" s="489">
        <f>'5.1-12 source'!L33</f>
        <v>513</v>
      </c>
      <c r="N18" s="37"/>
      <c r="R18" s="38"/>
      <c r="S18" s="38"/>
      <c r="T18" s="38"/>
      <c r="Y18" s="38"/>
      <c r="Z18" s="38"/>
      <c r="AA18" s="38"/>
      <c r="AF18" s="38"/>
      <c r="AG18" s="38"/>
      <c r="AH18" s="38"/>
      <c r="AM18" s="38"/>
      <c r="AN18" s="38"/>
      <c r="AO18" s="38"/>
      <c r="BA18" s="38"/>
      <c r="BB18" s="38"/>
      <c r="BC18" s="38"/>
      <c r="BH18" s="38"/>
      <c r="BI18" s="38"/>
      <c r="BJ18" s="38"/>
      <c r="BO18" s="38"/>
      <c r="BP18" s="38"/>
      <c r="BQ18" s="38"/>
      <c r="BR18" s="34"/>
      <c r="BS18" s="34"/>
      <c r="BT18" s="34"/>
      <c r="BU18" s="34"/>
      <c r="BV18" s="34"/>
      <c r="BW18" s="34"/>
      <c r="BX18" s="34"/>
      <c r="BY18" s="34"/>
      <c r="BZ18" s="34"/>
      <c r="CA18" s="34"/>
      <c r="CB18" s="34"/>
      <c r="CC18" s="34"/>
      <c r="CD18" s="34"/>
      <c r="CE18" s="34"/>
      <c r="CF18" s="34"/>
    </row>
    <row r="19" spans="1:84" ht="15" customHeight="1" x14ac:dyDescent="0.25">
      <c r="A19" s="179" t="s">
        <v>113</v>
      </c>
      <c r="B19" s="494">
        <f>'5.1-12 source'!B34</f>
        <v>60.6</v>
      </c>
      <c r="C19" s="494">
        <f>'5.1-12 source'!C34</f>
        <v>61.1</v>
      </c>
      <c r="D19" s="494">
        <f>'5.1-12 source'!D34</f>
        <v>60.4</v>
      </c>
      <c r="E19" s="495">
        <f>'5.1-12 source'!E34</f>
        <v>61.2</v>
      </c>
      <c r="F19" s="495">
        <f>'5.1-12 source'!F34</f>
        <v>59.9</v>
      </c>
      <c r="G19" s="495">
        <f>'5.1-12 source'!G34</f>
        <v>59.4</v>
      </c>
      <c r="H19" s="494">
        <f>'5.1-12 source'!H34</f>
        <v>54.7</v>
      </c>
      <c r="I19" s="494">
        <f>'5.1-12 source'!I34</f>
        <v>56.1</v>
      </c>
      <c r="J19" s="494">
        <f>'5.1-12 source'!J34</f>
        <v>54.4</v>
      </c>
      <c r="K19" s="495">
        <f>'5.1-12 source'!K34</f>
        <v>55</v>
      </c>
      <c r="L19" s="494">
        <f>'5.1-12 source'!L34</f>
        <v>60.1</v>
      </c>
      <c r="M19" s="36"/>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c r="BR19" s="34"/>
      <c r="BS19" s="34"/>
      <c r="BT19" s="34"/>
      <c r="BU19" s="34"/>
      <c r="BV19" s="34"/>
      <c r="BW19" s="34"/>
      <c r="BX19" s="34"/>
      <c r="BY19" s="34"/>
      <c r="BZ19" s="34"/>
      <c r="CA19" s="34"/>
      <c r="CB19" s="34"/>
      <c r="CC19" s="34"/>
      <c r="CD19" s="34"/>
      <c r="CE19" s="34"/>
      <c r="CF19" s="34"/>
    </row>
    <row r="20" spans="1:84" ht="15" customHeight="1" x14ac:dyDescent="0.25">
      <c r="A20" s="639" t="s">
        <v>538</v>
      </c>
      <c r="B20" s="675"/>
      <c r="C20" s="675"/>
      <c r="D20" s="675"/>
      <c r="E20" s="675"/>
      <c r="F20" s="675"/>
      <c r="G20" s="675"/>
      <c r="H20" s="675"/>
      <c r="I20" s="675"/>
      <c r="J20" s="675"/>
      <c r="K20" s="675"/>
      <c r="L20" s="675"/>
      <c r="BR20" s="34"/>
      <c r="BS20" s="34"/>
      <c r="BT20" s="34"/>
      <c r="BU20" s="34"/>
      <c r="BV20" s="34"/>
      <c r="BW20" s="34"/>
      <c r="BX20" s="34"/>
      <c r="BY20" s="34"/>
      <c r="BZ20" s="34"/>
      <c r="CA20" s="34"/>
      <c r="CB20" s="34"/>
      <c r="CC20" s="34"/>
      <c r="CD20" s="34"/>
      <c r="CE20" s="34"/>
      <c r="CF20" s="34"/>
    </row>
    <row r="21" spans="1:84" x14ac:dyDescent="0.25">
      <c r="A21" s="678" t="s">
        <v>290</v>
      </c>
      <c r="B21" s="573"/>
      <c r="C21" s="573"/>
      <c r="D21" s="573"/>
      <c r="E21" s="573"/>
      <c r="F21" s="573"/>
      <c r="G21" s="573"/>
      <c r="H21" s="573"/>
      <c r="I21" s="573"/>
      <c r="J21" s="573"/>
      <c r="K21" s="573"/>
      <c r="L21" s="573"/>
      <c r="BR21" s="34"/>
      <c r="BS21" s="34"/>
      <c r="BT21" s="34"/>
      <c r="BU21" s="34"/>
      <c r="BV21" s="34"/>
      <c r="BW21" s="34"/>
      <c r="BX21" s="34"/>
      <c r="BY21" s="34"/>
      <c r="BZ21" s="34"/>
      <c r="CA21" s="34"/>
      <c r="CB21" s="34"/>
      <c r="CC21" s="34"/>
      <c r="CD21" s="34"/>
      <c r="CE21" s="34"/>
      <c r="CF21" s="34"/>
    </row>
    <row r="22" spans="1:84" x14ac:dyDescent="0.25">
      <c r="A22" s="633" t="s">
        <v>293</v>
      </c>
      <c r="B22" s="573"/>
      <c r="C22" s="573"/>
      <c r="D22" s="573"/>
      <c r="E22" s="573"/>
      <c r="F22" s="573"/>
      <c r="G22" s="573"/>
      <c r="H22" s="573"/>
      <c r="I22" s="573"/>
      <c r="J22" s="573"/>
      <c r="K22" s="573"/>
      <c r="L22" s="573"/>
      <c r="BR22" s="34"/>
      <c r="BS22" s="34"/>
      <c r="BT22" s="34"/>
      <c r="BU22" s="34"/>
      <c r="BV22" s="34"/>
      <c r="BW22" s="34"/>
      <c r="BX22" s="34"/>
      <c r="BY22" s="34"/>
      <c r="BZ22" s="34"/>
      <c r="CA22" s="34"/>
      <c r="CB22" s="34"/>
      <c r="CC22" s="34"/>
      <c r="CD22" s="34"/>
      <c r="CE22" s="34"/>
      <c r="CF22" s="34"/>
    </row>
    <row r="23" spans="1:84" ht="23.45" customHeight="1" x14ac:dyDescent="0.25">
      <c r="A23" s="679" t="s">
        <v>359</v>
      </c>
      <c r="B23" s="573"/>
      <c r="C23" s="573"/>
      <c r="D23" s="573"/>
      <c r="E23" s="573"/>
      <c r="F23" s="573"/>
      <c r="G23" s="573"/>
      <c r="H23" s="573"/>
      <c r="I23" s="573"/>
      <c r="J23" s="573"/>
      <c r="K23" s="573"/>
      <c r="L23" s="573"/>
      <c r="M23" s="64"/>
      <c r="N23" s="64"/>
      <c r="BR23" s="34"/>
      <c r="BS23" s="34"/>
      <c r="BT23" s="34"/>
      <c r="BU23" s="34"/>
      <c r="BV23" s="34"/>
      <c r="BW23" s="34"/>
      <c r="BX23" s="34"/>
      <c r="BY23" s="34"/>
      <c r="BZ23" s="34"/>
      <c r="CA23" s="34"/>
      <c r="CB23" s="34"/>
      <c r="CC23" s="34"/>
      <c r="CD23" s="34"/>
      <c r="CE23" s="34"/>
      <c r="CF23" s="34"/>
    </row>
    <row r="24" spans="1:84" ht="12.75" x14ac:dyDescent="0.25">
      <c r="B24" s="94"/>
      <c r="H24" s="94"/>
      <c r="L24" s="94"/>
      <c r="BR24" s="34"/>
      <c r="BS24" s="34"/>
      <c r="BT24" s="34"/>
      <c r="BU24" s="34"/>
      <c r="BV24" s="34"/>
      <c r="BW24" s="34"/>
      <c r="BX24" s="34"/>
      <c r="BY24" s="34"/>
      <c r="BZ24" s="34"/>
      <c r="CA24" s="34"/>
      <c r="CB24" s="34"/>
      <c r="CC24" s="34"/>
      <c r="CD24" s="34"/>
      <c r="CE24" s="34"/>
      <c r="CF24" s="34"/>
    </row>
    <row r="25" spans="1:84" ht="12.75" x14ac:dyDescent="0.25">
      <c r="M25" s="34"/>
      <c r="BR25" s="34"/>
      <c r="BS25" s="34"/>
      <c r="BT25" s="34"/>
      <c r="BU25" s="34"/>
      <c r="BV25" s="34"/>
      <c r="BW25" s="34"/>
      <c r="BX25" s="34"/>
      <c r="BY25" s="34"/>
      <c r="BZ25" s="34"/>
      <c r="CA25" s="34"/>
      <c r="CB25" s="34"/>
      <c r="CC25" s="34"/>
      <c r="CD25" s="34"/>
      <c r="CE25" s="34"/>
      <c r="CF25" s="34"/>
    </row>
    <row r="26" spans="1:84" ht="12.75" x14ac:dyDescent="0.25">
      <c r="M26" s="34"/>
      <c r="BR26" s="34"/>
      <c r="BS26" s="34"/>
      <c r="BT26" s="34"/>
      <c r="BU26" s="34"/>
      <c r="BV26" s="34"/>
      <c r="BW26" s="34"/>
      <c r="BX26" s="34"/>
      <c r="BY26" s="34"/>
      <c r="BZ26" s="34"/>
      <c r="CA26" s="34"/>
      <c r="CB26" s="34"/>
      <c r="CC26" s="34"/>
      <c r="CD26" s="34"/>
      <c r="CE26" s="34"/>
      <c r="CF26" s="34"/>
    </row>
    <row r="27" spans="1:84" ht="12.75" x14ac:dyDescent="0.25">
      <c r="M27" s="34"/>
      <c r="BR27" s="34"/>
      <c r="BS27" s="34"/>
      <c r="BT27" s="34"/>
      <c r="BU27" s="34"/>
      <c r="BV27" s="34"/>
      <c r="BW27" s="34"/>
      <c r="BX27" s="34"/>
      <c r="BY27" s="34"/>
      <c r="BZ27" s="34"/>
      <c r="CA27" s="34"/>
      <c r="CB27" s="34"/>
      <c r="CC27" s="34"/>
      <c r="CD27" s="34"/>
      <c r="CE27" s="34"/>
      <c r="CF27" s="34"/>
    </row>
    <row r="28" spans="1:84" ht="12.75" x14ac:dyDescent="0.25">
      <c r="M28" s="34"/>
      <c r="BR28" s="34"/>
      <c r="BS28" s="34"/>
      <c r="BT28" s="34"/>
      <c r="BU28" s="34"/>
      <c r="BV28" s="34"/>
      <c r="BW28" s="34"/>
      <c r="BX28" s="34"/>
      <c r="BY28" s="34"/>
      <c r="BZ28" s="34"/>
      <c r="CA28" s="34"/>
      <c r="CB28" s="34"/>
      <c r="CC28" s="34"/>
      <c r="CD28" s="34"/>
      <c r="CE28" s="34"/>
      <c r="CF28" s="34"/>
    </row>
    <row r="29" spans="1:84" ht="12.75" x14ac:dyDescent="0.25">
      <c r="M29" s="34"/>
      <c r="BR29" s="34"/>
      <c r="BS29" s="34"/>
      <c r="BT29" s="34"/>
      <c r="BU29" s="34"/>
      <c r="BV29" s="34"/>
      <c r="BW29" s="34"/>
      <c r="BX29" s="34"/>
      <c r="BY29" s="34"/>
      <c r="BZ29" s="34"/>
      <c r="CA29" s="34"/>
      <c r="CB29" s="34"/>
      <c r="CC29" s="34"/>
      <c r="CD29" s="34"/>
      <c r="CE29" s="34"/>
      <c r="CF29" s="34"/>
    </row>
    <row r="30" spans="1:84" ht="12.75" x14ac:dyDescent="0.25">
      <c r="M30" s="34"/>
      <c r="BR30" s="34"/>
      <c r="BS30" s="34"/>
      <c r="BT30" s="34"/>
      <c r="BU30" s="34"/>
      <c r="BV30" s="34"/>
      <c r="BW30" s="34"/>
      <c r="BX30" s="34"/>
      <c r="BY30" s="34"/>
      <c r="BZ30" s="34"/>
      <c r="CA30" s="34"/>
      <c r="CB30" s="34"/>
      <c r="CC30" s="34"/>
      <c r="CD30" s="34"/>
      <c r="CE30" s="34"/>
      <c r="CF30" s="34"/>
    </row>
    <row r="31" spans="1:84" ht="12.75" x14ac:dyDescent="0.25">
      <c r="M31" s="34"/>
      <c r="BR31" s="34"/>
      <c r="BS31" s="34"/>
      <c r="BT31" s="34"/>
      <c r="BU31" s="34"/>
      <c r="BV31" s="34"/>
      <c r="BW31" s="34"/>
      <c r="BX31" s="34"/>
      <c r="BY31" s="34"/>
      <c r="BZ31" s="34"/>
      <c r="CA31" s="34"/>
      <c r="CB31" s="34"/>
      <c r="CC31" s="34"/>
      <c r="CD31" s="34"/>
      <c r="CE31" s="34"/>
      <c r="CF31" s="34"/>
    </row>
    <row r="32" spans="1:84" ht="12.75" x14ac:dyDescent="0.25">
      <c r="M32" s="34"/>
      <c r="BR32" s="34"/>
      <c r="BS32" s="34"/>
      <c r="BT32" s="34"/>
      <c r="BU32" s="34"/>
      <c r="BV32" s="34"/>
      <c r="BW32" s="34"/>
      <c r="BX32" s="34"/>
      <c r="BY32" s="34"/>
      <c r="BZ32" s="34"/>
      <c r="CA32" s="34"/>
      <c r="CB32" s="34"/>
      <c r="CC32" s="34"/>
      <c r="CD32" s="34"/>
      <c r="CE32" s="34"/>
      <c r="CF32" s="34"/>
    </row>
    <row r="33" spans="13:84" ht="12.75" x14ac:dyDescent="0.25">
      <c r="M33" s="34"/>
      <c r="BR33" s="34"/>
      <c r="BS33" s="34"/>
      <c r="BT33" s="34"/>
      <c r="BU33" s="34"/>
      <c r="BV33" s="34"/>
      <c r="BW33" s="34"/>
      <c r="BX33" s="34"/>
      <c r="BY33" s="34"/>
      <c r="BZ33" s="34"/>
      <c r="CA33" s="34"/>
      <c r="CB33" s="34"/>
      <c r="CC33" s="34"/>
      <c r="CD33" s="34"/>
      <c r="CE33" s="34"/>
      <c r="CF33" s="34"/>
    </row>
    <row r="34" spans="13:84" ht="12.75" x14ac:dyDescent="0.25">
      <c r="M34" s="34"/>
      <c r="BR34" s="34"/>
      <c r="BS34" s="34"/>
      <c r="BT34" s="34"/>
      <c r="BU34" s="34"/>
      <c r="BV34" s="34"/>
      <c r="BW34" s="34"/>
      <c r="BX34" s="34"/>
      <c r="BY34" s="34"/>
      <c r="BZ34" s="34"/>
      <c r="CA34" s="34"/>
      <c r="CB34" s="34"/>
      <c r="CC34" s="34"/>
      <c r="CD34" s="34"/>
      <c r="CE34" s="34"/>
      <c r="CF34" s="34"/>
    </row>
    <row r="35" spans="13:84" ht="12.75" x14ac:dyDescent="0.25">
      <c r="M35" s="34"/>
      <c r="BR35" s="34"/>
      <c r="BS35" s="34"/>
      <c r="BT35" s="34"/>
      <c r="BU35" s="34"/>
      <c r="BV35" s="34"/>
      <c r="BW35" s="34"/>
      <c r="BX35" s="34"/>
      <c r="BY35" s="34"/>
      <c r="BZ35" s="34"/>
      <c r="CA35" s="34"/>
      <c r="CB35" s="34"/>
      <c r="CC35" s="34"/>
      <c r="CD35" s="34"/>
      <c r="CE35" s="34"/>
      <c r="CF35" s="34"/>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8">
    <tabColor theme="7"/>
  </sheetPr>
  <dimension ref="A1:CF51"/>
  <sheetViews>
    <sheetView workbookViewId="0">
      <pane xSplit="1" ySplit="4" topLeftCell="B8" activePane="bottomRight" state="frozen"/>
      <selection activeCell="L34" sqref="L34"/>
      <selection pane="topRight" activeCell="L34" sqref="L34"/>
      <selection pane="bottomLeft" activeCell="L34" sqref="L34"/>
      <selection pane="bottomRight" activeCell="E23" sqref="E23"/>
    </sheetView>
  </sheetViews>
  <sheetFormatPr baseColWidth="10" defaultColWidth="11.42578125" defaultRowHeight="15" x14ac:dyDescent="0.25"/>
  <cols>
    <col min="1" max="2" width="15.7109375" style="34" customWidth="1"/>
    <col min="3" max="7" width="10.7109375" style="34" customWidth="1"/>
    <col min="8" max="8" width="15.7109375" style="34" customWidth="1"/>
    <col min="9" max="11" width="10.7109375" style="34" customWidth="1"/>
    <col min="12" max="12" width="15.7109375" style="34" customWidth="1"/>
    <col min="13" max="13" width="11.42578125" style="35"/>
    <col min="14" max="69" width="11.42578125" style="34"/>
    <col min="70" max="84" width="11.42578125" style="95"/>
    <col min="85" max="16384" width="11.42578125" style="34"/>
  </cols>
  <sheetData>
    <row r="1" spans="1:84" s="89" customFormat="1" ht="30" customHeight="1" x14ac:dyDescent="0.25">
      <c r="A1" s="551"/>
      <c r="B1" s="551"/>
      <c r="C1" s="551"/>
      <c r="D1" s="551"/>
      <c r="E1" s="551"/>
      <c r="F1" s="551"/>
      <c r="G1" s="551"/>
      <c r="H1" s="551"/>
      <c r="I1" s="551"/>
      <c r="J1" s="551"/>
      <c r="K1" s="551"/>
      <c r="L1" s="551"/>
      <c r="M1" s="139"/>
      <c r="N1" s="139"/>
    </row>
    <row r="2" spans="1:84" s="89" customFormat="1" ht="12.75" x14ac:dyDescent="0.25">
      <c r="A2" s="182"/>
      <c r="B2" s="182"/>
      <c r="C2" s="182"/>
      <c r="D2" s="182"/>
      <c r="E2" s="182"/>
      <c r="F2" s="182"/>
      <c r="G2" s="182"/>
      <c r="H2" s="182"/>
      <c r="I2" s="182"/>
      <c r="J2" s="182"/>
      <c r="K2" s="182"/>
      <c r="L2" s="182"/>
      <c r="M2" s="139"/>
      <c r="N2" s="139"/>
    </row>
    <row r="3" spans="1:84" ht="18.75" customHeight="1" x14ac:dyDescent="0.25">
      <c r="A3" s="622" t="s">
        <v>190</v>
      </c>
      <c r="B3" s="622" t="s">
        <v>419</v>
      </c>
      <c r="C3" s="622"/>
      <c r="D3" s="622"/>
      <c r="E3" s="622"/>
      <c r="F3" s="622"/>
      <c r="G3" s="622"/>
      <c r="H3" s="622" t="s">
        <v>116</v>
      </c>
      <c r="I3" s="622"/>
      <c r="J3" s="622"/>
      <c r="K3" s="622"/>
      <c r="L3" s="622" t="s">
        <v>267</v>
      </c>
      <c r="BR3" s="34"/>
      <c r="BS3" s="34"/>
      <c r="BT3" s="34"/>
      <c r="BU3" s="34"/>
      <c r="BV3" s="34"/>
      <c r="BW3" s="34"/>
      <c r="BX3" s="34"/>
      <c r="BY3" s="34"/>
      <c r="BZ3" s="34"/>
      <c r="CA3" s="34"/>
      <c r="CB3" s="34"/>
      <c r="CC3" s="34"/>
      <c r="CD3" s="34"/>
      <c r="CE3" s="34"/>
      <c r="CF3" s="34"/>
    </row>
    <row r="4" spans="1:84" ht="88.5" customHeight="1" x14ac:dyDescent="0.25">
      <c r="A4" s="622"/>
      <c r="B4" s="129" t="s">
        <v>196</v>
      </c>
      <c r="C4" s="75" t="s">
        <v>114</v>
      </c>
      <c r="D4" s="75" t="s">
        <v>115</v>
      </c>
      <c r="E4" s="75" t="s">
        <v>192</v>
      </c>
      <c r="F4" s="75" t="s">
        <v>193</v>
      </c>
      <c r="G4" s="75" t="s">
        <v>194</v>
      </c>
      <c r="H4" s="129" t="s">
        <v>214</v>
      </c>
      <c r="I4" s="75" t="s">
        <v>114</v>
      </c>
      <c r="J4" s="75" t="s">
        <v>115</v>
      </c>
      <c r="K4" s="75" t="s">
        <v>194</v>
      </c>
      <c r="L4" s="622"/>
      <c r="N4" s="93"/>
      <c r="BR4" s="34"/>
      <c r="BS4" s="34"/>
      <c r="BT4" s="34"/>
      <c r="BU4" s="34"/>
      <c r="BV4" s="34"/>
      <c r="BW4" s="34"/>
      <c r="BX4" s="34"/>
      <c r="BY4" s="34"/>
      <c r="BZ4" s="34"/>
      <c r="CA4" s="34"/>
      <c r="CB4" s="34"/>
      <c r="CC4" s="34"/>
      <c r="CD4" s="34"/>
      <c r="CE4" s="34"/>
      <c r="CF4" s="34"/>
    </row>
    <row r="5" spans="1:84" ht="33.75" x14ac:dyDescent="0.25">
      <c r="A5" s="129" t="s">
        <v>212</v>
      </c>
      <c r="B5" s="260">
        <v>22482</v>
      </c>
      <c r="C5" s="260">
        <v>4758</v>
      </c>
      <c r="D5" s="260">
        <v>17724</v>
      </c>
      <c r="E5" s="260">
        <v>4043</v>
      </c>
      <c r="F5" s="260">
        <v>2095</v>
      </c>
      <c r="G5" s="260">
        <v>12211</v>
      </c>
      <c r="H5" s="260">
        <v>2220</v>
      </c>
      <c r="I5" s="260">
        <v>437</v>
      </c>
      <c r="J5" s="260">
        <v>1783</v>
      </c>
      <c r="K5" s="260">
        <v>969</v>
      </c>
      <c r="L5" s="260">
        <v>24702</v>
      </c>
      <c r="M5" s="36"/>
      <c r="N5" s="37"/>
      <c r="R5" s="38"/>
      <c r="S5" s="38"/>
      <c r="T5" s="38"/>
      <c r="Y5" s="38"/>
      <c r="Z5" s="38"/>
      <c r="AA5" s="38"/>
      <c r="AF5" s="38"/>
      <c r="AG5" s="38"/>
      <c r="AH5" s="38"/>
      <c r="AM5" s="38"/>
      <c r="AN5" s="38"/>
      <c r="AO5" s="38"/>
      <c r="BH5" s="38"/>
      <c r="BI5" s="38"/>
      <c r="BJ5" s="38"/>
      <c r="BO5" s="38"/>
      <c r="BP5" s="38"/>
      <c r="BQ5" s="38"/>
      <c r="BR5" s="34"/>
      <c r="BS5" s="34"/>
      <c r="BT5" s="34"/>
      <c r="BU5" s="34"/>
      <c r="BV5" s="34"/>
      <c r="BW5" s="34"/>
      <c r="BX5" s="34"/>
      <c r="BY5" s="34"/>
      <c r="BZ5" s="34"/>
      <c r="CA5" s="34"/>
      <c r="CB5" s="34"/>
      <c r="CC5" s="34"/>
      <c r="CD5" s="34"/>
      <c r="CE5" s="34"/>
      <c r="CF5" s="34"/>
    </row>
    <row r="6" spans="1:84" ht="12.75" x14ac:dyDescent="0.25">
      <c r="A6" s="131" t="s">
        <v>89</v>
      </c>
      <c r="B6" s="260">
        <v>0</v>
      </c>
      <c r="C6" s="262">
        <v>0</v>
      </c>
      <c r="D6" s="262">
        <v>0</v>
      </c>
      <c r="E6" s="262" t="s">
        <v>468</v>
      </c>
      <c r="F6" s="262">
        <v>0</v>
      </c>
      <c r="G6" s="262">
        <v>0</v>
      </c>
      <c r="H6" s="260">
        <v>77</v>
      </c>
      <c r="I6" s="262">
        <v>9</v>
      </c>
      <c r="J6" s="262">
        <v>68</v>
      </c>
      <c r="K6" s="262">
        <v>3</v>
      </c>
      <c r="L6" s="260">
        <v>77</v>
      </c>
      <c r="N6" s="37"/>
      <c r="BR6" s="34"/>
      <c r="BS6" s="34"/>
      <c r="BT6" s="34"/>
      <c r="BU6" s="34"/>
      <c r="BV6" s="34"/>
      <c r="BW6" s="34"/>
      <c r="BX6" s="34"/>
      <c r="BY6" s="34"/>
      <c r="BZ6" s="34"/>
      <c r="CA6" s="34"/>
      <c r="CB6" s="34"/>
      <c r="CC6" s="34"/>
      <c r="CD6" s="34"/>
      <c r="CE6" s="34"/>
      <c r="CF6" s="34"/>
    </row>
    <row r="7" spans="1:84" ht="12.75" x14ac:dyDescent="0.25">
      <c r="A7" s="131" t="s">
        <v>90</v>
      </c>
      <c r="B7" s="260">
        <v>0</v>
      </c>
      <c r="C7" s="262">
        <v>0</v>
      </c>
      <c r="D7" s="262">
        <v>0</v>
      </c>
      <c r="E7" s="262" t="s">
        <v>468</v>
      </c>
      <c r="F7" s="262">
        <v>0</v>
      </c>
      <c r="G7" s="262">
        <v>0</v>
      </c>
      <c r="H7" s="260">
        <v>14</v>
      </c>
      <c r="I7" s="262">
        <v>0</v>
      </c>
      <c r="J7" s="262">
        <v>14</v>
      </c>
      <c r="K7" s="262">
        <v>6</v>
      </c>
      <c r="L7" s="260">
        <v>14</v>
      </c>
      <c r="N7" s="37"/>
      <c r="BR7" s="34"/>
      <c r="BS7" s="34"/>
      <c r="BT7" s="34"/>
      <c r="BU7" s="34"/>
      <c r="BV7" s="34"/>
      <c r="BW7" s="34"/>
      <c r="BX7" s="34"/>
      <c r="BY7" s="34"/>
      <c r="BZ7" s="34"/>
      <c r="CA7" s="34"/>
      <c r="CB7" s="34"/>
      <c r="CC7" s="34"/>
      <c r="CD7" s="34"/>
      <c r="CE7" s="34"/>
      <c r="CF7" s="34"/>
    </row>
    <row r="8" spans="1:84" ht="12.75" x14ac:dyDescent="0.25">
      <c r="A8" s="131" t="s">
        <v>91</v>
      </c>
      <c r="B8" s="260">
        <v>0</v>
      </c>
      <c r="C8" s="262">
        <v>0</v>
      </c>
      <c r="D8" s="262">
        <v>0</v>
      </c>
      <c r="E8" s="262" t="s">
        <v>468</v>
      </c>
      <c r="F8" s="262">
        <v>0</v>
      </c>
      <c r="G8" s="262">
        <v>0</v>
      </c>
      <c r="H8" s="260">
        <v>22</v>
      </c>
      <c r="I8" s="262">
        <v>4</v>
      </c>
      <c r="J8" s="262">
        <v>18</v>
      </c>
      <c r="K8" s="262">
        <v>3</v>
      </c>
      <c r="L8" s="260">
        <v>22</v>
      </c>
      <c r="N8" s="37"/>
      <c r="BR8" s="34"/>
      <c r="BS8" s="34"/>
      <c r="BT8" s="34"/>
      <c r="BU8" s="34"/>
      <c r="BV8" s="34"/>
      <c r="BW8" s="34"/>
      <c r="BX8" s="34"/>
      <c r="BY8" s="34"/>
      <c r="BZ8" s="34"/>
      <c r="CA8" s="34"/>
      <c r="CB8" s="34"/>
      <c r="CC8" s="34"/>
      <c r="CD8" s="34"/>
      <c r="CE8" s="34"/>
      <c r="CF8" s="34"/>
    </row>
    <row r="9" spans="1:84" ht="12.75" x14ac:dyDescent="0.25">
      <c r="A9" s="131" t="s">
        <v>92</v>
      </c>
      <c r="B9" s="260">
        <v>0</v>
      </c>
      <c r="C9" s="262">
        <v>0</v>
      </c>
      <c r="D9" s="262">
        <v>0</v>
      </c>
      <c r="E9" s="262" t="s">
        <v>468</v>
      </c>
      <c r="F9" s="262">
        <v>0</v>
      </c>
      <c r="G9" s="262">
        <v>0</v>
      </c>
      <c r="H9" s="260">
        <v>17</v>
      </c>
      <c r="I9" s="262">
        <v>3</v>
      </c>
      <c r="J9" s="262">
        <v>14</v>
      </c>
      <c r="K9" s="262">
        <v>4</v>
      </c>
      <c r="L9" s="260">
        <v>17</v>
      </c>
      <c r="N9" s="37"/>
      <c r="BR9" s="34"/>
      <c r="BS9" s="34"/>
      <c r="BT9" s="34"/>
      <c r="BU9" s="34"/>
      <c r="BV9" s="34"/>
      <c r="BW9" s="34"/>
      <c r="BX9" s="34"/>
      <c r="BY9" s="34"/>
      <c r="BZ9" s="34"/>
      <c r="CA9" s="34"/>
      <c r="CB9" s="34"/>
      <c r="CC9" s="34"/>
      <c r="CD9" s="34"/>
      <c r="CE9" s="34"/>
      <c r="CF9" s="34"/>
    </row>
    <row r="10" spans="1:84" ht="12.75" x14ac:dyDescent="0.25">
      <c r="A10" s="131" t="s">
        <v>93</v>
      </c>
      <c r="B10" s="260">
        <v>0</v>
      </c>
      <c r="C10" s="262">
        <v>0</v>
      </c>
      <c r="D10" s="262">
        <v>0</v>
      </c>
      <c r="E10" s="262" t="s">
        <v>468</v>
      </c>
      <c r="F10" s="262">
        <v>0</v>
      </c>
      <c r="G10" s="262">
        <v>0</v>
      </c>
      <c r="H10" s="260">
        <v>20</v>
      </c>
      <c r="I10" s="262">
        <v>1</v>
      </c>
      <c r="J10" s="262">
        <v>19</v>
      </c>
      <c r="K10" s="262">
        <v>18</v>
      </c>
      <c r="L10" s="260">
        <v>20</v>
      </c>
      <c r="N10" s="37"/>
      <c r="BR10" s="34"/>
      <c r="BS10" s="34"/>
      <c r="BT10" s="34"/>
      <c r="BU10" s="34"/>
      <c r="BV10" s="34"/>
      <c r="BW10" s="34"/>
      <c r="BX10" s="34"/>
      <c r="BY10" s="34"/>
      <c r="BZ10" s="34"/>
      <c r="CA10" s="34"/>
      <c r="CB10" s="34"/>
      <c r="CC10" s="34"/>
      <c r="CD10" s="34"/>
      <c r="CE10" s="34"/>
      <c r="CF10" s="34"/>
    </row>
    <row r="11" spans="1:84" ht="12.75" x14ac:dyDescent="0.25">
      <c r="A11" s="131" t="s">
        <v>94</v>
      </c>
      <c r="B11" s="260">
        <v>2</v>
      </c>
      <c r="C11" s="262">
        <v>0</v>
      </c>
      <c r="D11" s="262">
        <v>2</v>
      </c>
      <c r="E11" s="262" t="s">
        <v>468</v>
      </c>
      <c r="F11" s="262">
        <v>2</v>
      </c>
      <c r="G11" s="262">
        <v>1</v>
      </c>
      <c r="H11" s="260">
        <v>40</v>
      </c>
      <c r="I11" s="262">
        <v>6</v>
      </c>
      <c r="J11" s="262">
        <v>34</v>
      </c>
      <c r="K11" s="262">
        <v>12</v>
      </c>
      <c r="L11" s="260">
        <v>42</v>
      </c>
      <c r="N11" s="37"/>
      <c r="BR11" s="34"/>
      <c r="BS11" s="34"/>
      <c r="BT11" s="34"/>
      <c r="BU11" s="34"/>
      <c r="BV11" s="34"/>
      <c r="BW11" s="34"/>
      <c r="BX11" s="34"/>
      <c r="BY11" s="34"/>
      <c r="BZ11" s="34"/>
      <c r="CA11" s="34"/>
      <c r="CB11" s="34"/>
      <c r="CC11" s="34"/>
      <c r="CD11" s="34"/>
      <c r="CE11" s="34"/>
      <c r="CF11" s="34"/>
    </row>
    <row r="12" spans="1:84" ht="12.75" x14ac:dyDescent="0.25">
      <c r="A12" s="131" t="s">
        <v>95</v>
      </c>
      <c r="B12" s="260">
        <v>1</v>
      </c>
      <c r="C12" s="262">
        <v>0</v>
      </c>
      <c r="D12" s="262">
        <v>1</v>
      </c>
      <c r="E12" s="262" t="s">
        <v>468</v>
      </c>
      <c r="F12" s="262">
        <v>1</v>
      </c>
      <c r="G12" s="262">
        <v>0</v>
      </c>
      <c r="H12" s="260">
        <v>39</v>
      </c>
      <c r="I12" s="262">
        <v>4</v>
      </c>
      <c r="J12" s="262">
        <v>35</v>
      </c>
      <c r="K12" s="262">
        <v>24</v>
      </c>
      <c r="L12" s="260">
        <v>40</v>
      </c>
      <c r="N12" s="37"/>
      <c r="BR12" s="34"/>
      <c r="BS12" s="34"/>
      <c r="BT12" s="34"/>
      <c r="BU12" s="34"/>
      <c r="BV12" s="34"/>
      <c r="BW12" s="34"/>
      <c r="BX12" s="34"/>
      <c r="BY12" s="34"/>
      <c r="BZ12" s="34"/>
      <c r="CA12" s="34"/>
      <c r="CB12" s="34"/>
      <c r="CC12" s="34"/>
      <c r="CD12" s="34"/>
      <c r="CE12" s="34"/>
      <c r="CF12" s="34"/>
    </row>
    <row r="13" spans="1:84" ht="12.75" x14ac:dyDescent="0.25">
      <c r="A13" s="131" t="s">
        <v>96</v>
      </c>
      <c r="B13" s="260">
        <v>2</v>
      </c>
      <c r="C13" s="262">
        <v>0</v>
      </c>
      <c r="D13" s="262">
        <v>2</v>
      </c>
      <c r="E13" s="262" t="s">
        <v>468</v>
      </c>
      <c r="F13" s="262">
        <v>2</v>
      </c>
      <c r="G13" s="262">
        <v>1</v>
      </c>
      <c r="H13" s="260">
        <v>59</v>
      </c>
      <c r="I13" s="262">
        <v>4</v>
      </c>
      <c r="J13" s="262">
        <v>55</v>
      </c>
      <c r="K13" s="262">
        <v>24</v>
      </c>
      <c r="L13" s="260">
        <v>61</v>
      </c>
      <c r="N13" s="37"/>
      <c r="BR13" s="34"/>
      <c r="BS13" s="34"/>
      <c r="BT13" s="34"/>
      <c r="BU13" s="34"/>
      <c r="BV13" s="34"/>
      <c r="BW13" s="34"/>
      <c r="BX13" s="34"/>
      <c r="BY13" s="34"/>
      <c r="BZ13" s="34"/>
      <c r="CA13" s="34"/>
      <c r="CB13" s="34"/>
      <c r="CC13" s="34"/>
      <c r="CD13" s="34"/>
      <c r="CE13" s="34"/>
      <c r="CF13" s="34"/>
    </row>
    <row r="14" spans="1:84" ht="12.75" x14ac:dyDescent="0.25">
      <c r="A14" s="131" t="s">
        <v>97</v>
      </c>
      <c r="B14" s="260">
        <v>2</v>
      </c>
      <c r="C14" s="262">
        <v>0</v>
      </c>
      <c r="D14" s="262">
        <v>2</v>
      </c>
      <c r="E14" s="262" t="s">
        <v>468</v>
      </c>
      <c r="F14" s="262">
        <v>2</v>
      </c>
      <c r="G14" s="262">
        <v>2</v>
      </c>
      <c r="H14" s="260">
        <v>54</v>
      </c>
      <c r="I14" s="262">
        <v>7</v>
      </c>
      <c r="J14" s="262">
        <v>47</v>
      </c>
      <c r="K14" s="262">
        <v>20</v>
      </c>
      <c r="L14" s="260">
        <v>56</v>
      </c>
      <c r="N14" s="37"/>
      <c r="BR14" s="34"/>
      <c r="BS14" s="34"/>
      <c r="BT14" s="34"/>
      <c r="BU14" s="34"/>
      <c r="BV14" s="34"/>
      <c r="BW14" s="34"/>
      <c r="BX14" s="34"/>
      <c r="BY14" s="34"/>
      <c r="BZ14" s="34"/>
      <c r="CA14" s="34"/>
      <c r="CB14" s="34"/>
      <c r="CC14" s="34"/>
      <c r="CD14" s="34"/>
      <c r="CE14" s="34"/>
      <c r="CF14" s="34"/>
    </row>
    <row r="15" spans="1:84" ht="12.75" x14ac:dyDescent="0.25">
      <c r="A15" s="131" t="s">
        <v>98</v>
      </c>
      <c r="B15" s="260">
        <v>2</v>
      </c>
      <c r="C15" s="262">
        <v>1</v>
      </c>
      <c r="D15" s="262">
        <v>1</v>
      </c>
      <c r="E15" s="262" t="s">
        <v>468</v>
      </c>
      <c r="F15" s="262">
        <v>2</v>
      </c>
      <c r="G15" s="262">
        <v>2</v>
      </c>
      <c r="H15" s="260">
        <v>60</v>
      </c>
      <c r="I15" s="262">
        <v>11</v>
      </c>
      <c r="J15" s="262">
        <v>49</v>
      </c>
      <c r="K15" s="262">
        <v>35</v>
      </c>
      <c r="L15" s="260">
        <v>62</v>
      </c>
      <c r="N15" s="37"/>
      <c r="BR15" s="34"/>
      <c r="BS15" s="34"/>
      <c r="BT15" s="34"/>
      <c r="BU15" s="34"/>
      <c r="BV15" s="34"/>
      <c r="BW15" s="34"/>
      <c r="BX15" s="34"/>
      <c r="BY15" s="34"/>
      <c r="BZ15" s="34"/>
      <c r="CA15" s="34"/>
      <c r="CB15" s="34"/>
      <c r="CC15" s="34"/>
      <c r="CD15" s="34"/>
      <c r="CE15" s="34"/>
      <c r="CF15" s="34"/>
    </row>
    <row r="16" spans="1:84" ht="12.75" x14ac:dyDescent="0.25">
      <c r="A16" s="131" t="s">
        <v>99</v>
      </c>
      <c r="B16" s="260">
        <v>4</v>
      </c>
      <c r="C16" s="262">
        <v>0</v>
      </c>
      <c r="D16" s="262">
        <v>4</v>
      </c>
      <c r="E16" s="262" t="s">
        <v>468</v>
      </c>
      <c r="F16" s="262">
        <v>4</v>
      </c>
      <c r="G16" s="262">
        <v>2</v>
      </c>
      <c r="H16" s="260">
        <v>62</v>
      </c>
      <c r="I16" s="262">
        <v>9</v>
      </c>
      <c r="J16" s="262">
        <v>53</v>
      </c>
      <c r="K16" s="262">
        <v>44</v>
      </c>
      <c r="L16" s="260">
        <v>66</v>
      </c>
      <c r="N16" s="37"/>
      <c r="R16" s="38"/>
      <c r="S16" s="38"/>
      <c r="T16" s="38"/>
      <c r="Y16" s="38"/>
      <c r="Z16" s="38"/>
      <c r="AA16" s="38"/>
      <c r="AF16" s="38"/>
      <c r="AG16" s="38"/>
      <c r="AH16" s="38"/>
      <c r="AM16" s="38"/>
      <c r="AN16" s="38"/>
      <c r="AO16" s="38"/>
      <c r="BR16" s="34"/>
      <c r="BS16" s="34"/>
      <c r="BT16" s="34"/>
      <c r="BU16" s="34"/>
      <c r="BV16" s="34"/>
      <c r="BW16" s="34"/>
      <c r="BX16" s="34"/>
      <c r="BY16" s="34"/>
      <c r="BZ16" s="34"/>
      <c r="CA16" s="34"/>
      <c r="CB16" s="34"/>
      <c r="CC16" s="34"/>
      <c r="CD16" s="34"/>
      <c r="CE16" s="34"/>
      <c r="CF16" s="34"/>
    </row>
    <row r="17" spans="1:84" ht="12.75" x14ac:dyDescent="0.25">
      <c r="A17" s="131" t="s">
        <v>100</v>
      </c>
      <c r="B17" s="260">
        <v>10</v>
      </c>
      <c r="C17" s="262">
        <v>0</v>
      </c>
      <c r="D17" s="262">
        <v>10</v>
      </c>
      <c r="E17" s="262" t="s">
        <v>468</v>
      </c>
      <c r="F17" s="262">
        <v>10</v>
      </c>
      <c r="G17" s="262">
        <v>6</v>
      </c>
      <c r="H17" s="260">
        <v>73</v>
      </c>
      <c r="I17" s="262">
        <v>17</v>
      </c>
      <c r="J17" s="262">
        <v>56</v>
      </c>
      <c r="K17" s="262">
        <v>36</v>
      </c>
      <c r="L17" s="260">
        <v>83</v>
      </c>
      <c r="N17" s="37"/>
      <c r="R17" s="38"/>
      <c r="S17" s="38"/>
      <c r="T17" s="38"/>
      <c r="Y17" s="38"/>
      <c r="Z17" s="38"/>
      <c r="AA17" s="38"/>
      <c r="AF17" s="38"/>
      <c r="AG17" s="38"/>
      <c r="AH17" s="38"/>
      <c r="AM17" s="38"/>
      <c r="AN17" s="38"/>
      <c r="AO17" s="38"/>
      <c r="AT17" s="38"/>
      <c r="AU17" s="38"/>
      <c r="AV17" s="38"/>
      <c r="BA17" s="38"/>
      <c r="BB17" s="38"/>
      <c r="BC17" s="38"/>
      <c r="BH17" s="38"/>
      <c r="BI17" s="38"/>
      <c r="BJ17" s="38"/>
      <c r="BO17" s="38"/>
      <c r="BP17" s="38"/>
      <c r="BQ17" s="38"/>
      <c r="BR17" s="34"/>
      <c r="BS17" s="34"/>
      <c r="BT17" s="34"/>
      <c r="BU17" s="34"/>
      <c r="BV17" s="34"/>
      <c r="BW17" s="34"/>
      <c r="BX17" s="34"/>
      <c r="BY17" s="34"/>
      <c r="BZ17" s="34"/>
      <c r="CA17" s="34"/>
      <c r="CB17" s="34"/>
      <c r="CC17" s="34"/>
      <c r="CD17" s="34"/>
      <c r="CE17" s="34"/>
      <c r="CF17" s="34"/>
    </row>
    <row r="18" spans="1:84" ht="12.75" x14ac:dyDescent="0.25">
      <c r="A18" s="131" t="s">
        <v>101</v>
      </c>
      <c r="B18" s="260">
        <v>8</v>
      </c>
      <c r="C18" s="262">
        <v>0</v>
      </c>
      <c r="D18" s="262">
        <v>8</v>
      </c>
      <c r="E18" s="262" t="s">
        <v>468</v>
      </c>
      <c r="F18" s="262">
        <v>8</v>
      </c>
      <c r="G18" s="262">
        <v>5</v>
      </c>
      <c r="H18" s="260">
        <v>76</v>
      </c>
      <c r="I18" s="262">
        <v>16</v>
      </c>
      <c r="J18" s="262">
        <v>60</v>
      </c>
      <c r="K18" s="262">
        <v>47</v>
      </c>
      <c r="L18" s="260">
        <v>84</v>
      </c>
      <c r="N18" s="37"/>
      <c r="R18" s="38"/>
      <c r="S18" s="38"/>
      <c r="T18" s="38"/>
      <c r="Y18" s="38"/>
      <c r="Z18" s="38"/>
      <c r="AA18" s="38"/>
      <c r="AF18" s="38"/>
      <c r="AG18" s="38"/>
      <c r="AH18" s="38"/>
      <c r="AM18" s="38"/>
      <c r="AN18" s="38"/>
      <c r="AO18" s="38"/>
      <c r="AT18" s="38"/>
      <c r="AU18" s="38"/>
      <c r="AV18" s="38"/>
      <c r="BA18" s="38"/>
      <c r="BB18" s="38"/>
      <c r="BC18" s="38"/>
      <c r="BH18" s="38"/>
      <c r="BI18" s="38"/>
      <c r="BJ18" s="38"/>
      <c r="BO18" s="38"/>
      <c r="BP18" s="38"/>
      <c r="BQ18" s="38"/>
      <c r="BR18" s="34"/>
      <c r="BS18" s="34"/>
      <c r="BT18" s="34"/>
      <c r="BU18" s="34"/>
      <c r="BV18" s="34"/>
      <c r="BW18" s="34"/>
      <c r="BX18" s="34"/>
      <c r="BY18" s="34"/>
      <c r="BZ18" s="34"/>
      <c r="CA18" s="34"/>
      <c r="CB18" s="34"/>
      <c r="CC18" s="34"/>
      <c r="CD18" s="34"/>
      <c r="CE18" s="34"/>
      <c r="CF18" s="34"/>
    </row>
    <row r="19" spans="1:84" ht="12.75" x14ac:dyDescent="0.25">
      <c r="A19" s="131" t="s">
        <v>102</v>
      </c>
      <c r="B19" s="260">
        <v>12</v>
      </c>
      <c r="C19" s="262">
        <v>0</v>
      </c>
      <c r="D19" s="262">
        <v>12</v>
      </c>
      <c r="E19" s="262" t="s">
        <v>468</v>
      </c>
      <c r="F19" s="262">
        <v>12</v>
      </c>
      <c r="G19" s="262">
        <v>3</v>
      </c>
      <c r="H19" s="260">
        <v>101</v>
      </c>
      <c r="I19" s="262">
        <v>24</v>
      </c>
      <c r="J19" s="262">
        <v>77</v>
      </c>
      <c r="K19" s="262">
        <v>54</v>
      </c>
      <c r="L19" s="260">
        <v>113</v>
      </c>
      <c r="N19" s="37"/>
      <c r="R19" s="38"/>
      <c r="S19" s="38"/>
      <c r="T19" s="38"/>
      <c r="Y19" s="38"/>
      <c r="Z19" s="38"/>
      <c r="AA19" s="38"/>
      <c r="AF19" s="38"/>
      <c r="AG19" s="38"/>
      <c r="AH19" s="38"/>
      <c r="AM19" s="38"/>
      <c r="AN19" s="38"/>
      <c r="AO19" s="38"/>
      <c r="AT19" s="38"/>
      <c r="AU19" s="38"/>
      <c r="AV19" s="38"/>
      <c r="BA19" s="38"/>
      <c r="BB19" s="38"/>
      <c r="BC19" s="38"/>
      <c r="BH19" s="38"/>
      <c r="BI19" s="38"/>
      <c r="BJ19" s="38"/>
      <c r="BO19" s="38"/>
      <c r="BP19" s="38"/>
      <c r="BQ19" s="38"/>
      <c r="BR19" s="34"/>
      <c r="BS19" s="34"/>
      <c r="BT19" s="34"/>
      <c r="BU19" s="34"/>
      <c r="BV19" s="34"/>
      <c r="BW19" s="34"/>
      <c r="BX19" s="34"/>
      <c r="BY19" s="34"/>
      <c r="BZ19" s="34"/>
      <c r="CA19" s="34"/>
      <c r="CB19" s="34"/>
      <c r="CC19" s="34"/>
      <c r="CD19" s="34"/>
      <c r="CE19" s="34"/>
      <c r="CF19" s="34"/>
    </row>
    <row r="20" spans="1:84" ht="12.75" x14ac:dyDescent="0.25">
      <c r="A20" s="131" t="s">
        <v>103</v>
      </c>
      <c r="B20" s="260">
        <v>7</v>
      </c>
      <c r="C20" s="262">
        <v>0</v>
      </c>
      <c r="D20" s="262">
        <v>7</v>
      </c>
      <c r="E20" s="262" t="s">
        <v>468</v>
      </c>
      <c r="F20" s="262">
        <v>7</v>
      </c>
      <c r="G20" s="262">
        <v>6</v>
      </c>
      <c r="H20" s="260">
        <v>100</v>
      </c>
      <c r="I20" s="262">
        <v>14</v>
      </c>
      <c r="J20" s="262">
        <v>86</v>
      </c>
      <c r="K20" s="262">
        <v>66</v>
      </c>
      <c r="L20" s="260">
        <v>107</v>
      </c>
      <c r="N20" s="37"/>
      <c r="R20" s="38"/>
      <c r="S20" s="38"/>
      <c r="T20" s="38"/>
      <c r="Y20" s="38"/>
      <c r="Z20" s="38"/>
      <c r="AA20" s="38"/>
      <c r="AF20" s="38"/>
      <c r="AG20" s="38"/>
      <c r="AH20" s="38"/>
      <c r="AM20" s="38"/>
      <c r="AN20" s="38"/>
      <c r="AO20" s="38"/>
      <c r="AT20" s="38"/>
      <c r="AU20" s="38"/>
      <c r="AV20" s="38"/>
      <c r="BA20" s="38"/>
      <c r="BB20" s="38"/>
      <c r="BC20" s="38"/>
      <c r="BH20" s="38"/>
      <c r="BI20" s="38"/>
      <c r="BJ20" s="38"/>
      <c r="BO20" s="38"/>
      <c r="BP20" s="38"/>
      <c r="BQ20" s="38"/>
      <c r="BR20" s="34"/>
      <c r="BS20" s="34"/>
      <c r="BT20" s="34"/>
      <c r="BU20" s="34"/>
      <c r="BV20" s="34"/>
      <c r="BW20" s="34"/>
      <c r="BX20" s="34"/>
      <c r="BY20" s="34"/>
      <c r="BZ20" s="34"/>
      <c r="CA20" s="34"/>
      <c r="CB20" s="34"/>
      <c r="CC20" s="34"/>
      <c r="CD20" s="34"/>
      <c r="CE20" s="34"/>
      <c r="CF20" s="34"/>
    </row>
    <row r="21" spans="1:84" ht="12.75" x14ac:dyDescent="0.25">
      <c r="A21" s="131" t="s">
        <v>104</v>
      </c>
      <c r="B21" s="260">
        <v>16</v>
      </c>
      <c r="C21" s="262">
        <v>0</v>
      </c>
      <c r="D21" s="262">
        <v>16</v>
      </c>
      <c r="E21" s="262" t="s">
        <v>468</v>
      </c>
      <c r="F21" s="262">
        <v>16</v>
      </c>
      <c r="G21" s="262">
        <v>13</v>
      </c>
      <c r="H21" s="260">
        <v>112</v>
      </c>
      <c r="I21" s="262">
        <v>19</v>
      </c>
      <c r="J21" s="262">
        <v>93</v>
      </c>
      <c r="K21" s="262">
        <v>94</v>
      </c>
      <c r="L21" s="260">
        <v>128</v>
      </c>
      <c r="N21" s="37"/>
      <c r="R21" s="38"/>
      <c r="S21" s="38"/>
      <c r="T21" s="38"/>
      <c r="Y21" s="38"/>
      <c r="Z21" s="38"/>
      <c r="AA21" s="38"/>
      <c r="AF21" s="38"/>
      <c r="AG21" s="38"/>
      <c r="AH21" s="38"/>
      <c r="AM21" s="38"/>
      <c r="AN21" s="38"/>
      <c r="AO21" s="38"/>
      <c r="AT21" s="38"/>
      <c r="AU21" s="38"/>
      <c r="AV21" s="38"/>
      <c r="BA21" s="38"/>
      <c r="BB21" s="38"/>
      <c r="BC21" s="38"/>
      <c r="BH21" s="38"/>
      <c r="BI21" s="38"/>
      <c r="BJ21" s="38"/>
      <c r="BO21" s="38"/>
      <c r="BP21" s="38"/>
      <c r="BQ21" s="38"/>
      <c r="BR21" s="34"/>
      <c r="BS21" s="34"/>
      <c r="BT21" s="34"/>
      <c r="BU21" s="34"/>
      <c r="BV21" s="34"/>
      <c r="BW21" s="34"/>
      <c r="BX21" s="34"/>
      <c r="BY21" s="34"/>
      <c r="BZ21" s="34"/>
      <c r="CA21" s="34"/>
      <c r="CB21" s="34"/>
      <c r="CC21" s="34"/>
      <c r="CD21" s="34"/>
      <c r="CE21" s="34"/>
      <c r="CF21" s="34"/>
    </row>
    <row r="22" spans="1:84" ht="12.75" x14ac:dyDescent="0.25">
      <c r="A22" s="131" t="s">
        <v>105</v>
      </c>
      <c r="B22" s="260">
        <v>42</v>
      </c>
      <c r="C22" s="262">
        <v>6</v>
      </c>
      <c r="D22" s="262">
        <v>36</v>
      </c>
      <c r="E22" s="262">
        <v>0</v>
      </c>
      <c r="F22" s="262">
        <v>31</v>
      </c>
      <c r="G22" s="262">
        <v>23</v>
      </c>
      <c r="H22" s="260">
        <v>143</v>
      </c>
      <c r="I22" s="262">
        <v>23</v>
      </c>
      <c r="J22" s="262">
        <v>120</v>
      </c>
      <c r="K22" s="262">
        <v>108</v>
      </c>
      <c r="L22" s="260">
        <v>185</v>
      </c>
      <c r="N22" s="37"/>
      <c r="R22" s="38"/>
      <c r="S22" s="38"/>
      <c r="T22" s="38"/>
      <c r="Y22" s="38"/>
      <c r="Z22" s="38"/>
      <c r="AA22" s="38"/>
      <c r="AF22" s="38"/>
      <c r="AG22" s="38"/>
      <c r="AH22" s="38"/>
      <c r="AM22" s="38"/>
      <c r="AN22" s="38"/>
      <c r="AO22" s="38"/>
      <c r="AT22" s="38"/>
      <c r="AU22" s="38"/>
      <c r="AV22" s="38"/>
      <c r="BA22" s="38"/>
      <c r="BB22" s="38"/>
      <c r="BC22" s="38"/>
      <c r="BH22" s="38"/>
      <c r="BI22" s="38"/>
      <c r="BJ22" s="38"/>
      <c r="BO22" s="38"/>
      <c r="BP22" s="38"/>
      <c r="BQ22" s="38"/>
      <c r="BR22" s="34"/>
      <c r="BS22" s="34"/>
      <c r="BT22" s="34"/>
      <c r="BU22" s="34"/>
      <c r="BV22" s="34"/>
      <c r="BW22" s="34"/>
      <c r="BX22" s="34"/>
      <c r="BY22" s="34"/>
      <c r="BZ22" s="34"/>
      <c r="CA22" s="34"/>
      <c r="CB22" s="34"/>
      <c r="CC22" s="34"/>
      <c r="CD22" s="34"/>
      <c r="CE22" s="34"/>
      <c r="CF22" s="34"/>
    </row>
    <row r="23" spans="1:84" ht="12.75" x14ac:dyDescent="0.25">
      <c r="A23" s="131" t="s">
        <v>106</v>
      </c>
      <c r="B23" s="260">
        <v>70</v>
      </c>
      <c r="C23" s="262">
        <v>4</v>
      </c>
      <c r="D23" s="262">
        <v>66</v>
      </c>
      <c r="E23" s="262">
        <v>0</v>
      </c>
      <c r="F23" s="262">
        <v>61</v>
      </c>
      <c r="G23" s="262">
        <v>48</v>
      </c>
      <c r="H23" s="260">
        <v>182</v>
      </c>
      <c r="I23" s="262">
        <v>32</v>
      </c>
      <c r="J23" s="262">
        <v>150</v>
      </c>
      <c r="K23" s="262">
        <v>104</v>
      </c>
      <c r="L23" s="260">
        <v>252</v>
      </c>
      <c r="N23" s="37"/>
      <c r="R23" s="38"/>
      <c r="S23" s="38"/>
      <c r="T23" s="38"/>
      <c r="Y23" s="38"/>
      <c r="Z23" s="38"/>
      <c r="AA23" s="38"/>
      <c r="AF23" s="38"/>
      <c r="AG23" s="38"/>
      <c r="AH23" s="38"/>
      <c r="AM23" s="38"/>
      <c r="AN23" s="38"/>
      <c r="AO23" s="38"/>
      <c r="AT23" s="38"/>
      <c r="AU23" s="38"/>
      <c r="AV23" s="38"/>
      <c r="BA23" s="38"/>
      <c r="BB23" s="38"/>
      <c r="BC23" s="38"/>
      <c r="BH23" s="38"/>
      <c r="BI23" s="38"/>
      <c r="BJ23" s="38"/>
      <c r="BO23" s="38"/>
      <c r="BP23" s="38"/>
      <c r="BQ23" s="38"/>
      <c r="BR23" s="34"/>
      <c r="BS23" s="34"/>
      <c r="BT23" s="34"/>
      <c r="BU23" s="34"/>
      <c r="BV23" s="34"/>
      <c r="BW23" s="34"/>
      <c r="BX23" s="34"/>
      <c r="BY23" s="34"/>
      <c r="BZ23" s="34"/>
      <c r="CA23" s="34"/>
      <c r="CB23" s="34"/>
      <c r="CC23" s="34"/>
      <c r="CD23" s="34"/>
      <c r="CE23" s="34"/>
      <c r="CF23" s="34"/>
    </row>
    <row r="24" spans="1:84" ht="12.75" x14ac:dyDescent="0.25">
      <c r="A24" s="131" t="s">
        <v>13</v>
      </c>
      <c r="B24" s="260">
        <v>4244</v>
      </c>
      <c r="C24" s="262">
        <v>489</v>
      </c>
      <c r="D24" s="262">
        <v>3755</v>
      </c>
      <c r="E24" s="262">
        <v>0</v>
      </c>
      <c r="F24" s="262">
        <v>335</v>
      </c>
      <c r="G24" s="262">
        <v>4203</v>
      </c>
      <c r="H24" s="260">
        <v>168</v>
      </c>
      <c r="I24" s="262">
        <v>29</v>
      </c>
      <c r="J24" s="262">
        <v>139</v>
      </c>
      <c r="K24" s="262">
        <v>82</v>
      </c>
      <c r="L24" s="260">
        <v>4412</v>
      </c>
      <c r="N24" s="37"/>
      <c r="R24" s="38"/>
      <c r="S24" s="38"/>
      <c r="T24" s="38"/>
      <c r="Y24" s="38"/>
      <c r="Z24" s="38"/>
      <c r="AA24" s="38"/>
      <c r="AF24" s="38"/>
      <c r="AG24" s="38"/>
      <c r="AH24" s="38"/>
      <c r="AM24" s="38"/>
      <c r="AN24" s="38"/>
      <c r="AO24" s="38"/>
      <c r="AT24" s="38"/>
      <c r="AU24" s="38"/>
      <c r="AV24" s="38"/>
      <c r="BA24" s="38"/>
      <c r="BB24" s="38"/>
      <c r="BC24" s="38"/>
      <c r="BH24" s="38"/>
      <c r="BI24" s="38"/>
      <c r="BJ24" s="38"/>
      <c r="BO24" s="38"/>
      <c r="BP24" s="38"/>
      <c r="BQ24" s="38"/>
      <c r="BR24" s="34"/>
      <c r="BS24" s="34"/>
      <c r="BT24" s="34"/>
      <c r="BU24" s="34"/>
      <c r="BV24" s="34"/>
      <c r="BW24" s="34"/>
      <c r="BX24" s="34"/>
      <c r="BY24" s="34"/>
      <c r="BZ24" s="34"/>
      <c r="CA24" s="34"/>
      <c r="CB24" s="34"/>
      <c r="CC24" s="34"/>
      <c r="CD24" s="34"/>
      <c r="CE24" s="34"/>
      <c r="CF24" s="34"/>
    </row>
    <row r="25" spans="1:84" ht="12.75" x14ac:dyDescent="0.25">
      <c r="A25" s="131" t="s">
        <v>107</v>
      </c>
      <c r="B25" s="260">
        <v>1652</v>
      </c>
      <c r="C25" s="262">
        <v>216</v>
      </c>
      <c r="D25" s="262">
        <v>1436</v>
      </c>
      <c r="E25" s="262">
        <v>0</v>
      </c>
      <c r="F25" s="262">
        <v>239</v>
      </c>
      <c r="G25" s="262">
        <v>1603</v>
      </c>
      <c r="H25" s="260">
        <v>160</v>
      </c>
      <c r="I25" s="262">
        <v>30</v>
      </c>
      <c r="J25" s="262">
        <v>130</v>
      </c>
      <c r="K25" s="262">
        <v>51</v>
      </c>
      <c r="L25" s="260">
        <v>1812</v>
      </c>
      <c r="N25" s="37"/>
      <c r="R25" s="38"/>
      <c r="S25" s="38"/>
      <c r="T25" s="38"/>
      <c r="Y25" s="38"/>
      <c r="Z25" s="38"/>
      <c r="AA25" s="38"/>
      <c r="AF25" s="38"/>
      <c r="AG25" s="38"/>
      <c r="AH25" s="38"/>
      <c r="AM25" s="38"/>
      <c r="AN25" s="38"/>
      <c r="AO25" s="38"/>
      <c r="AT25" s="38"/>
      <c r="AU25" s="38"/>
      <c r="AV25" s="38"/>
      <c r="BA25" s="38"/>
      <c r="BB25" s="38"/>
      <c r="BC25" s="38"/>
      <c r="BH25" s="38"/>
      <c r="BI25" s="38"/>
      <c r="BJ25" s="38"/>
      <c r="BO25" s="38"/>
      <c r="BP25" s="38"/>
      <c r="BQ25" s="38"/>
      <c r="BR25" s="34"/>
      <c r="BS25" s="34"/>
      <c r="BT25" s="34"/>
      <c r="BU25" s="34"/>
      <c r="BV25" s="34"/>
      <c r="BW25" s="34"/>
      <c r="BX25" s="34"/>
      <c r="BY25" s="34"/>
      <c r="BZ25" s="34"/>
      <c r="CA25" s="34"/>
      <c r="CB25" s="34"/>
      <c r="CC25" s="34"/>
      <c r="CD25" s="34"/>
      <c r="CE25" s="34"/>
      <c r="CF25" s="34"/>
    </row>
    <row r="26" spans="1:84" ht="12.75" x14ac:dyDescent="0.25">
      <c r="A26" s="131" t="s">
        <v>11</v>
      </c>
      <c r="B26" s="260">
        <v>1415</v>
      </c>
      <c r="C26" s="262">
        <v>216</v>
      </c>
      <c r="D26" s="262">
        <v>1199</v>
      </c>
      <c r="E26" s="262">
        <v>0</v>
      </c>
      <c r="F26" s="262">
        <v>242</v>
      </c>
      <c r="G26" s="262">
        <v>1337</v>
      </c>
      <c r="H26" s="260">
        <v>154</v>
      </c>
      <c r="I26" s="262">
        <v>45</v>
      </c>
      <c r="J26" s="262">
        <v>109</v>
      </c>
      <c r="K26" s="262">
        <v>67</v>
      </c>
      <c r="L26" s="260">
        <v>1569</v>
      </c>
      <c r="N26" s="37"/>
      <c r="R26" s="38"/>
      <c r="S26" s="38"/>
      <c r="T26" s="38"/>
      <c r="Y26" s="38"/>
      <c r="Z26" s="38"/>
      <c r="AA26" s="38"/>
      <c r="AF26" s="38"/>
      <c r="AG26" s="38"/>
      <c r="AH26" s="38"/>
      <c r="AM26" s="38"/>
      <c r="AN26" s="38"/>
      <c r="AO26" s="38"/>
      <c r="AT26" s="38"/>
      <c r="AU26" s="38"/>
      <c r="AV26" s="38"/>
      <c r="BA26" s="38"/>
      <c r="BB26" s="38"/>
      <c r="BC26" s="38"/>
      <c r="BH26" s="38"/>
      <c r="BI26" s="38"/>
      <c r="BJ26" s="38"/>
      <c r="BO26" s="38"/>
      <c r="BP26" s="38"/>
      <c r="BQ26" s="38"/>
      <c r="BR26" s="34"/>
      <c r="BS26" s="34"/>
      <c r="BT26" s="34"/>
      <c r="BU26" s="34"/>
      <c r="BV26" s="34"/>
      <c r="BW26" s="34"/>
      <c r="BX26" s="34"/>
      <c r="BY26" s="34"/>
      <c r="BZ26" s="34"/>
      <c r="CA26" s="34"/>
      <c r="CB26" s="34"/>
      <c r="CC26" s="34"/>
      <c r="CD26" s="34"/>
      <c r="CE26" s="34"/>
      <c r="CF26" s="34"/>
    </row>
    <row r="27" spans="1:84" ht="12.75" x14ac:dyDescent="0.25">
      <c r="A27" s="131" t="s">
        <v>108</v>
      </c>
      <c r="B27" s="260">
        <v>4511</v>
      </c>
      <c r="C27" s="262">
        <v>1442</v>
      </c>
      <c r="D27" s="262">
        <v>3069</v>
      </c>
      <c r="E27" s="262">
        <v>2322</v>
      </c>
      <c r="F27" s="262">
        <v>326</v>
      </c>
      <c r="G27" s="262">
        <v>1704</v>
      </c>
      <c r="H27" s="260">
        <v>190</v>
      </c>
      <c r="I27" s="262">
        <v>51</v>
      </c>
      <c r="J27" s="262">
        <v>139</v>
      </c>
      <c r="K27" s="262">
        <v>54</v>
      </c>
      <c r="L27" s="260">
        <v>4701</v>
      </c>
      <c r="N27" s="37"/>
      <c r="R27" s="38"/>
      <c r="S27" s="38"/>
      <c r="T27" s="38"/>
      <c r="Y27" s="38"/>
      <c r="Z27" s="38"/>
      <c r="AA27" s="38"/>
      <c r="AF27" s="38"/>
      <c r="AG27" s="38"/>
      <c r="AH27" s="38"/>
      <c r="AM27" s="38"/>
      <c r="AN27" s="38"/>
      <c r="AO27" s="38"/>
      <c r="AT27" s="38"/>
      <c r="AU27" s="38"/>
      <c r="AV27" s="38"/>
      <c r="BA27" s="38"/>
      <c r="BB27" s="38"/>
      <c r="BC27" s="38"/>
      <c r="BH27" s="38"/>
      <c r="BI27" s="38"/>
      <c r="BJ27" s="38"/>
      <c r="BO27" s="38"/>
      <c r="BP27" s="38"/>
      <c r="BQ27" s="38"/>
      <c r="BR27" s="34"/>
      <c r="BS27" s="34"/>
      <c r="BT27" s="34"/>
      <c r="BU27" s="34"/>
      <c r="BV27" s="34"/>
      <c r="BW27" s="34"/>
      <c r="BX27" s="34"/>
      <c r="BY27" s="34"/>
      <c r="BZ27" s="34"/>
      <c r="CA27" s="34"/>
      <c r="CB27" s="34"/>
      <c r="CC27" s="34"/>
      <c r="CD27" s="34"/>
      <c r="CE27" s="34"/>
      <c r="CF27" s="34"/>
    </row>
    <row r="28" spans="1:84" ht="12.75" x14ac:dyDescent="0.25">
      <c r="A28" s="131" t="s">
        <v>109</v>
      </c>
      <c r="B28" s="260">
        <v>2826</v>
      </c>
      <c r="C28" s="262">
        <v>605</v>
      </c>
      <c r="D28" s="262">
        <v>2221</v>
      </c>
      <c r="E28" s="262">
        <v>629</v>
      </c>
      <c r="F28" s="262">
        <v>285</v>
      </c>
      <c r="G28" s="262">
        <v>1639</v>
      </c>
      <c r="H28" s="260">
        <v>167</v>
      </c>
      <c r="I28" s="262">
        <v>43</v>
      </c>
      <c r="J28" s="262">
        <v>124</v>
      </c>
      <c r="K28" s="262">
        <v>11</v>
      </c>
      <c r="L28" s="260">
        <v>2993</v>
      </c>
      <c r="N28" s="37"/>
      <c r="R28" s="38"/>
      <c r="S28" s="38"/>
      <c r="T28" s="38"/>
      <c r="Y28" s="38"/>
      <c r="Z28" s="38"/>
      <c r="AA28" s="38"/>
      <c r="AF28" s="38"/>
      <c r="AG28" s="38"/>
      <c r="AH28" s="38"/>
      <c r="AM28" s="38"/>
      <c r="AN28" s="38"/>
      <c r="AO28" s="38"/>
      <c r="AT28" s="38"/>
      <c r="AU28" s="38"/>
      <c r="AV28" s="38"/>
      <c r="BA28" s="38"/>
      <c r="BB28" s="38"/>
      <c r="BC28" s="38"/>
      <c r="BH28" s="38"/>
      <c r="BI28" s="38"/>
      <c r="BJ28" s="38"/>
      <c r="BO28" s="38"/>
      <c r="BP28" s="38"/>
      <c r="BQ28" s="38"/>
      <c r="BR28" s="34"/>
      <c r="BS28" s="34"/>
      <c r="BT28" s="34"/>
      <c r="BU28" s="34"/>
      <c r="BV28" s="34"/>
      <c r="BW28" s="34"/>
      <c r="BX28" s="34"/>
      <c r="BY28" s="34"/>
      <c r="BZ28" s="34"/>
      <c r="CA28" s="34"/>
      <c r="CB28" s="34"/>
      <c r="CC28" s="34"/>
      <c r="CD28" s="34"/>
      <c r="CE28" s="34"/>
      <c r="CF28" s="34"/>
    </row>
    <row r="29" spans="1:84" ht="12.75" x14ac:dyDescent="0.25">
      <c r="A29" s="131" t="s">
        <v>14</v>
      </c>
      <c r="B29" s="260">
        <v>4710</v>
      </c>
      <c r="C29" s="262">
        <v>935</v>
      </c>
      <c r="D29" s="262">
        <v>3775</v>
      </c>
      <c r="E29" s="262">
        <v>594</v>
      </c>
      <c r="F29" s="262">
        <v>282</v>
      </c>
      <c r="G29" s="262">
        <v>1031</v>
      </c>
      <c r="H29" s="260">
        <v>68</v>
      </c>
      <c r="I29" s="262">
        <v>19</v>
      </c>
      <c r="J29" s="262">
        <v>49</v>
      </c>
      <c r="K29" s="262">
        <v>2</v>
      </c>
      <c r="L29" s="260">
        <v>4778</v>
      </c>
      <c r="N29" s="37"/>
      <c r="R29" s="38"/>
      <c r="S29" s="38"/>
      <c r="T29" s="38"/>
      <c r="Y29" s="38"/>
      <c r="Z29" s="38"/>
      <c r="AA29" s="38"/>
      <c r="AF29" s="38"/>
      <c r="AG29" s="38"/>
      <c r="AH29" s="38"/>
      <c r="AM29" s="38"/>
      <c r="AN29" s="38"/>
      <c r="AO29" s="38"/>
      <c r="AT29" s="38"/>
      <c r="AU29" s="38"/>
      <c r="AV29" s="38"/>
      <c r="BA29" s="38"/>
      <c r="BB29" s="38"/>
      <c r="BC29" s="38"/>
      <c r="BH29" s="38"/>
      <c r="BI29" s="38"/>
      <c r="BJ29" s="38"/>
      <c r="BO29" s="38"/>
      <c r="BP29" s="38"/>
      <c r="BQ29" s="38"/>
      <c r="BR29" s="34"/>
      <c r="BS29" s="34"/>
      <c r="BT29" s="34"/>
      <c r="BU29" s="34"/>
      <c r="BV29" s="34"/>
      <c r="BW29" s="34"/>
      <c r="BX29" s="34"/>
      <c r="BY29" s="34"/>
      <c r="BZ29" s="34"/>
      <c r="CA29" s="34"/>
      <c r="CB29" s="34"/>
      <c r="CC29" s="34"/>
      <c r="CD29" s="34"/>
      <c r="CE29" s="34"/>
      <c r="CF29" s="34"/>
    </row>
    <row r="30" spans="1:84" ht="12.75" x14ac:dyDescent="0.25">
      <c r="A30" s="131" t="s">
        <v>110</v>
      </c>
      <c r="B30" s="260">
        <v>1150</v>
      </c>
      <c r="C30" s="262">
        <v>301</v>
      </c>
      <c r="D30" s="262">
        <v>849</v>
      </c>
      <c r="E30" s="262">
        <v>210</v>
      </c>
      <c r="F30" s="262">
        <v>91</v>
      </c>
      <c r="G30" s="262">
        <v>255</v>
      </c>
      <c r="H30" s="260">
        <v>25</v>
      </c>
      <c r="I30" s="262">
        <v>10</v>
      </c>
      <c r="J30" s="262">
        <v>15</v>
      </c>
      <c r="K30" s="262">
        <v>0</v>
      </c>
      <c r="L30" s="260">
        <v>1175</v>
      </c>
      <c r="N30" s="37"/>
      <c r="R30" s="38"/>
      <c r="S30" s="38"/>
      <c r="T30" s="38"/>
      <c r="Y30" s="38"/>
      <c r="Z30" s="38"/>
      <c r="AA30" s="38"/>
      <c r="AF30" s="38"/>
      <c r="AG30" s="38"/>
      <c r="AH30" s="38"/>
      <c r="AM30" s="38"/>
      <c r="AN30" s="38"/>
      <c r="AO30" s="38"/>
      <c r="AT30" s="38"/>
      <c r="AU30" s="38"/>
      <c r="AV30" s="38"/>
      <c r="BA30" s="38"/>
      <c r="BB30" s="38"/>
      <c r="BC30" s="38"/>
      <c r="BH30" s="38"/>
      <c r="BI30" s="38"/>
      <c r="BJ30" s="38"/>
      <c r="BO30" s="38"/>
      <c r="BP30" s="38"/>
      <c r="BQ30" s="38"/>
      <c r="BR30" s="34"/>
      <c r="BS30" s="34"/>
      <c r="BT30" s="34"/>
      <c r="BU30" s="34"/>
      <c r="BV30" s="34"/>
      <c r="BW30" s="34"/>
      <c r="BX30" s="34"/>
      <c r="BY30" s="34"/>
      <c r="BZ30" s="34"/>
      <c r="CA30" s="34"/>
      <c r="CB30" s="34"/>
      <c r="CC30" s="34"/>
      <c r="CD30" s="34"/>
      <c r="CE30" s="34"/>
      <c r="CF30" s="34"/>
    </row>
    <row r="31" spans="1:84" ht="12.75" x14ac:dyDescent="0.25">
      <c r="A31" s="131" t="s">
        <v>18</v>
      </c>
      <c r="B31" s="260">
        <v>718</v>
      </c>
      <c r="C31" s="262">
        <v>195</v>
      </c>
      <c r="D31" s="262">
        <v>523</v>
      </c>
      <c r="E31" s="262">
        <v>121</v>
      </c>
      <c r="F31" s="262">
        <v>57</v>
      </c>
      <c r="G31" s="262">
        <v>142</v>
      </c>
      <c r="H31" s="260">
        <v>18</v>
      </c>
      <c r="I31" s="262">
        <v>3</v>
      </c>
      <c r="J31" s="262">
        <v>15</v>
      </c>
      <c r="K31" s="262">
        <v>0</v>
      </c>
      <c r="L31" s="260">
        <v>736</v>
      </c>
      <c r="N31" s="37"/>
      <c r="R31" s="38"/>
      <c r="S31" s="38"/>
      <c r="T31" s="38"/>
      <c r="Y31" s="38"/>
      <c r="Z31" s="38"/>
      <c r="AA31" s="38"/>
      <c r="AF31" s="38"/>
      <c r="AG31" s="38"/>
      <c r="AH31" s="38"/>
      <c r="AM31" s="38"/>
      <c r="AN31" s="38"/>
      <c r="AO31" s="38"/>
      <c r="AT31" s="38"/>
      <c r="AU31" s="38"/>
      <c r="AV31" s="38"/>
      <c r="BA31" s="38"/>
      <c r="BB31" s="38"/>
      <c r="BC31" s="38"/>
      <c r="BH31" s="38"/>
      <c r="BI31" s="38"/>
      <c r="BJ31" s="38"/>
      <c r="BO31" s="38"/>
      <c r="BP31" s="38"/>
      <c r="BQ31" s="38"/>
      <c r="BR31" s="34"/>
      <c r="BS31" s="34"/>
      <c r="BT31" s="34"/>
      <c r="BU31" s="34"/>
      <c r="BV31" s="34"/>
      <c r="BW31" s="34"/>
      <c r="BX31" s="34"/>
      <c r="BY31" s="34"/>
      <c r="BZ31" s="34"/>
      <c r="CA31" s="34"/>
      <c r="CB31" s="34"/>
      <c r="CC31" s="34"/>
      <c r="CD31" s="34"/>
      <c r="CE31" s="34"/>
      <c r="CF31" s="34"/>
    </row>
    <row r="32" spans="1:84" ht="12.75" x14ac:dyDescent="0.25">
      <c r="A32" s="131" t="s">
        <v>111</v>
      </c>
      <c r="B32" s="260">
        <v>571</v>
      </c>
      <c r="C32" s="262">
        <v>177</v>
      </c>
      <c r="D32" s="262">
        <v>394</v>
      </c>
      <c r="E32" s="262">
        <v>96</v>
      </c>
      <c r="F32" s="262">
        <v>40</v>
      </c>
      <c r="G32" s="262">
        <v>115</v>
      </c>
      <c r="H32" s="260">
        <v>13</v>
      </c>
      <c r="I32" s="262">
        <v>2</v>
      </c>
      <c r="J32" s="262">
        <v>11</v>
      </c>
      <c r="K32" s="262">
        <v>0</v>
      </c>
      <c r="L32" s="260">
        <v>584</v>
      </c>
      <c r="N32" s="37"/>
      <c r="R32" s="38"/>
      <c r="S32" s="38"/>
      <c r="T32" s="38"/>
      <c r="Y32" s="38"/>
      <c r="Z32" s="38"/>
      <c r="AA32" s="38"/>
      <c r="AF32" s="38"/>
      <c r="AG32" s="38"/>
      <c r="AH32" s="38"/>
      <c r="AM32" s="38"/>
      <c r="AN32" s="38"/>
      <c r="AO32" s="38"/>
      <c r="AT32" s="38"/>
      <c r="AU32" s="38"/>
      <c r="AV32" s="38"/>
      <c r="BH32" s="38"/>
      <c r="BI32" s="38"/>
      <c r="BJ32" s="38"/>
      <c r="BO32" s="38"/>
      <c r="BP32" s="38"/>
      <c r="BQ32" s="38"/>
      <c r="BR32" s="34"/>
      <c r="BS32" s="34"/>
      <c r="BT32" s="34"/>
      <c r="BU32" s="34"/>
      <c r="BV32" s="34"/>
      <c r="BW32" s="34"/>
      <c r="BX32" s="34"/>
      <c r="BY32" s="34"/>
      <c r="BZ32" s="34"/>
      <c r="CA32" s="34"/>
      <c r="CB32" s="34"/>
      <c r="CC32" s="34"/>
      <c r="CD32" s="34"/>
      <c r="CE32" s="34"/>
      <c r="CF32" s="34"/>
    </row>
    <row r="33" spans="1:84" ht="12.75" x14ac:dyDescent="0.25">
      <c r="A33" s="131" t="s">
        <v>112</v>
      </c>
      <c r="B33" s="260">
        <v>507</v>
      </c>
      <c r="C33" s="262">
        <v>171</v>
      </c>
      <c r="D33" s="262">
        <v>336</v>
      </c>
      <c r="E33" s="262">
        <v>71</v>
      </c>
      <c r="F33" s="262">
        <v>40</v>
      </c>
      <c r="G33" s="262">
        <v>70</v>
      </c>
      <c r="H33" s="260">
        <v>6</v>
      </c>
      <c r="I33" s="262">
        <v>2</v>
      </c>
      <c r="J33" s="262">
        <v>4</v>
      </c>
      <c r="K33" s="262" t="s">
        <v>468</v>
      </c>
      <c r="L33" s="260">
        <v>513</v>
      </c>
      <c r="N33" s="37"/>
      <c r="R33" s="38"/>
      <c r="S33" s="38"/>
      <c r="T33" s="38"/>
      <c r="Y33" s="38"/>
      <c r="Z33" s="38"/>
      <c r="AA33" s="38"/>
      <c r="AF33" s="38"/>
      <c r="AG33" s="38"/>
      <c r="AH33" s="38"/>
      <c r="AM33" s="38"/>
      <c r="AN33" s="38"/>
      <c r="AO33" s="38"/>
      <c r="BA33" s="38"/>
      <c r="BB33" s="38"/>
      <c r="BC33" s="38"/>
      <c r="BH33" s="38"/>
      <c r="BI33" s="38"/>
      <c r="BJ33" s="38"/>
      <c r="BO33" s="38"/>
      <c r="BP33" s="38"/>
      <c r="BQ33" s="38"/>
      <c r="BR33" s="34"/>
      <c r="BS33" s="34"/>
      <c r="BT33" s="34"/>
      <c r="BU33" s="34"/>
      <c r="BV33" s="34"/>
      <c r="BW33" s="34"/>
      <c r="BX33" s="34"/>
      <c r="BY33" s="34"/>
      <c r="BZ33" s="34"/>
      <c r="CA33" s="34"/>
      <c r="CB33" s="34"/>
      <c r="CC33" s="34"/>
      <c r="CD33" s="34"/>
      <c r="CE33" s="34"/>
      <c r="CF33" s="34"/>
    </row>
    <row r="34" spans="1:84" ht="16.5" customHeight="1" x14ac:dyDescent="0.25">
      <c r="A34" s="129" t="s">
        <v>113</v>
      </c>
      <c r="B34" s="264">
        <v>60.6</v>
      </c>
      <c r="C34" s="264">
        <v>61.1</v>
      </c>
      <c r="D34" s="264">
        <v>60.4</v>
      </c>
      <c r="E34" s="264">
        <v>61.2</v>
      </c>
      <c r="F34" s="264">
        <v>59.9</v>
      </c>
      <c r="G34" s="264">
        <v>59.4</v>
      </c>
      <c r="H34" s="264">
        <v>54.7</v>
      </c>
      <c r="I34" s="264">
        <v>56.1</v>
      </c>
      <c r="J34" s="264">
        <v>54.4</v>
      </c>
      <c r="K34" s="264">
        <v>55</v>
      </c>
      <c r="L34" s="264">
        <v>60.1</v>
      </c>
      <c r="M34" s="36"/>
      <c r="R34" s="38"/>
      <c r="S34" s="38"/>
      <c r="T34" s="38"/>
      <c r="Y34" s="38"/>
      <c r="Z34" s="38"/>
      <c r="AA34" s="38"/>
      <c r="AF34" s="38"/>
      <c r="AG34" s="38"/>
      <c r="AH34" s="38"/>
      <c r="AM34" s="38"/>
      <c r="AN34" s="38"/>
      <c r="AO34" s="38"/>
      <c r="AT34" s="38"/>
      <c r="AU34" s="38"/>
      <c r="AV34" s="38"/>
      <c r="BA34" s="38"/>
      <c r="BB34" s="38"/>
      <c r="BC34" s="38"/>
      <c r="BH34" s="38"/>
      <c r="BI34" s="38"/>
      <c r="BJ34" s="38"/>
      <c r="BO34" s="38"/>
      <c r="BP34" s="38"/>
      <c r="BQ34" s="38"/>
      <c r="BR34" s="34"/>
      <c r="BS34" s="34"/>
      <c r="BT34" s="34"/>
      <c r="BU34" s="34"/>
      <c r="BV34" s="34"/>
      <c r="BW34" s="34"/>
      <c r="BX34" s="34"/>
      <c r="BY34" s="34"/>
      <c r="BZ34" s="34"/>
      <c r="CA34" s="34"/>
      <c r="CB34" s="34"/>
      <c r="CC34" s="34"/>
      <c r="CD34" s="34"/>
      <c r="CE34" s="34"/>
      <c r="CF34" s="34"/>
    </row>
    <row r="35" spans="1:84" x14ac:dyDescent="0.25">
      <c r="A35" s="639"/>
      <c r="B35" s="574"/>
      <c r="C35" s="574"/>
      <c r="D35" s="574"/>
      <c r="E35" s="574"/>
      <c r="F35" s="574"/>
      <c r="G35" s="574"/>
      <c r="H35" s="574"/>
      <c r="I35" s="574"/>
      <c r="J35" s="574"/>
      <c r="K35" s="574"/>
      <c r="L35" s="574"/>
      <c r="BR35" s="34"/>
      <c r="BS35" s="34"/>
      <c r="BT35" s="34"/>
      <c r="BU35" s="34"/>
      <c r="BV35" s="34"/>
      <c r="BW35" s="34"/>
      <c r="BX35" s="34"/>
      <c r="BY35" s="34"/>
      <c r="BZ35" s="34"/>
      <c r="CA35" s="34"/>
      <c r="CB35" s="34"/>
      <c r="CC35" s="34"/>
      <c r="CD35" s="34"/>
      <c r="CE35" s="34"/>
      <c r="CF35" s="34"/>
    </row>
    <row r="36" spans="1:84" x14ac:dyDescent="0.25">
      <c r="A36" s="633"/>
      <c r="B36" s="601"/>
      <c r="C36" s="601"/>
      <c r="D36" s="601"/>
      <c r="E36" s="601"/>
      <c r="F36" s="601"/>
      <c r="G36" s="601"/>
      <c r="H36" s="601"/>
      <c r="I36" s="601"/>
      <c r="J36" s="601"/>
      <c r="K36" s="601"/>
      <c r="L36" s="601"/>
      <c r="BR36" s="34"/>
      <c r="BS36" s="34"/>
      <c r="BT36" s="34"/>
      <c r="BU36" s="34"/>
      <c r="BV36" s="34"/>
      <c r="BW36" s="34"/>
      <c r="BX36" s="34"/>
      <c r="BY36" s="34"/>
      <c r="BZ36" s="34"/>
      <c r="CA36" s="34"/>
      <c r="CB36" s="34"/>
      <c r="CC36" s="34"/>
      <c r="CD36" s="34"/>
      <c r="CE36" s="34"/>
      <c r="CF36" s="34"/>
    </row>
    <row r="37" spans="1:84" x14ac:dyDescent="0.25">
      <c r="A37" s="633"/>
      <c r="B37" s="597"/>
      <c r="C37" s="597"/>
      <c r="D37" s="597"/>
      <c r="E37" s="597"/>
      <c r="F37" s="597"/>
      <c r="G37" s="597"/>
      <c r="H37" s="597"/>
      <c r="I37" s="597"/>
      <c r="J37" s="597"/>
      <c r="K37" s="597"/>
      <c r="L37" s="597"/>
      <c r="BR37" s="34"/>
      <c r="BS37" s="34"/>
      <c r="BT37" s="34"/>
      <c r="BU37" s="34"/>
      <c r="BV37" s="34"/>
      <c r="BW37" s="34"/>
      <c r="BX37" s="34"/>
      <c r="BY37" s="34"/>
      <c r="BZ37" s="34"/>
      <c r="CA37" s="34"/>
      <c r="CB37" s="34"/>
      <c r="CC37" s="34"/>
      <c r="CD37" s="34"/>
      <c r="CE37" s="34"/>
      <c r="CF37" s="34"/>
    </row>
    <row r="38" spans="1:84" ht="15" customHeight="1" x14ac:dyDescent="0.25">
      <c r="A38" s="614"/>
      <c r="B38" s="587"/>
      <c r="C38" s="587"/>
      <c r="D38" s="587"/>
      <c r="E38" s="587"/>
      <c r="F38" s="587"/>
      <c r="G38" s="587"/>
      <c r="H38" s="587"/>
      <c r="I38" s="587"/>
      <c r="J38" s="587"/>
      <c r="K38" s="587"/>
      <c r="L38" s="587"/>
      <c r="M38" s="587"/>
      <c r="N38" s="587"/>
      <c r="O38" s="587"/>
      <c r="P38" s="587"/>
      <c r="Q38" s="587"/>
      <c r="R38" s="587"/>
      <c r="S38" s="587"/>
      <c r="T38" s="587"/>
      <c r="U38" s="587"/>
      <c r="V38" s="587"/>
      <c r="W38" s="587"/>
      <c r="BR38" s="34"/>
      <c r="BS38" s="34"/>
      <c r="BT38" s="34"/>
      <c r="BU38" s="34"/>
      <c r="BV38" s="34"/>
      <c r="BW38" s="34"/>
      <c r="BX38" s="34"/>
      <c r="BY38" s="34"/>
      <c r="BZ38" s="34"/>
      <c r="CA38" s="34"/>
      <c r="CB38" s="34"/>
      <c r="CC38" s="34"/>
      <c r="CD38" s="34"/>
      <c r="CE38" s="34"/>
      <c r="CF38" s="34"/>
    </row>
    <row r="39" spans="1:84" ht="12.75" x14ac:dyDescent="0.25">
      <c r="A39" s="39"/>
      <c r="B39" s="40"/>
      <c r="C39" s="40"/>
      <c r="D39" s="40"/>
      <c r="E39" s="40"/>
      <c r="F39" s="40"/>
      <c r="G39" s="40"/>
      <c r="H39" s="40"/>
      <c r="I39" s="40"/>
      <c r="J39" s="40"/>
      <c r="K39" s="40"/>
      <c r="L39" s="40"/>
      <c r="BR39" s="34"/>
      <c r="BS39" s="34"/>
      <c r="BT39" s="34"/>
      <c r="BU39" s="34"/>
      <c r="BV39" s="34"/>
      <c r="BW39" s="34"/>
      <c r="BX39" s="34"/>
      <c r="BY39" s="34"/>
      <c r="BZ39" s="34"/>
      <c r="CA39" s="34"/>
      <c r="CB39" s="34"/>
      <c r="CC39" s="34"/>
      <c r="CD39" s="34"/>
      <c r="CE39" s="34"/>
      <c r="CF39" s="34"/>
    </row>
    <row r="40" spans="1:84" ht="29.25" customHeight="1" x14ac:dyDescent="0.25">
      <c r="B40" s="94"/>
      <c r="H40" s="94"/>
      <c r="L40" s="94"/>
      <c r="BR40" s="34"/>
      <c r="BS40" s="34"/>
      <c r="BT40" s="34"/>
      <c r="BU40" s="34"/>
      <c r="BV40" s="34"/>
      <c r="BW40" s="34"/>
      <c r="BX40" s="34"/>
      <c r="BY40" s="34"/>
      <c r="BZ40" s="34"/>
      <c r="CA40" s="34"/>
      <c r="CB40" s="34"/>
      <c r="CC40" s="34"/>
      <c r="CD40" s="34"/>
      <c r="CE40" s="34"/>
      <c r="CF40" s="34"/>
    </row>
    <row r="41" spans="1:84" ht="126" customHeight="1" x14ac:dyDescent="0.25">
      <c r="M41" s="34"/>
      <c r="BR41" s="34"/>
      <c r="BS41" s="34"/>
      <c r="BT41" s="34"/>
      <c r="BU41" s="34"/>
      <c r="BV41" s="34"/>
      <c r="BW41" s="34"/>
      <c r="BX41" s="34"/>
      <c r="BY41" s="34"/>
      <c r="BZ41" s="34"/>
      <c r="CA41" s="34"/>
      <c r="CB41" s="34"/>
      <c r="CC41" s="34"/>
      <c r="CD41" s="34"/>
      <c r="CE41" s="34"/>
      <c r="CF41" s="34"/>
    </row>
    <row r="42" spans="1:84" ht="12.75" x14ac:dyDescent="0.25">
      <c r="M42" s="34"/>
      <c r="BR42" s="34"/>
      <c r="BS42" s="34"/>
      <c r="BT42" s="34"/>
      <c r="BU42" s="34"/>
      <c r="BV42" s="34"/>
      <c r="BW42" s="34"/>
      <c r="BX42" s="34"/>
      <c r="BY42" s="34"/>
      <c r="BZ42" s="34"/>
      <c r="CA42" s="34"/>
      <c r="CB42" s="34"/>
      <c r="CC42" s="34"/>
      <c r="CD42" s="34"/>
      <c r="CE42" s="34"/>
      <c r="CF42" s="34"/>
    </row>
    <row r="43" spans="1:84" ht="12.75" x14ac:dyDescent="0.25">
      <c r="M43" s="34"/>
      <c r="BR43" s="34"/>
      <c r="BS43" s="34"/>
      <c r="BT43" s="34"/>
      <c r="BU43" s="34"/>
      <c r="BV43" s="34"/>
      <c r="BW43" s="34"/>
      <c r="BX43" s="34"/>
      <c r="BY43" s="34"/>
      <c r="BZ43" s="34"/>
      <c r="CA43" s="34"/>
      <c r="CB43" s="34"/>
      <c r="CC43" s="34"/>
      <c r="CD43" s="34"/>
      <c r="CE43" s="34"/>
      <c r="CF43" s="34"/>
    </row>
    <row r="44" spans="1:84" ht="12.75" x14ac:dyDescent="0.25">
      <c r="M44" s="34"/>
      <c r="BR44" s="34"/>
      <c r="BS44" s="34"/>
      <c r="BT44" s="34"/>
      <c r="BU44" s="34"/>
      <c r="BV44" s="34"/>
      <c r="BW44" s="34"/>
      <c r="BX44" s="34"/>
      <c r="BY44" s="34"/>
      <c r="BZ44" s="34"/>
      <c r="CA44" s="34"/>
      <c r="CB44" s="34"/>
      <c r="CC44" s="34"/>
      <c r="CD44" s="34"/>
      <c r="CE44" s="34"/>
      <c r="CF44" s="34"/>
    </row>
    <row r="45" spans="1:84" ht="12.75" x14ac:dyDescent="0.25">
      <c r="M45" s="34"/>
      <c r="BR45" s="34"/>
      <c r="BS45" s="34"/>
      <c r="BT45" s="34"/>
      <c r="BU45" s="34"/>
      <c r="BV45" s="34"/>
      <c r="BW45" s="34"/>
      <c r="BX45" s="34"/>
      <c r="BY45" s="34"/>
      <c r="BZ45" s="34"/>
      <c r="CA45" s="34"/>
      <c r="CB45" s="34"/>
      <c r="CC45" s="34"/>
      <c r="CD45" s="34"/>
      <c r="CE45" s="34"/>
      <c r="CF45" s="34"/>
    </row>
    <row r="46" spans="1:84" ht="12.75" x14ac:dyDescent="0.25">
      <c r="M46" s="34"/>
      <c r="BR46" s="34"/>
      <c r="BS46" s="34"/>
      <c r="BT46" s="34"/>
      <c r="BU46" s="34"/>
      <c r="BV46" s="34"/>
      <c r="BW46" s="34"/>
      <c r="BX46" s="34"/>
      <c r="BY46" s="34"/>
      <c r="BZ46" s="34"/>
      <c r="CA46" s="34"/>
      <c r="CB46" s="34"/>
      <c r="CC46" s="34"/>
      <c r="CD46" s="34"/>
      <c r="CE46" s="34"/>
      <c r="CF46" s="34"/>
    </row>
    <row r="47" spans="1:84" ht="12.75" x14ac:dyDescent="0.25">
      <c r="M47" s="34"/>
      <c r="BR47" s="34"/>
      <c r="BS47" s="34"/>
      <c r="BT47" s="34"/>
      <c r="BU47" s="34"/>
      <c r="BV47" s="34"/>
      <c r="BW47" s="34"/>
      <c r="BX47" s="34"/>
      <c r="BY47" s="34"/>
      <c r="BZ47" s="34"/>
      <c r="CA47" s="34"/>
      <c r="CB47" s="34"/>
      <c r="CC47" s="34"/>
      <c r="CD47" s="34"/>
      <c r="CE47" s="34"/>
      <c r="CF47" s="34"/>
    </row>
    <row r="48" spans="1:84" ht="12.75" x14ac:dyDescent="0.25">
      <c r="M48" s="34"/>
      <c r="BR48" s="34"/>
      <c r="BS48" s="34"/>
      <c r="BT48" s="34"/>
      <c r="BU48" s="34"/>
      <c r="BV48" s="34"/>
      <c r="BW48" s="34"/>
      <c r="BX48" s="34"/>
      <c r="BY48" s="34"/>
      <c r="BZ48" s="34"/>
      <c r="CA48" s="34"/>
      <c r="CB48" s="34"/>
      <c r="CC48" s="34"/>
      <c r="CD48" s="34"/>
      <c r="CE48" s="34"/>
      <c r="CF48" s="34"/>
    </row>
    <row r="49" spans="13:84" ht="12.75" x14ac:dyDescent="0.25">
      <c r="M49" s="34"/>
      <c r="BR49" s="34"/>
      <c r="BS49" s="34"/>
      <c r="BT49" s="34"/>
      <c r="BU49" s="34"/>
      <c r="BV49" s="34"/>
      <c r="BW49" s="34"/>
      <c r="BX49" s="34"/>
      <c r="BY49" s="34"/>
      <c r="BZ49" s="34"/>
      <c r="CA49" s="34"/>
      <c r="CB49" s="34"/>
      <c r="CC49" s="34"/>
      <c r="CD49" s="34"/>
      <c r="CE49" s="34"/>
      <c r="CF49" s="34"/>
    </row>
    <row r="50" spans="13:84" ht="12.75" x14ac:dyDescent="0.25">
      <c r="M50" s="34"/>
      <c r="BR50" s="34"/>
      <c r="BS50" s="34"/>
      <c r="BT50" s="34"/>
      <c r="BU50" s="34"/>
      <c r="BV50" s="34"/>
      <c r="BW50" s="34"/>
      <c r="BX50" s="34"/>
      <c r="BY50" s="34"/>
      <c r="BZ50" s="34"/>
      <c r="CA50" s="34"/>
      <c r="CB50" s="34"/>
      <c r="CC50" s="34"/>
      <c r="CD50" s="34"/>
      <c r="CE50" s="34"/>
      <c r="CF50" s="34"/>
    </row>
    <row r="51" spans="13:84" ht="12.75" x14ac:dyDescent="0.25">
      <c r="M51" s="34"/>
      <c r="BR51" s="34"/>
      <c r="BS51" s="34"/>
      <c r="BT51" s="34"/>
      <c r="BU51" s="34"/>
      <c r="BV51" s="34"/>
      <c r="BW51" s="34"/>
      <c r="BX51" s="34"/>
      <c r="BY51" s="34"/>
      <c r="BZ51" s="34"/>
      <c r="CA51" s="34"/>
      <c r="CB51" s="34"/>
      <c r="CC51" s="34"/>
      <c r="CD51" s="34"/>
      <c r="CE51" s="34"/>
      <c r="CF51" s="34"/>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3" tint="0.79998168889431442"/>
  </sheetPr>
  <dimension ref="A1:L55"/>
  <sheetViews>
    <sheetView workbookViewId="0">
      <pane xSplit="3" ySplit="5" topLeftCell="D35" activePane="bottomRight" state="frozen"/>
      <selection activeCell="A36" sqref="A36:L36"/>
      <selection pane="topRight" activeCell="A36" sqref="A36:L36"/>
      <selection pane="bottomLeft" activeCell="A36" sqref="A36:L36"/>
      <selection pane="bottomRight" activeCell="C30" sqref="C30"/>
    </sheetView>
  </sheetViews>
  <sheetFormatPr baseColWidth="10" defaultColWidth="11.42578125" defaultRowHeight="15" x14ac:dyDescent="0.25"/>
  <cols>
    <col min="1" max="2" width="10.7109375" style="77" customWidth="1"/>
    <col min="3" max="3" width="40.5703125" style="77" customWidth="1"/>
    <col min="4" max="11" width="9.7109375" style="77" customWidth="1"/>
    <col min="12" max="12" width="18.85546875" style="77" customWidth="1"/>
    <col min="13" max="16384" width="11.42578125" style="77"/>
  </cols>
  <sheetData>
    <row r="1" spans="1:12" s="88" customFormat="1" ht="23.25" customHeight="1" x14ac:dyDescent="0.25">
      <c r="A1" s="551" t="s">
        <v>506</v>
      </c>
      <c r="B1" s="551"/>
      <c r="C1" s="551"/>
      <c r="D1" s="551"/>
      <c r="E1" s="551"/>
      <c r="F1" s="551"/>
      <c r="G1" s="551"/>
      <c r="H1" s="551"/>
      <c r="I1" s="551"/>
      <c r="J1" s="551"/>
      <c r="K1" s="551"/>
      <c r="L1" s="551"/>
    </row>
    <row r="2" spans="1:12" s="88" customFormat="1" ht="8.25" customHeight="1" x14ac:dyDescent="0.25">
      <c r="A2" s="173"/>
      <c r="B2" s="173"/>
      <c r="C2" s="173"/>
      <c r="D2" s="173"/>
      <c r="E2" s="173"/>
      <c r="F2" s="173"/>
      <c r="G2" s="173"/>
      <c r="H2" s="173"/>
      <c r="I2" s="173"/>
      <c r="J2" s="173"/>
      <c r="K2" s="173"/>
      <c r="L2" s="173"/>
    </row>
    <row r="3" spans="1:12" s="141" customFormat="1" ht="21.75" customHeight="1" x14ac:dyDescent="0.25">
      <c r="A3" s="682"/>
      <c r="B3" s="683"/>
      <c r="C3" s="602" t="s">
        <v>296</v>
      </c>
      <c r="D3" s="581" t="s">
        <v>250</v>
      </c>
      <c r="E3" s="581"/>
      <c r="F3" s="581"/>
      <c r="G3" s="581"/>
      <c r="H3" s="581"/>
      <c r="I3" s="581"/>
      <c r="J3" s="581"/>
      <c r="K3" s="581"/>
      <c r="L3" s="581" t="s">
        <v>251</v>
      </c>
    </row>
    <row r="4" spans="1:12" s="141" customFormat="1" ht="21.75" customHeight="1" x14ac:dyDescent="0.25">
      <c r="A4" s="684"/>
      <c r="B4" s="685"/>
      <c r="C4" s="602"/>
      <c r="D4" s="581" t="str">
        <f>'5.1-13 source'!D4:E4</f>
        <v>A</v>
      </c>
      <c r="E4" s="581"/>
      <c r="F4" s="581" t="str">
        <f>'5.1-13 source'!F4:G4</f>
        <v>B</v>
      </c>
      <c r="G4" s="581"/>
      <c r="H4" s="581" t="str">
        <f>'5.1-13 source'!H4:I4</f>
        <v>C</v>
      </c>
      <c r="I4" s="581"/>
      <c r="J4" s="581" t="s">
        <v>438</v>
      </c>
      <c r="K4" s="581"/>
      <c r="L4" s="688"/>
    </row>
    <row r="5" spans="1:12" s="141" customFormat="1" x14ac:dyDescent="0.25">
      <c r="A5" s="686"/>
      <c r="B5" s="687"/>
      <c r="C5" s="602"/>
      <c r="D5" s="175" t="s">
        <v>114</v>
      </c>
      <c r="E5" s="175" t="s">
        <v>115</v>
      </c>
      <c r="F5" s="175" t="s">
        <v>114</v>
      </c>
      <c r="G5" s="175" t="s">
        <v>115</v>
      </c>
      <c r="H5" s="175" t="s">
        <v>114</v>
      </c>
      <c r="I5" s="175" t="s">
        <v>115</v>
      </c>
      <c r="J5" s="175" t="s">
        <v>114</v>
      </c>
      <c r="K5" s="175" t="s">
        <v>115</v>
      </c>
      <c r="L5" s="688"/>
    </row>
    <row r="6" spans="1:12" ht="15" customHeight="1" x14ac:dyDescent="0.25">
      <c r="A6" s="602" t="s">
        <v>277</v>
      </c>
      <c r="B6" s="602" t="s">
        <v>245</v>
      </c>
      <c r="C6" s="176" t="s">
        <v>138</v>
      </c>
      <c r="D6" s="425">
        <f>'5.1-13 source'!D6</f>
        <v>13814</v>
      </c>
      <c r="E6" s="425">
        <f>'5.1-13 source'!E6</f>
        <v>15225</v>
      </c>
      <c r="F6" s="425">
        <f>'5.1-13 source'!F6</f>
        <v>6437</v>
      </c>
      <c r="G6" s="425">
        <f>'5.1-13 source'!G6</f>
        <v>6498</v>
      </c>
      <c r="H6" s="425">
        <f>'5.1-13 source'!H6</f>
        <v>5448</v>
      </c>
      <c r="I6" s="425">
        <f>'5.1-13 source'!I6</f>
        <v>8348</v>
      </c>
      <c r="J6" s="501" t="s">
        <v>328</v>
      </c>
      <c r="K6" s="501" t="s">
        <v>328</v>
      </c>
      <c r="L6" s="425">
        <f>'5.1-13 source'!L6</f>
        <v>55770</v>
      </c>
    </row>
    <row r="7" spans="1:12" ht="15" customHeight="1" x14ac:dyDescent="0.25">
      <c r="A7" s="602"/>
      <c r="B7" s="602"/>
      <c r="C7" s="174" t="s">
        <v>217</v>
      </c>
      <c r="D7" s="442">
        <f>'5.1-13 source'!D8</f>
        <v>33</v>
      </c>
      <c r="E7" s="442">
        <f>'5.1-13 source'!E8</f>
        <v>19</v>
      </c>
      <c r="F7" s="442">
        <f>'5.1-13 source'!F8</f>
        <v>27</v>
      </c>
      <c r="G7" s="442">
        <f>'5.1-13 source'!G8</f>
        <v>22</v>
      </c>
      <c r="H7" s="442">
        <f>'5.1-13 source'!H8</f>
        <v>34</v>
      </c>
      <c r="I7" s="442">
        <f>'5.1-13 source'!I8</f>
        <v>83</v>
      </c>
      <c r="J7" s="502" t="s">
        <v>328</v>
      </c>
      <c r="K7" s="502" t="s">
        <v>328</v>
      </c>
      <c r="L7" s="442">
        <f>'5.1-13 source'!L8</f>
        <v>218</v>
      </c>
    </row>
    <row r="8" spans="1:12" ht="15" customHeight="1" x14ac:dyDescent="0.25">
      <c r="A8" s="602"/>
      <c r="B8" s="602"/>
      <c r="C8" s="174" t="s">
        <v>439</v>
      </c>
      <c r="D8" s="442">
        <f>'5.1-13 source'!D9</f>
        <v>355</v>
      </c>
      <c r="E8" s="442">
        <f>'5.1-13 source'!E9</f>
        <v>157</v>
      </c>
      <c r="F8" s="442">
        <f>'5.1-13 source'!F9</f>
        <v>293</v>
      </c>
      <c r="G8" s="442">
        <f>'5.1-13 source'!G9</f>
        <v>221</v>
      </c>
      <c r="H8" s="442">
        <f>'5.1-13 source'!H9</f>
        <v>49</v>
      </c>
      <c r="I8" s="442">
        <f>'5.1-13 source'!I9</f>
        <v>152</v>
      </c>
      <c r="J8" s="502" t="s">
        <v>328</v>
      </c>
      <c r="K8" s="502" t="s">
        <v>328</v>
      </c>
      <c r="L8" s="442">
        <f>'5.1-13 source'!L9</f>
        <v>1227</v>
      </c>
    </row>
    <row r="9" spans="1:12" ht="15" customHeight="1" x14ac:dyDescent="0.25">
      <c r="A9" s="602"/>
      <c r="B9" s="602"/>
      <c r="C9" s="174" t="s">
        <v>440</v>
      </c>
      <c r="D9" s="442">
        <f>'5.1-13 source'!D10</f>
        <v>96</v>
      </c>
      <c r="E9" s="442">
        <f>'5.1-13 source'!E10</f>
        <v>79</v>
      </c>
      <c r="F9" s="442">
        <f>'5.1-13 source'!F10</f>
        <v>43</v>
      </c>
      <c r="G9" s="442">
        <f>'5.1-13 source'!G10</f>
        <v>62</v>
      </c>
      <c r="H9" s="442">
        <f>'5.1-13 source'!H10</f>
        <v>68</v>
      </c>
      <c r="I9" s="442">
        <f>'5.1-13 source'!I10</f>
        <v>84</v>
      </c>
      <c r="J9" s="502" t="s">
        <v>328</v>
      </c>
      <c r="K9" s="502" t="s">
        <v>328</v>
      </c>
      <c r="L9" s="442">
        <f>'5.1-13 source'!L10</f>
        <v>432</v>
      </c>
    </row>
    <row r="10" spans="1:12" ht="15" customHeight="1" x14ac:dyDescent="0.25">
      <c r="A10" s="602"/>
      <c r="B10" s="602"/>
      <c r="C10" s="174" t="s">
        <v>530</v>
      </c>
      <c r="D10" s="442">
        <f>'5.1-13 source'!D11</f>
        <v>186</v>
      </c>
      <c r="E10" s="442">
        <f>'5.1-13 source'!E11</f>
        <v>75</v>
      </c>
      <c r="F10" s="442">
        <f>'5.1-13 source'!F11</f>
        <v>175</v>
      </c>
      <c r="G10" s="442">
        <f>'5.1-13 source'!G11</f>
        <v>218</v>
      </c>
      <c r="H10" s="442">
        <f>'5.1-13 source'!H11</f>
        <v>163</v>
      </c>
      <c r="I10" s="442">
        <f>'5.1-13 source'!I11</f>
        <v>486</v>
      </c>
      <c r="J10" s="502" t="s">
        <v>328</v>
      </c>
      <c r="K10" s="502" t="s">
        <v>328</v>
      </c>
      <c r="L10" s="442">
        <f>'5.1-13 source'!L11</f>
        <v>1303</v>
      </c>
    </row>
    <row r="11" spans="1:12" ht="15" customHeight="1" x14ac:dyDescent="0.25">
      <c r="A11" s="602"/>
      <c r="B11" s="602"/>
      <c r="C11" s="174" t="s">
        <v>442</v>
      </c>
      <c r="D11" s="442">
        <f>'5.1-13 source'!D12</f>
        <v>352</v>
      </c>
      <c r="E11" s="442">
        <f>'5.1-13 source'!E12</f>
        <v>143</v>
      </c>
      <c r="F11" s="442">
        <f>'5.1-13 source'!F12</f>
        <v>557</v>
      </c>
      <c r="G11" s="442">
        <f>'5.1-13 source'!G12</f>
        <v>338</v>
      </c>
      <c r="H11" s="442">
        <f>'5.1-13 source'!H12</f>
        <v>509</v>
      </c>
      <c r="I11" s="442">
        <f>'5.1-13 source'!I12</f>
        <v>441</v>
      </c>
      <c r="J11" s="502" t="s">
        <v>328</v>
      </c>
      <c r="K11" s="502" t="s">
        <v>328</v>
      </c>
      <c r="L11" s="442">
        <f>'5.1-13 source'!L12</f>
        <v>2340</v>
      </c>
    </row>
    <row r="12" spans="1:12" ht="15" customHeight="1" x14ac:dyDescent="0.25">
      <c r="A12" s="602"/>
      <c r="B12" s="602"/>
      <c r="C12" s="148" t="s">
        <v>218</v>
      </c>
      <c r="D12" s="497">
        <f>'5.1-13 source'!D13</f>
        <v>118</v>
      </c>
      <c r="E12" s="497">
        <f>'5.1-13 source'!E13</f>
        <v>44</v>
      </c>
      <c r="F12" s="497">
        <f>'5.1-13 source'!F13</f>
        <v>50</v>
      </c>
      <c r="G12" s="497">
        <f>'5.1-13 source'!G13</f>
        <v>13</v>
      </c>
      <c r="H12" s="497">
        <f>'5.1-13 source'!H13</f>
        <v>4</v>
      </c>
      <c r="I12" s="497">
        <f>'5.1-13 source'!I13</f>
        <v>16</v>
      </c>
      <c r="J12" s="502" t="s">
        <v>328</v>
      </c>
      <c r="K12" s="502" t="s">
        <v>328</v>
      </c>
      <c r="L12" s="497">
        <f>'5.1-13 source'!L13</f>
        <v>245</v>
      </c>
    </row>
    <row r="13" spans="1:12" ht="21" customHeight="1" x14ac:dyDescent="0.25">
      <c r="A13" s="602"/>
      <c r="B13" s="602"/>
      <c r="C13" s="174" t="s">
        <v>443</v>
      </c>
      <c r="D13" s="442">
        <f>'5.1-13 source'!D14</f>
        <v>960</v>
      </c>
      <c r="E13" s="442">
        <f>'5.1-13 source'!E14</f>
        <v>837</v>
      </c>
      <c r="F13" s="442">
        <f>'5.1-13 source'!F14</f>
        <v>879</v>
      </c>
      <c r="G13" s="442">
        <f>'5.1-13 source'!G14</f>
        <v>1987</v>
      </c>
      <c r="H13" s="442">
        <f>'5.1-13 source'!H14</f>
        <v>489</v>
      </c>
      <c r="I13" s="442">
        <f>'5.1-13 source'!I14</f>
        <v>1237</v>
      </c>
      <c r="J13" s="502" t="s">
        <v>328</v>
      </c>
      <c r="K13" s="502" t="s">
        <v>328</v>
      </c>
      <c r="L13" s="442">
        <f>'5.1-13 source'!L14</f>
        <v>6389</v>
      </c>
    </row>
    <row r="14" spans="1:12" ht="15" customHeight="1" x14ac:dyDescent="0.25">
      <c r="A14" s="602"/>
      <c r="B14" s="602"/>
      <c r="C14" s="174" t="s">
        <v>444</v>
      </c>
      <c r="D14" s="442">
        <f>'5.1-13 source'!D15</f>
        <v>7423</v>
      </c>
      <c r="E14" s="442">
        <f>'5.1-13 source'!E15</f>
        <v>11423</v>
      </c>
      <c r="F14" s="442">
        <f>'5.1-13 source'!F15</f>
        <v>307</v>
      </c>
      <c r="G14" s="442">
        <f>'5.1-13 source'!G15</f>
        <v>948</v>
      </c>
      <c r="H14" s="442">
        <f>'5.1-13 source'!H15</f>
        <v>515</v>
      </c>
      <c r="I14" s="442">
        <f>'5.1-13 source'!I15</f>
        <v>1765</v>
      </c>
      <c r="J14" s="502" t="s">
        <v>328</v>
      </c>
      <c r="K14" s="502" t="s">
        <v>328</v>
      </c>
      <c r="L14" s="442">
        <f>'5.1-13 source'!L15</f>
        <v>22381</v>
      </c>
    </row>
    <row r="15" spans="1:12" ht="15" customHeight="1" x14ac:dyDescent="0.25">
      <c r="A15" s="602"/>
      <c r="B15" s="602"/>
      <c r="C15" s="174" t="s">
        <v>451</v>
      </c>
      <c r="D15" s="442">
        <f>'5.1-13 source'!D16</f>
        <v>432</v>
      </c>
      <c r="E15" s="442">
        <f>'5.1-13 source'!E16</f>
        <v>332</v>
      </c>
      <c r="F15" s="442">
        <f>'5.1-13 source'!F16</f>
        <v>87</v>
      </c>
      <c r="G15" s="442">
        <f>'5.1-13 source'!G16</f>
        <v>128</v>
      </c>
      <c r="H15" s="442">
        <f>'5.1-13 source'!H16</f>
        <v>15</v>
      </c>
      <c r="I15" s="442">
        <f>'5.1-13 source'!I16</f>
        <v>17</v>
      </c>
      <c r="J15" s="502" t="s">
        <v>328</v>
      </c>
      <c r="K15" s="502" t="s">
        <v>328</v>
      </c>
      <c r="L15" s="442">
        <f>'5.1-13 source'!L16</f>
        <v>1011</v>
      </c>
    </row>
    <row r="16" spans="1:12" ht="15" customHeight="1" x14ac:dyDescent="0.25">
      <c r="A16" s="602"/>
      <c r="B16" s="602"/>
      <c r="C16" s="174" t="s">
        <v>445</v>
      </c>
      <c r="D16" s="442">
        <f>'5.1-13 source'!D17</f>
        <v>576</v>
      </c>
      <c r="E16" s="442">
        <f>'5.1-13 source'!E17</f>
        <v>224</v>
      </c>
      <c r="F16" s="442">
        <f>'5.1-13 source'!F17</f>
        <v>1461</v>
      </c>
      <c r="G16" s="442">
        <f>'5.1-13 source'!G17</f>
        <v>515</v>
      </c>
      <c r="H16" s="442">
        <f>'5.1-13 source'!H17</f>
        <v>224</v>
      </c>
      <c r="I16" s="442">
        <f>'5.1-13 source'!I17</f>
        <v>861</v>
      </c>
      <c r="J16" s="502" t="s">
        <v>328</v>
      </c>
      <c r="K16" s="502" t="s">
        <v>328</v>
      </c>
      <c r="L16" s="442">
        <f>'5.1-13 source'!L17</f>
        <v>3861</v>
      </c>
    </row>
    <row r="17" spans="1:12" ht="15" customHeight="1" x14ac:dyDescent="0.25">
      <c r="A17" s="602"/>
      <c r="B17" s="602"/>
      <c r="C17" s="174" t="s">
        <v>220</v>
      </c>
      <c r="D17" s="442">
        <f>'5.1-13 source'!D18</f>
        <v>289</v>
      </c>
      <c r="E17" s="442">
        <f>'5.1-13 source'!E18</f>
        <v>274</v>
      </c>
      <c r="F17" s="498">
        <f>'5.1-13 source'!F18</f>
        <v>94</v>
      </c>
      <c r="G17" s="442">
        <f>'5.1-13 source'!G18</f>
        <v>366</v>
      </c>
      <c r="H17" s="442">
        <f>'5.1-13 source'!H18</f>
        <v>520</v>
      </c>
      <c r="I17" s="442">
        <f>'5.1-13 source'!I18</f>
        <v>548</v>
      </c>
      <c r="J17" s="502" t="s">
        <v>328</v>
      </c>
      <c r="K17" s="502" t="s">
        <v>328</v>
      </c>
      <c r="L17" s="442">
        <f>'5.1-13 source'!L18</f>
        <v>2091</v>
      </c>
    </row>
    <row r="18" spans="1:12" ht="15" customHeight="1" x14ac:dyDescent="0.25">
      <c r="A18" s="602"/>
      <c r="B18" s="602"/>
      <c r="C18" s="174" t="s">
        <v>446</v>
      </c>
      <c r="D18" s="442">
        <f>'5.1-13 source'!D19</f>
        <v>11</v>
      </c>
      <c r="E18" s="442">
        <f>'5.1-13 source'!E19</f>
        <v>9</v>
      </c>
      <c r="F18" s="442">
        <f>'5.1-13 source'!F19</f>
        <v>6</v>
      </c>
      <c r="G18" s="442">
        <f>'5.1-13 source'!G19</f>
        <v>17</v>
      </c>
      <c r="H18" s="442">
        <f>'5.1-13 source'!H19</f>
        <v>11</v>
      </c>
      <c r="I18" s="442">
        <f>'5.1-13 source'!I19</f>
        <v>17</v>
      </c>
      <c r="J18" s="502" t="s">
        <v>328</v>
      </c>
      <c r="K18" s="502" t="s">
        <v>328</v>
      </c>
      <c r="L18" s="442">
        <f>'5.1-13 source'!L19</f>
        <v>71</v>
      </c>
    </row>
    <row r="19" spans="1:12" ht="15" customHeight="1" x14ac:dyDescent="0.25">
      <c r="A19" s="602"/>
      <c r="B19" s="602"/>
      <c r="C19" s="174" t="s">
        <v>447</v>
      </c>
      <c r="D19" s="442">
        <f>'5.1-13 source'!D20</f>
        <v>152</v>
      </c>
      <c r="E19" s="442">
        <f>'5.1-13 source'!E20</f>
        <v>225</v>
      </c>
      <c r="F19" s="442">
        <f>'5.1-13 source'!F20</f>
        <v>81</v>
      </c>
      <c r="G19" s="442">
        <f>'5.1-13 source'!G20</f>
        <v>288</v>
      </c>
      <c r="H19" s="442">
        <f>'5.1-13 source'!H20</f>
        <v>55</v>
      </c>
      <c r="I19" s="442">
        <f>'5.1-13 source'!I20</f>
        <v>333</v>
      </c>
      <c r="J19" s="502" t="s">
        <v>328</v>
      </c>
      <c r="K19" s="502" t="s">
        <v>328</v>
      </c>
      <c r="L19" s="442">
        <f>'5.1-13 source'!L20</f>
        <v>1134</v>
      </c>
    </row>
    <row r="20" spans="1:12" ht="15" customHeight="1" x14ac:dyDescent="0.25">
      <c r="A20" s="602"/>
      <c r="B20" s="602"/>
      <c r="C20" s="174" t="s">
        <v>221</v>
      </c>
      <c r="D20" s="442">
        <f>'5.1-13 source'!D21</f>
        <v>1167</v>
      </c>
      <c r="E20" s="442">
        <f>'5.1-13 source'!E21</f>
        <v>725</v>
      </c>
      <c r="F20" s="486">
        <f>'5.1-13 source'!F21</f>
        <v>392</v>
      </c>
      <c r="G20" s="442">
        <f>'5.1-13 source'!G21</f>
        <v>254</v>
      </c>
      <c r="H20" s="486">
        <f>'5.1-13 source'!H21</f>
        <v>2775</v>
      </c>
      <c r="I20" s="486">
        <f>'5.1-13 source'!I21</f>
        <v>2298</v>
      </c>
      <c r="J20" s="447" t="s">
        <v>328</v>
      </c>
      <c r="K20" s="447" t="s">
        <v>328</v>
      </c>
      <c r="L20" s="486">
        <f>'5.1-13 source'!L21</f>
        <v>7611</v>
      </c>
    </row>
    <row r="21" spans="1:12" ht="15" customHeight="1" x14ac:dyDescent="0.25">
      <c r="A21" s="602"/>
      <c r="B21" s="602"/>
      <c r="C21" s="174" t="s">
        <v>222</v>
      </c>
      <c r="D21" s="442">
        <f>'5.1-13 source'!D22</f>
        <v>1782</v>
      </c>
      <c r="E21" s="442">
        <f>'5.1-13 source'!E22</f>
        <v>703</v>
      </c>
      <c r="F21" s="486">
        <f>'5.1-13 source'!F22</f>
        <v>2035</v>
      </c>
      <c r="G21" s="486">
        <f>'5.1-13 source'!G22</f>
        <v>1134</v>
      </c>
      <c r="H21" s="486">
        <f>'5.1-13 source'!H22</f>
        <v>21</v>
      </c>
      <c r="I21" s="486">
        <f>'5.1-13 source'!I22</f>
        <v>26</v>
      </c>
      <c r="J21" s="447" t="s">
        <v>328</v>
      </c>
      <c r="K21" s="447" t="s">
        <v>328</v>
      </c>
      <c r="L21" s="486">
        <f>'5.1-13 source'!L22</f>
        <v>5701</v>
      </c>
    </row>
    <row r="22" spans="1:12" ht="15" customHeight="1" x14ac:dyDescent="0.25">
      <c r="A22" s="602"/>
      <c r="B22" s="602" t="s">
        <v>246</v>
      </c>
      <c r="C22" s="176" t="s">
        <v>223</v>
      </c>
      <c r="D22" s="499">
        <f>'5.1-13 source'!D23</f>
        <v>1536</v>
      </c>
      <c r="E22" s="500">
        <f>'5.1-13 source'!E23</f>
        <v>90</v>
      </c>
      <c r="F22" s="499">
        <f>'5.1-13 source'!F23</f>
        <v>6780</v>
      </c>
      <c r="G22" s="499">
        <f>'5.1-13 source'!G23</f>
        <v>974</v>
      </c>
      <c r="H22" s="499">
        <f>'5.1-13 source'!H23</f>
        <v>3187</v>
      </c>
      <c r="I22" s="499">
        <f>'5.1-13 source'!I23</f>
        <v>503</v>
      </c>
      <c r="J22" s="503" t="s">
        <v>328</v>
      </c>
      <c r="K22" s="503" t="s">
        <v>328</v>
      </c>
      <c r="L22" s="499">
        <f>'5.1-13 source'!L23</f>
        <v>13070</v>
      </c>
    </row>
    <row r="23" spans="1:12" ht="15" customHeight="1" x14ac:dyDescent="0.25">
      <c r="A23" s="602"/>
      <c r="B23" s="602"/>
      <c r="C23" s="174" t="s">
        <v>224</v>
      </c>
      <c r="D23" s="499">
        <f>'5.1-13 source'!D24</f>
        <v>153</v>
      </c>
      <c r="E23" s="500">
        <f>'5.1-13 source'!E24</f>
        <v>2</v>
      </c>
      <c r="F23" s="499">
        <f>'5.1-13 source'!F24</f>
        <v>0</v>
      </c>
      <c r="G23" s="499">
        <f>'5.1-13 source'!G24</f>
        <v>0</v>
      </c>
      <c r="H23" s="499">
        <f>'5.1-13 source'!H24</f>
        <v>0</v>
      </c>
      <c r="I23" s="499">
        <f>'5.1-13 source'!I24</f>
        <v>0</v>
      </c>
      <c r="J23" s="502" t="s">
        <v>328</v>
      </c>
      <c r="K23" s="502" t="s">
        <v>328</v>
      </c>
      <c r="L23" s="499">
        <f>'5.1-13 source'!L24</f>
        <v>155</v>
      </c>
    </row>
    <row r="24" spans="1:12" ht="15" customHeight="1" x14ac:dyDescent="0.25">
      <c r="A24" s="602"/>
      <c r="B24" s="602"/>
      <c r="C24" s="174" t="s">
        <v>225</v>
      </c>
      <c r="D24" s="499">
        <f>'5.1-13 source'!D25</f>
        <v>685</v>
      </c>
      <c r="E24" s="500">
        <f>'5.1-13 source'!E25</f>
        <v>48</v>
      </c>
      <c r="F24" s="499">
        <f>'5.1-13 source'!F25</f>
        <v>0</v>
      </c>
      <c r="G24" s="499">
        <f>'5.1-13 source'!G25</f>
        <v>0</v>
      </c>
      <c r="H24" s="499">
        <f>'5.1-13 source'!H25</f>
        <v>0</v>
      </c>
      <c r="I24" s="499">
        <f>'5.1-13 source'!I25</f>
        <v>0</v>
      </c>
      <c r="J24" s="502" t="s">
        <v>328</v>
      </c>
      <c r="K24" s="502" t="s">
        <v>328</v>
      </c>
      <c r="L24" s="499">
        <f>'5.1-13 source'!L25</f>
        <v>733</v>
      </c>
    </row>
    <row r="25" spans="1:12" ht="15" customHeight="1" x14ac:dyDescent="0.25">
      <c r="A25" s="602"/>
      <c r="B25" s="602"/>
      <c r="C25" s="174" t="s">
        <v>226</v>
      </c>
      <c r="D25" s="499">
        <f>'5.1-13 source'!D26</f>
        <v>327</v>
      </c>
      <c r="E25" s="500">
        <f>'5.1-13 source'!E26</f>
        <v>36</v>
      </c>
      <c r="F25" s="499">
        <f>'5.1-13 source'!F26</f>
        <v>0</v>
      </c>
      <c r="G25" s="499">
        <f>'5.1-13 source'!G26</f>
        <v>0</v>
      </c>
      <c r="H25" s="499">
        <f>'5.1-13 source'!H26</f>
        <v>0</v>
      </c>
      <c r="I25" s="499">
        <f>'5.1-13 source'!I26</f>
        <v>0</v>
      </c>
      <c r="J25" s="447" t="s">
        <v>328</v>
      </c>
      <c r="K25" s="447" t="s">
        <v>328</v>
      </c>
      <c r="L25" s="499">
        <f>'5.1-13 source'!L26</f>
        <v>363</v>
      </c>
    </row>
    <row r="26" spans="1:12" ht="15" customHeight="1" x14ac:dyDescent="0.25">
      <c r="A26" s="602"/>
      <c r="B26" s="602"/>
      <c r="C26" s="174" t="s">
        <v>87</v>
      </c>
      <c r="D26" s="499">
        <f>'5.1-13 source'!D27</f>
        <v>0</v>
      </c>
      <c r="E26" s="500">
        <f>'5.1-13 source'!E27</f>
        <v>0</v>
      </c>
      <c r="F26" s="499">
        <f>'5.1-13 source'!F27</f>
        <v>4369</v>
      </c>
      <c r="G26" s="499">
        <f>'5.1-13 source'!G27</f>
        <v>771</v>
      </c>
      <c r="H26" s="499">
        <f>'5.1-13 source'!H27</f>
        <v>0</v>
      </c>
      <c r="I26" s="499">
        <f>'5.1-13 source'!I27</f>
        <v>0</v>
      </c>
      <c r="J26" s="447" t="s">
        <v>328</v>
      </c>
      <c r="K26" s="447" t="s">
        <v>328</v>
      </c>
      <c r="L26" s="499">
        <f>'5.1-13 source'!L27</f>
        <v>5140</v>
      </c>
    </row>
    <row r="27" spans="1:12" ht="15" customHeight="1" x14ac:dyDescent="0.25">
      <c r="A27" s="602"/>
      <c r="B27" s="602"/>
      <c r="C27" s="174" t="s">
        <v>86</v>
      </c>
      <c r="D27" s="499">
        <f>'5.1-13 source'!D28</f>
        <v>0</v>
      </c>
      <c r="E27" s="500">
        <f>'5.1-13 source'!E28</f>
        <v>0</v>
      </c>
      <c r="F27" s="499">
        <f>'5.1-13 source'!F28</f>
        <v>0</v>
      </c>
      <c r="G27" s="499">
        <f>'5.1-13 source'!G28</f>
        <v>0</v>
      </c>
      <c r="H27" s="499">
        <f>'5.1-13 source'!H28</f>
        <v>3187</v>
      </c>
      <c r="I27" s="499">
        <f>'5.1-13 source'!I28</f>
        <v>503</v>
      </c>
      <c r="J27" s="503" t="s">
        <v>328</v>
      </c>
      <c r="K27" s="503" t="s">
        <v>328</v>
      </c>
      <c r="L27" s="499">
        <f>'5.1-13 source'!L28</f>
        <v>3690</v>
      </c>
    </row>
    <row r="28" spans="1:12" ht="15" customHeight="1" x14ac:dyDescent="0.25">
      <c r="A28" s="602"/>
      <c r="B28" s="602"/>
      <c r="C28" s="174" t="s">
        <v>227</v>
      </c>
      <c r="D28" s="499">
        <f>'5.1-13 source'!D29</f>
        <v>371</v>
      </c>
      <c r="E28" s="500">
        <f>'5.1-13 source'!E29</f>
        <v>4</v>
      </c>
      <c r="F28" s="499">
        <f>'5.1-13 source'!F29</f>
        <v>2411</v>
      </c>
      <c r="G28" s="499">
        <f>'5.1-13 source'!G29</f>
        <v>203</v>
      </c>
      <c r="H28" s="499">
        <f>'5.1-13 source'!H29</f>
        <v>0</v>
      </c>
      <c r="I28" s="499">
        <f>'5.1-13 source'!I29</f>
        <v>0</v>
      </c>
      <c r="J28" s="447" t="s">
        <v>328</v>
      </c>
      <c r="K28" s="447" t="s">
        <v>328</v>
      </c>
      <c r="L28" s="499">
        <f>'5.1-13 source'!L29</f>
        <v>2989</v>
      </c>
    </row>
    <row r="29" spans="1:12" ht="15" customHeight="1" x14ac:dyDescent="0.25">
      <c r="A29" s="602"/>
      <c r="B29" s="602"/>
      <c r="C29" s="174" t="s">
        <v>531</v>
      </c>
      <c r="D29" s="499">
        <f>'5.1-13 source'!D30</f>
        <v>1165</v>
      </c>
      <c r="E29" s="500">
        <f>'5.1-13 source'!E30</f>
        <v>86</v>
      </c>
      <c r="F29" s="499">
        <f>'5.1-13 source'!F30</f>
        <v>4369</v>
      </c>
      <c r="G29" s="499">
        <f>'5.1-13 source'!G30</f>
        <v>771</v>
      </c>
      <c r="H29" s="499">
        <f>'5.1-13 source'!H30</f>
        <v>3187</v>
      </c>
      <c r="I29" s="499">
        <f>'5.1-13 source'!I30</f>
        <v>503</v>
      </c>
      <c r="J29" s="503" t="s">
        <v>328</v>
      </c>
      <c r="K29" s="503" t="s">
        <v>328</v>
      </c>
      <c r="L29" s="499">
        <f>'5.1-13 source'!L30</f>
        <v>10081</v>
      </c>
    </row>
    <row r="30" spans="1:12" ht="15" customHeight="1" x14ac:dyDescent="0.25">
      <c r="A30" s="615" t="s">
        <v>247</v>
      </c>
      <c r="B30" s="616"/>
      <c r="C30" s="176" t="s">
        <v>19</v>
      </c>
      <c r="D30" s="425">
        <f>'5.1-13 source'!D32</f>
        <v>1965</v>
      </c>
      <c r="E30" s="419">
        <f>'5.1-13 source'!E32</f>
        <v>3343</v>
      </c>
      <c r="F30" s="425">
        <f>'5.1-13 source'!F32</f>
        <v>2792</v>
      </c>
      <c r="G30" s="425">
        <f>'5.1-13 source'!G32</f>
        <v>3710</v>
      </c>
      <c r="H30" s="425">
        <f>'5.1-13 source'!H32</f>
        <v>14233</v>
      </c>
      <c r="I30" s="425">
        <f>'5.1-13 source'!I32</f>
        <v>17388</v>
      </c>
      <c r="J30" s="425">
        <f>'5.1-13 source'!J32</f>
        <v>84</v>
      </c>
      <c r="K30" s="425">
        <f>'5.1-13 source'!K32</f>
        <v>68</v>
      </c>
      <c r="L30" s="425">
        <f>'5.1-13 source'!L32</f>
        <v>43583</v>
      </c>
    </row>
    <row r="31" spans="1:12" ht="15" customHeight="1" x14ac:dyDescent="0.25">
      <c r="A31" s="680"/>
      <c r="B31" s="681"/>
      <c r="C31" s="174" t="s">
        <v>229</v>
      </c>
      <c r="D31" s="420">
        <f>'5.1-13 source'!D33</f>
        <v>79</v>
      </c>
      <c r="E31" s="420">
        <f>'5.1-13 source'!E33</f>
        <v>107</v>
      </c>
      <c r="F31" s="486">
        <f>'5.1-13 source'!F33</f>
        <v>52</v>
      </c>
      <c r="G31" s="486">
        <f>'5.1-13 source'!G33</f>
        <v>58</v>
      </c>
      <c r="H31" s="486">
        <f>'5.1-13 source'!H33</f>
        <v>745</v>
      </c>
      <c r="I31" s="486">
        <f>'5.1-13 source'!I33</f>
        <v>1135</v>
      </c>
      <c r="J31" s="486" t="str">
        <f>'5.1-13 source'!J33</f>
        <v/>
      </c>
      <c r="K31" s="486" t="str">
        <f>'5.1-13 source'!K33</f>
        <v/>
      </c>
      <c r="L31" s="486">
        <f>'5.1-13 source'!L33</f>
        <v>2176</v>
      </c>
    </row>
    <row r="32" spans="1:12" ht="15" customHeight="1" x14ac:dyDescent="0.25">
      <c r="A32" s="680"/>
      <c r="B32" s="681"/>
      <c r="C32" s="174" t="s">
        <v>230</v>
      </c>
      <c r="D32" s="420">
        <f>'5.1-13 source'!D34</f>
        <v>431</v>
      </c>
      <c r="E32" s="420">
        <f>'5.1-13 source'!E34</f>
        <v>1148</v>
      </c>
      <c r="F32" s="486">
        <f>'5.1-13 source'!F34</f>
        <v>540</v>
      </c>
      <c r="G32" s="486">
        <f>'5.1-13 source'!G34</f>
        <v>1152</v>
      </c>
      <c r="H32" s="486">
        <f>'5.1-13 source'!H34</f>
        <v>1658</v>
      </c>
      <c r="I32" s="486">
        <f>'5.1-13 source'!I34</f>
        <v>2046</v>
      </c>
      <c r="J32" s="486">
        <f>'5.1-13 source'!J34</f>
        <v>14</v>
      </c>
      <c r="K32" s="486">
        <f>'5.1-13 source'!K34</f>
        <v>22</v>
      </c>
      <c r="L32" s="486">
        <f>'5.1-13 source'!L34</f>
        <v>7011</v>
      </c>
    </row>
    <row r="33" spans="1:12" ht="15" customHeight="1" x14ac:dyDescent="0.25">
      <c r="A33" s="680"/>
      <c r="B33" s="681"/>
      <c r="C33" s="174" t="s">
        <v>303</v>
      </c>
      <c r="D33" s="420">
        <f>'5.1-13 source'!D35</f>
        <v>136</v>
      </c>
      <c r="E33" s="420">
        <f>'5.1-13 source'!E35</f>
        <v>154</v>
      </c>
      <c r="F33" s="486">
        <f>'5.1-13 source'!F35</f>
        <v>137</v>
      </c>
      <c r="G33" s="486">
        <f>'5.1-13 source'!G35</f>
        <v>148</v>
      </c>
      <c r="H33" s="486">
        <f>'5.1-13 source'!H35</f>
        <v>738</v>
      </c>
      <c r="I33" s="486">
        <f>'5.1-13 source'!I35</f>
        <v>289</v>
      </c>
      <c r="J33" s="486">
        <f>'5.1-13 source'!J35</f>
        <v>2</v>
      </c>
      <c r="K33" s="486">
        <f>'5.1-13 source'!K35</f>
        <v>1</v>
      </c>
      <c r="L33" s="486">
        <f>'5.1-13 source'!L35</f>
        <v>1605</v>
      </c>
    </row>
    <row r="34" spans="1:12" ht="15" customHeight="1" x14ac:dyDescent="0.25">
      <c r="A34" s="680"/>
      <c r="B34" s="681"/>
      <c r="C34" s="401" t="s">
        <v>448</v>
      </c>
      <c r="D34" s="420">
        <f>'5.1-13 source'!D36</f>
        <v>790</v>
      </c>
      <c r="E34" s="420">
        <f>'5.1-13 source'!E36</f>
        <v>1338</v>
      </c>
      <c r="F34" s="486">
        <f>'5.1-13 source'!F36</f>
        <v>1341</v>
      </c>
      <c r="G34" s="486">
        <f>'5.1-13 source'!G36</f>
        <v>1683</v>
      </c>
      <c r="H34" s="486">
        <f>'5.1-13 source'!H36</f>
        <v>8231</v>
      </c>
      <c r="I34" s="486">
        <f>'5.1-13 source'!I36</f>
        <v>10329</v>
      </c>
      <c r="J34" s="486">
        <f>'5.1-13 source'!J36</f>
        <v>51</v>
      </c>
      <c r="K34" s="486">
        <f>'5.1-13 source'!K36</f>
        <v>34</v>
      </c>
      <c r="L34" s="486">
        <f>'5.1-13 source'!L36</f>
        <v>23797</v>
      </c>
    </row>
    <row r="35" spans="1:12" ht="15" customHeight="1" x14ac:dyDescent="0.25">
      <c r="A35" s="680"/>
      <c r="B35" s="681"/>
      <c r="C35" s="174" t="s">
        <v>231</v>
      </c>
      <c r="D35" s="420">
        <f>'5.1-13 source'!D37</f>
        <v>48</v>
      </c>
      <c r="E35" s="420">
        <f>'5.1-13 source'!E37</f>
        <v>70</v>
      </c>
      <c r="F35" s="486">
        <f>'5.1-13 source'!F37</f>
        <v>81</v>
      </c>
      <c r="G35" s="486">
        <f>'5.1-13 source'!G37</f>
        <v>72</v>
      </c>
      <c r="H35" s="486">
        <f>'5.1-13 source'!H37</f>
        <v>435</v>
      </c>
      <c r="I35" s="486">
        <f>'5.1-13 source'!I37</f>
        <v>388</v>
      </c>
      <c r="J35" s="486">
        <f>'5.1-13 source'!J37</f>
        <v>3</v>
      </c>
      <c r="K35" s="486">
        <f>'5.1-13 source'!K37</f>
        <v>3</v>
      </c>
      <c r="L35" s="486">
        <f>'5.1-13 source'!L37</f>
        <v>1100</v>
      </c>
    </row>
    <row r="36" spans="1:12" ht="15" customHeight="1" x14ac:dyDescent="0.25">
      <c r="A36" s="680"/>
      <c r="B36" s="681"/>
      <c r="C36" s="174" t="s">
        <v>232</v>
      </c>
      <c r="D36" s="420">
        <f>'5.1-13 source'!D38</f>
        <v>26</v>
      </c>
      <c r="E36" s="420">
        <f>'5.1-13 source'!E38</f>
        <v>30</v>
      </c>
      <c r="F36" s="486">
        <f>'5.1-13 source'!F38</f>
        <v>36</v>
      </c>
      <c r="G36" s="486">
        <f>'5.1-13 source'!G38</f>
        <v>32</v>
      </c>
      <c r="H36" s="486">
        <f>'5.1-13 source'!H38</f>
        <v>203</v>
      </c>
      <c r="I36" s="486">
        <f>'5.1-13 source'!I38</f>
        <v>57</v>
      </c>
      <c r="J36" s="486" t="str">
        <f>'5.1-13 source'!J38</f>
        <v/>
      </c>
      <c r="K36" s="486" t="str">
        <f>'5.1-13 source'!K38</f>
        <v/>
      </c>
      <c r="L36" s="486">
        <f>'5.1-13 source'!L38</f>
        <v>384</v>
      </c>
    </row>
    <row r="37" spans="1:12" ht="15" customHeight="1" x14ac:dyDescent="0.25">
      <c r="A37" s="680"/>
      <c r="B37" s="681"/>
      <c r="C37" s="174" t="s">
        <v>233</v>
      </c>
      <c r="D37" s="420">
        <f>'5.1-13 source'!D39</f>
        <v>31</v>
      </c>
      <c r="E37" s="420">
        <f>'5.1-13 source'!E39</f>
        <v>179</v>
      </c>
      <c r="F37" s="486">
        <f>'5.1-13 source'!F39</f>
        <v>40</v>
      </c>
      <c r="G37" s="486">
        <f>'5.1-13 source'!G39</f>
        <v>187</v>
      </c>
      <c r="H37" s="486">
        <f>'5.1-13 source'!H39</f>
        <v>204</v>
      </c>
      <c r="I37" s="486">
        <f>'5.1-13 source'!I39</f>
        <v>1817</v>
      </c>
      <c r="J37" s="486">
        <f>'5.1-13 source'!J39</f>
        <v>1</v>
      </c>
      <c r="K37" s="486">
        <f>'5.1-13 source'!K39</f>
        <v>3</v>
      </c>
      <c r="L37" s="486">
        <f>'5.1-13 source'!L39</f>
        <v>2462</v>
      </c>
    </row>
    <row r="38" spans="1:12" ht="15" customHeight="1" x14ac:dyDescent="0.25">
      <c r="A38" s="680"/>
      <c r="B38" s="681"/>
      <c r="C38" s="174" t="s">
        <v>234</v>
      </c>
      <c r="D38" s="420">
        <f>'5.1-13 source'!D40</f>
        <v>69</v>
      </c>
      <c r="E38" s="420">
        <f>'5.1-13 source'!E40</f>
        <v>64</v>
      </c>
      <c r="F38" s="486">
        <f>'5.1-13 source'!F40</f>
        <v>56</v>
      </c>
      <c r="G38" s="486">
        <f>'5.1-13 source'!G40</f>
        <v>58</v>
      </c>
      <c r="H38" s="486">
        <f>'5.1-13 source'!H40</f>
        <v>398</v>
      </c>
      <c r="I38" s="486">
        <f>'5.1-13 source'!I40</f>
        <v>349</v>
      </c>
      <c r="J38" s="486">
        <f>'5.1-13 source'!J40</f>
        <v>1</v>
      </c>
      <c r="K38" s="486" t="str">
        <f>'5.1-13 source'!K40</f>
        <v/>
      </c>
      <c r="L38" s="486">
        <f>'5.1-13 source'!L40</f>
        <v>995</v>
      </c>
    </row>
    <row r="39" spans="1:12" ht="15" customHeight="1" x14ac:dyDescent="0.25">
      <c r="A39" s="680"/>
      <c r="B39" s="681"/>
      <c r="C39" s="174" t="s">
        <v>235</v>
      </c>
      <c r="D39" s="420">
        <f>'5.1-13 source'!D41</f>
        <v>115</v>
      </c>
      <c r="E39" s="420">
        <f>'5.1-13 source'!E41</f>
        <v>19</v>
      </c>
      <c r="F39" s="486">
        <f>'5.1-13 source'!F41</f>
        <v>246</v>
      </c>
      <c r="G39" s="486">
        <f>'5.1-13 source'!G41</f>
        <v>30</v>
      </c>
      <c r="H39" s="486">
        <f>'5.1-13 source'!H41</f>
        <v>532</v>
      </c>
      <c r="I39" s="486">
        <f>'5.1-13 source'!I41</f>
        <v>68</v>
      </c>
      <c r="J39" s="486">
        <f>'5.1-13 source'!J41</f>
        <v>6</v>
      </c>
      <c r="K39" s="486" t="str">
        <f>'5.1-13 source'!K41</f>
        <v/>
      </c>
      <c r="L39" s="486">
        <f>'5.1-13 source'!L41</f>
        <v>1016</v>
      </c>
    </row>
    <row r="40" spans="1:12" ht="15" customHeight="1" x14ac:dyDescent="0.25">
      <c r="A40" s="680"/>
      <c r="B40" s="681"/>
      <c r="C40" s="174" t="s">
        <v>236</v>
      </c>
      <c r="D40" s="420">
        <f>'5.1-13 source'!D42</f>
        <v>24</v>
      </c>
      <c r="E40" s="420">
        <f>'5.1-13 source'!E42</f>
        <v>24</v>
      </c>
      <c r="F40" s="486">
        <f>'5.1-13 source'!F42</f>
        <v>40</v>
      </c>
      <c r="G40" s="486">
        <f>'5.1-13 source'!G42</f>
        <v>52</v>
      </c>
      <c r="H40" s="486">
        <f>'5.1-13 source'!H42</f>
        <v>260</v>
      </c>
      <c r="I40" s="486">
        <f>'5.1-13 source'!I42</f>
        <v>203</v>
      </c>
      <c r="J40" s="486">
        <f>'5.1-13 source'!J42</f>
        <v>1</v>
      </c>
      <c r="K40" s="486">
        <f>'5.1-13 source'!K42</f>
        <v>2</v>
      </c>
      <c r="L40" s="486">
        <f>'5.1-13 source'!L42</f>
        <v>606</v>
      </c>
    </row>
    <row r="41" spans="1:12" ht="15" customHeight="1" x14ac:dyDescent="0.25">
      <c r="A41" s="617"/>
      <c r="B41" s="618"/>
      <c r="C41" s="174" t="s">
        <v>237</v>
      </c>
      <c r="D41" s="420">
        <f>'5.1-13 source'!D43</f>
        <v>216</v>
      </c>
      <c r="E41" s="420">
        <f>'5.1-13 source'!E43</f>
        <v>210</v>
      </c>
      <c r="F41" s="486">
        <f>'5.1-13 source'!F43</f>
        <v>223</v>
      </c>
      <c r="G41" s="486">
        <f>'5.1-13 source'!G43</f>
        <v>238</v>
      </c>
      <c r="H41" s="486">
        <f>'5.1-13 source'!H43</f>
        <v>829</v>
      </c>
      <c r="I41" s="486">
        <f>'5.1-13 source'!I43</f>
        <v>707</v>
      </c>
      <c r="J41" s="486">
        <f>'5.1-13 source'!J43</f>
        <v>5</v>
      </c>
      <c r="K41" s="486">
        <f>'5.1-13 source'!K43</f>
        <v>3</v>
      </c>
      <c r="L41" s="486">
        <f>'5.1-13 source'!L43</f>
        <v>2431</v>
      </c>
    </row>
    <row r="42" spans="1:12" ht="15" customHeight="1" x14ac:dyDescent="0.25">
      <c r="A42" s="615" t="s">
        <v>248</v>
      </c>
      <c r="B42" s="616"/>
      <c r="C42" s="176" t="s">
        <v>25</v>
      </c>
      <c r="D42" s="419">
        <f>'5.1-13 source'!D44</f>
        <v>832</v>
      </c>
      <c r="E42" s="419">
        <f>'5.1-13 source'!E44</f>
        <v>3017</v>
      </c>
      <c r="F42" s="425">
        <f>'5.1-13 source'!F44</f>
        <v>1131</v>
      </c>
      <c r="G42" s="425">
        <f>'5.1-13 source'!G44</f>
        <v>5780</v>
      </c>
      <c r="H42" s="425">
        <f>'5.1-13 source'!H44</f>
        <v>3216</v>
      </c>
      <c r="I42" s="425">
        <f>'5.1-13 source'!I44</f>
        <v>10639</v>
      </c>
      <c r="J42" s="425">
        <f>'5.1-13 source'!J44</f>
        <v>16</v>
      </c>
      <c r="K42" s="425">
        <f>'5.1-13 source'!K44</f>
        <v>71</v>
      </c>
      <c r="L42" s="425">
        <f>'5.1-13 source'!L44</f>
        <v>24702</v>
      </c>
    </row>
    <row r="43" spans="1:12" ht="15" customHeight="1" x14ac:dyDescent="0.25">
      <c r="A43" s="680"/>
      <c r="B43" s="681"/>
      <c r="C43" s="174" t="s">
        <v>238</v>
      </c>
      <c r="D43" s="420">
        <f>'5.1-13 source'!D45</f>
        <v>226</v>
      </c>
      <c r="E43" s="420">
        <f>'5.1-13 source'!E45</f>
        <v>943</v>
      </c>
      <c r="F43" s="486">
        <f>'5.1-13 source'!F45</f>
        <v>398</v>
      </c>
      <c r="G43" s="486">
        <f>'5.1-13 source'!G45</f>
        <v>1849</v>
      </c>
      <c r="H43" s="486">
        <f>'5.1-13 source'!H45</f>
        <v>1106</v>
      </c>
      <c r="I43" s="486">
        <f>'5.1-13 source'!I45</f>
        <v>2534</v>
      </c>
      <c r="J43" s="486">
        <f>'5.1-13 source'!J45</f>
        <v>6</v>
      </c>
      <c r="K43" s="486">
        <f>'5.1-13 source'!K45</f>
        <v>26</v>
      </c>
      <c r="L43" s="486">
        <f>'5.1-13 source'!L45</f>
        <v>7088</v>
      </c>
    </row>
    <row r="44" spans="1:12" ht="15" customHeight="1" x14ac:dyDescent="0.25">
      <c r="A44" s="680"/>
      <c r="B44" s="681"/>
      <c r="C44" s="174" t="s">
        <v>239</v>
      </c>
      <c r="D44" s="420">
        <f>'5.1-13 source'!D46</f>
        <v>363</v>
      </c>
      <c r="E44" s="420">
        <f>'5.1-13 source'!E46</f>
        <v>1443</v>
      </c>
      <c r="F44" s="486">
        <f>'5.1-13 source'!F46</f>
        <v>475</v>
      </c>
      <c r="G44" s="486">
        <f>'5.1-13 source'!G46</f>
        <v>2948</v>
      </c>
      <c r="H44" s="486">
        <f>'5.1-13 source'!H46</f>
        <v>1464</v>
      </c>
      <c r="I44" s="486">
        <f>'5.1-13 source'!I46</f>
        <v>5320</v>
      </c>
      <c r="J44" s="486">
        <f>'5.1-13 source'!J46</f>
        <v>4</v>
      </c>
      <c r="K44" s="486">
        <f>'5.1-13 source'!K46</f>
        <v>35</v>
      </c>
      <c r="L44" s="486">
        <f>'5.1-13 source'!L46</f>
        <v>12052</v>
      </c>
    </row>
    <row r="45" spans="1:12" ht="15" customHeight="1" x14ac:dyDescent="0.25">
      <c r="A45" s="680"/>
      <c r="B45" s="681"/>
      <c r="C45" s="174" t="s">
        <v>240</v>
      </c>
      <c r="D45" s="420">
        <f>'5.1-13 source'!D47</f>
        <v>15</v>
      </c>
      <c r="E45" s="420">
        <f>'5.1-13 source'!E47</f>
        <v>69</v>
      </c>
      <c r="F45" s="486">
        <f>'5.1-13 source'!F47</f>
        <v>23</v>
      </c>
      <c r="G45" s="486">
        <f>'5.1-13 source'!G47</f>
        <v>110</v>
      </c>
      <c r="H45" s="486">
        <f>'5.1-13 source'!H47</f>
        <v>93</v>
      </c>
      <c r="I45" s="486">
        <f>'5.1-13 source'!I47</f>
        <v>596</v>
      </c>
      <c r="J45" s="486" t="str">
        <f>'5.1-13 source'!J47</f>
        <v/>
      </c>
      <c r="K45" s="486" t="str">
        <f>'5.1-13 source'!K47</f>
        <v/>
      </c>
      <c r="L45" s="486">
        <f>'5.1-13 source'!L47</f>
        <v>906</v>
      </c>
    </row>
    <row r="46" spans="1:12" ht="15" customHeight="1" x14ac:dyDescent="0.25">
      <c r="A46" s="680"/>
      <c r="B46" s="681"/>
      <c r="C46" s="174" t="s">
        <v>241</v>
      </c>
      <c r="D46" s="420">
        <f>'5.1-13 source'!D48</f>
        <v>106</v>
      </c>
      <c r="E46" s="420">
        <f>'5.1-13 source'!E48</f>
        <v>208</v>
      </c>
      <c r="F46" s="486">
        <f>'5.1-13 source'!F48</f>
        <v>114</v>
      </c>
      <c r="G46" s="486">
        <f>'5.1-13 source'!G48</f>
        <v>327</v>
      </c>
      <c r="H46" s="486">
        <f>'5.1-13 source'!H48</f>
        <v>152</v>
      </c>
      <c r="I46" s="486">
        <f>'5.1-13 source'!I48</f>
        <v>288</v>
      </c>
      <c r="J46" s="486">
        <f>'5.1-13 source'!J48</f>
        <v>1</v>
      </c>
      <c r="K46" s="486">
        <f>'5.1-13 source'!K48</f>
        <v>1</v>
      </c>
      <c r="L46" s="486">
        <f>'5.1-13 source'!L48</f>
        <v>1197</v>
      </c>
    </row>
    <row r="47" spans="1:12" ht="15" customHeight="1" x14ac:dyDescent="0.25">
      <c r="A47" s="680"/>
      <c r="B47" s="681"/>
      <c r="C47" s="174" t="s">
        <v>242</v>
      </c>
      <c r="D47" s="420">
        <f>'5.1-13 source'!D49</f>
        <v>6</v>
      </c>
      <c r="E47" s="420">
        <f>'5.1-13 source'!E49</f>
        <v>19</v>
      </c>
      <c r="F47" s="486">
        <f>'5.1-13 source'!F49</f>
        <v>10</v>
      </c>
      <c r="G47" s="486">
        <f>'5.1-13 source'!G49</f>
        <v>39</v>
      </c>
      <c r="H47" s="486">
        <f>'5.1-13 source'!H49</f>
        <v>24</v>
      </c>
      <c r="I47" s="486">
        <f>'5.1-13 source'!I49</f>
        <v>58</v>
      </c>
      <c r="J47" s="486" t="str">
        <f>'5.1-13 source'!J49</f>
        <v/>
      </c>
      <c r="K47" s="486" t="str">
        <f>'5.1-13 source'!K49</f>
        <v/>
      </c>
      <c r="L47" s="486">
        <f>'5.1-13 source'!L49</f>
        <v>156</v>
      </c>
    </row>
    <row r="48" spans="1:12" ht="15" customHeight="1" x14ac:dyDescent="0.25">
      <c r="A48" s="680"/>
      <c r="B48" s="681"/>
      <c r="C48" s="174" t="s">
        <v>243</v>
      </c>
      <c r="D48" s="420">
        <f>'5.1-13 source'!D50</f>
        <v>38</v>
      </c>
      <c r="E48" s="420">
        <f>'5.1-13 source'!E50</f>
        <v>77</v>
      </c>
      <c r="F48" s="486">
        <f>'5.1-13 source'!F50</f>
        <v>44</v>
      </c>
      <c r="G48" s="486">
        <f>'5.1-13 source'!G50</f>
        <v>105</v>
      </c>
      <c r="H48" s="486">
        <f>'5.1-13 source'!H50</f>
        <v>94</v>
      </c>
      <c r="I48" s="486">
        <f>'5.1-13 source'!I50</f>
        <v>287</v>
      </c>
      <c r="J48" s="486">
        <f>'5.1-13 source'!J50</f>
        <v>3</v>
      </c>
      <c r="K48" s="486">
        <f>'5.1-13 source'!K50</f>
        <v>3</v>
      </c>
      <c r="L48" s="486">
        <f>'5.1-13 source'!L50</f>
        <v>651</v>
      </c>
    </row>
    <row r="49" spans="1:12" ht="15" customHeight="1" x14ac:dyDescent="0.25">
      <c r="A49" s="680"/>
      <c r="B49" s="681"/>
      <c r="C49" s="401" t="s">
        <v>449</v>
      </c>
      <c r="D49" s="420">
        <f>'5.1-13 source'!D51</f>
        <v>24</v>
      </c>
      <c r="E49" s="420">
        <f>'5.1-13 source'!E51</f>
        <v>109</v>
      </c>
      <c r="F49" s="486">
        <f>'5.1-13 source'!F51</f>
        <v>18</v>
      </c>
      <c r="G49" s="486">
        <f>'5.1-13 source'!G51</f>
        <v>164</v>
      </c>
      <c r="H49" s="486">
        <f>'5.1-13 source'!H51</f>
        <v>167</v>
      </c>
      <c r="I49" s="486">
        <f>'5.1-13 source'!I51</f>
        <v>1300</v>
      </c>
      <c r="J49" s="486" t="str">
        <f>'5.1-13 source'!J51</f>
        <v/>
      </c>
      <c r="K49" s="486">
        <f>'5.1-13 source'!K51</f>
        <v>4</v>
      </c>
      <c r="L49" s="486">
        <f>'5.1-13 source'!L51</f>
        <v>1786</v>
      </c>
    </row>
    <row r="50" spans="1:12" ht="15" customHeight="1" x14ac:dyDescent="0.25">
      <c r="A50" s="617"/>
      <c r="B50" s="618"/>
      <c r="C50" s="174" t="s">
        <v>244</v>
      </c>
      <c r="D50" s="420">
        <f>'5.1-13 source'!D52</f>
        <v>54</v>
      </c>
      <c r="E50" s="420">
        <f>'5.1-13 source'!E52</f>
        <v>149</v>
      </c>
      <c r="F50" s="486">
        <f>'5.1-13 source'!F52</f>
        <v>49</v>
      </c>
      <c r="G50" s="486">
        <f>'5.1-13 source'!G52</f>
        <v>238</v>
      </c>
      <c r="H50" s="486">
        <f>'5.1-13 source'!H52</f>
        <v>116</v>
      </c>
      <c r="I50" s="486">
        <f>'5.1-13 source'!I52</f>
        <v>256</v>
      </c>
      <c r="J50" s="486">
        <f>'5.1-13 source'!J52</f>
        <v>2</v>
      </c>
      <c r="K50" s="486">
        <f>'5.1-13 source'!K52</f>
        <v>2</v>
      </c>
      <c r="L50" s="486">
        <f>'5.1-13 source'!L52</f>
        <v>866</v>
      </c>
    </row>
    <row r="51" spans="1:12" ht="15" customHeight="1" x14ac:dyDescent="0.25">
      <c r="A51" s="549" t="s">
        <v>471</v>
      </c>
      <c r="B51" s="675"/>
      <c r="C51" s="675"/>
      <c r="D51" s="675"/>
      <c r="E51" s="675"/>
      <c r="F51" s="675"/>
      <c r="G51" s="675"/>
      <c r="H51" s="675"/>
      <c r="I51" s="675"/>
      <c r="J51" s="675"/>
      <c r="K51" s="675"/>
      <c r="L51" s="675"/>
    </row>
    <row r="52" spans="1:12" ht="43.5" customHeight="1" x14ac:dyDescent="0.25">
      <c r="A52" s="555" t="s">
        <v>493</v>
      </c>
      <c r="B52" s="573"/>
      <c r="C52" s="573"/>
      <c r="D52" s="573"/>
      <c r="E52" s="573"/>
      <c r="F52" s="573"/>
      <c r="G52" s="573"/>
      <c r="H52" s="573"/>
      <c r="I52" s="573"/>
      <c r="J52" s="573"/>
      <c r="K52" s="573"/>
      <c r="L52" s="573"/>
    </row>
    <row r="53" spans="1:12" ht="15" customHeight="1" x14ac:dyDescent="0.25">
      <c r="A53" s="555" t="s">
        <v>360</v>
      </c>
      <c r="B53" s="573"/>
      <c r="C53" s="573"/>
      <c r="D53" s="573"/>
      <c r="E53" s="573"/>
      <c r="F53" s="573"/>
      <c r="G53" s="573"/>
      <c r="H53" s="573"/>
      <c r="I53" s="573"/>
      <c r="J53" s="573"/>
      <c r="K53" s="573"/>
      <c r="L53" s="573"/>
    </row>
    <row r="54" spans="1:12" ht="15" customHeight="1" x14ac:dyDescent="0.25">
      <c r="A54" s="555"/>
      <c r="B54" s="573"/>
      <c r="C54" s="573"/>
      <c r="D54" s="573"/>
      <c r="E54" s="573"/>
      <c r="F54" s="573"/>
      <c r="G54" s="573"/>
      <c r="H54" s="573"/>
      <c r="I54" s="573"/>
      <c r="J54" s="573"/>
      <c r="K54" s="573"/>
      <c r="L54" s="573"/>
    </row>
    <row r="55" spans="1:12" x14ac:dyDescent="0.25">
      <c r="A55" s="555"/>
      <c r="B55" s="573"/>
      <c r="C55" s="573"/>
      <c r="D55" s="573"/>
      <c r="E55" s="573"/>
      <c r="F55" s="573"/>
      <c r="G55" s="573"/>
      <c r="H55" s="573"/>
      <c r="I55" s="573"/>
      <c r="J55" s="573"/>
      <c r="K55" s="573"/>
      <c r="L55" s="573"/>
    </row>
  </sheetData>
  <mergeCells count="19">
    <mergeCell ref="A1:L1"/>
    <mergeCell ref="A3:B5"/>
    <mergeCell ref="A6:A29"/>
    <mergeCell ref="B6:B21"/>
    <mergeCell ref="B22:B29"/>
    <mergeCell ref="C3:C5"/>
    <mergeCell ref="D3:K3"/>
    <mergeCell ref="L3:L5"/>
    <mergeCell ref="F4:G4"/>
    <mergeCell ref="H4:I4"/>
    <mergeCell ref="J4:K4"/>
    <mergeCell ref="D4:E4"/>
    <mergeCell ref="A30:B41"/>
    <mergeCell ref="A42:B50"/>
    <mergeCell ref="A55:L55"/>
    <mergeCell ref="A51:L51"/>
    <mergeCell ref="A52:L52"/>
    <mergeCell ref="A53:L53"/>
    <mergeCell ref="A54:L5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7"/>
  </sheetPr>
  <dimension ref="A1:L58"/>
  <sheetViews>
    <sheetView workbookViewId="0">
      <pane xSplit="3" ySplit="5" topLeftCell="D39" activePane="bottomRight" state="frozen"/>
      <selection activeCell="L34" sqref="L34"/>
      <selection pane="topRight" activeCell="L34" sqref="L34"/>
      <selection pane="bottomLeft" activeCell="L34" sqref="L34"/>
      <selection pane="bottomRight" activeCell="C50" sqref="C50"/>
    </sheetView>
  </sheetViews>
  <sheetFormatPr baseColWidth="10" defaultColWidth="11.42578125" defaultRowHeight="15" x14ac:dyDescent="0.25"/>
  <cols>
    <col min="1" max="1" width="11.42578125" style="65"/>
    <col min="2" max="2" width="15.140625" style="65" customWidth="1"/>
    <col min="3" max="3" width="40.5703125" style="65" customWidth="1"/>
    <col min="4" max="12" width="9.7109375" style="65" customWidth="1"/>
    <col min="13" max="16384" width="11.42578125" style="65"/>
  </cols>
  <sheetData>
    <row r="1" spans="1:12" s="88" customFormat="1" x14ac:dyDescent="0.25">
      <c r="A1" s="551"/>
      <c r="B1" s="551"/>
      <c r="C1" s="551"/>
      <c r="D1" s="551"/>
      <c r="E1" s="551"/>
      <c r="F1" s="551"/>
      <c r="G1" s="551"/>
      <c r="H1" s="551"/>
      <c r="I1" s="551"/>
      <c r="J1" s="551"/>
      <c r="K1" s="551"/>
      <c r="L1" s="551"/>
    </row>
    <row r="2" spans="1:12" s="88" customFormat="1" x14ac:dyDescent="0.25">
      <c r="A2" s="173"/>
      <c r="B2" s="173"/>
      <c r="C2" s="182"/>
      <c r="D2" s="182"/>
      <c r="E2" s="182"/>
      <c r="F2" s="182"/>
      <c r="G2" s="182"/>
      <c r="H2" s="182"/>
      <c r="I2" s="182"/>
      <c r="J2" s="182"/>
      <c r="K2" s="182"/>
      <c r="L2" s="182"/>
    </row>
    <row r="3" spans="1:12" s="141" customFormat="1" ht="21.75" customHeight="1" x14ac:dyDescent="0.25">
      <c r="A3" s="682"/>
      <c r="B3" s="683"/>
      <c r="C3" s="602" t="s">
        <v>296</v>
      </c>
      <c r="D3" s="595" t="s">
        <v>250</v>
      </c>
      <c r="E3" s="596"/>
      <c r="F3" s="596"/>
      <c r="G3" s="596"/>
      <c r="H3" s="596"/>
      <c r="I3" s="596"/>
      <c r="J3" s="596"/>
      <c r="K3" s="596"/>
      <c r="L3" s="689" t="s">
        <v>251</v>
      </c>
    </row>
    <row r="4" spans="1:12" s="141" customFormat="1" ht="21.75" customHeight="1" x14ac:dyDescent="0.25">
      <c r="A4" s="684"/>
      <c r="B4" s="685"/>
      <c r="C4" s="602"/>
      <c r="D4" s="581" t="s">
        <v>291</v>
      </c>
      <c r="E4" s="581"/>
      <c r="F4" s="581" t="s">
        <v>215</v>
      </c>
      <c r="G4" s="581"/>
      <c r="H4" s="581" t="s">
        <v>216</v>
      </c>
      <c r="I4" s="581"/>
      <c r="J4" s="581" t="s">
        <v>438</v>
      </c>
      <c r="K4" s="581"/>
      <c r="L4" s="690"/>
    </row>
    <row r="5" spans="1:12" s="141" customFormat="1" ht="30" customHeight="1" x14ac:dyDescent="0.25">
      <c r="A5" s="686"/>
      <c r="B5" s="687"/>
      <c r="C5" s="602"/>
      <c r="D5" s="75" t="s">
        <v>114</v>
      </c>
      <c r="E5" s="75" t="s">
        <v>115</v>
      </c>
      <c r="F5" s="75" t="s">
        <v>114</v>
      </c>
      <c r="G5" s="75" t="s">
        <v>115</v>
      </c>
      <c r="H5" s="75" t="s">
        <v>114</v>
      </c>
      <c r="I5" s="75" t="s">
        <v>115</v>
      </c>
      <c r="J5" s="75" t="s">
        <v>114</v>
      </c>
      <c r="K5" s="75" t="s">
        <v>115</v>
      </c>
      <c r="L5" s="691"/>
    </row>
    <row r="6" spans="1:12" ht="21" customHeight="1" x14ac:dyDescent="0.25">
      <c r="A6" s="602" t="s">
        <v>277</v>
      </c>
      <c r="B6" s="602" t="s">
        <v>245</v>
      </c>
      <c r="C6" s="78" t="s">
        <v>138</v>
      </c>
      <c r="D6" s="170">
        <v>13814</v>
      </c>
      <c r="E6" s="170">
        <v>15225</v>
      </c>
      <c r="F6" s="170">
        <v>6437</v>
      </c>
      <c r="G6" s="170">
        <v>6498</v>
      </c>
      <c r="H6" s="170">
        <v>5448</v>
      </c>
      <c r="I6" s="170">
        <v>8348</v>
      </c>
      <c r="J6" s="170" t="s">
        <v>468</v>
      </c>
      <c r="K6" s="170" t="s">
        <v>468</v>
      </c>
      <c r="L6" s="170">
        <v>55770</v>
      </c>
    </row>
    <row r="7" spans="1:12" ht="21" customHeight="1" x14ac:dyDescent="0.25">
      <c r="A7" s="602"/>
      <c r="B7" s="602"/>
      <c r="C7" s="78" t="s">
        <v>85</v>
      </c>
      <c r="D7" s="170">
        <v>10865</v>
      </c>
      <c r="E7" s="170">
        <v>13797</v>
      </c>
      <c r="F7" s="170">
        <v>4011</v>
      </c>
      <c r="G7" s="170">
        <v>5111</v>
      </c>
      <c r="H7" s="170">
        <v>2654</v>
      </c>
      <c r="I7" s="170">
        <v>6025</v>
      </c>
      <c r="J7" s="170" t="s">
        <v>468</v>
      </c>
      <c r="K7" s="170" t="s">
        <v>468</v>
      </c>
      <c r="L7" s="170">
        <v>42463</v>
      </c>
    </row>
    <row r="8" spans="1:12" ht="21" customHeight="1" x14ac:dyDescent="0.25">
      <c r="A8" s="602"/>
      <c r="B8" s="602"/>
      <c r="C8" s="401" t="s">
        <v>217</v>
      </c>
      <c r="D8" s="205">
        <v>33</v>
      </c>
      <c r="E8" s="205">
        <v>19</v>
      </c>
      <c r="F8" s="205">
        <v>27</v>
      </c>
      <c r="G8" s="205">
        <v>22</v>
      </c>
      <c r="H8" s="205">
        <v>34</v>
      </c>
      <c r="I8" s="205">
        <v>83</v>
      </c>
      <c r="J8" s="172" t="s">
        <v>468</v>
      </c>
      <c r="K8" s="172" t="s">
        <v>468</v>
      </c>
      <c r="L8" s="172">
        <v>218</v>
      </c>
    </row>
    <row r="9" spans="1:12" ht="21" customHeight="1" x14ac:dyDescent="0.25">
      <c r="A9" s="602"/>
      <c r="B9" s="602"/>
      <c r="C9" s="401" t="s">
        <v>439</v>
      </c>
      <c r="D9" s="205">
        <v>355</v>
      </c>
      <c r="E9" s="205">
        <v>157</v>
      </c>
      <c r="F9" s="205">
        <v>293</v>
      </c>
      <c r="G9" s="205">
        <v>221</v>
      </c>
      <c r="H9" s="205">
        <v>49</v>
      </c>
      <c r="I9" s="205">
        <v>152</v>
      </c>
      <c r="J9" s="172" t="s">
        <v>468</v>
      </c>
      <c r="K9" s="172" t="s">
        <v>468</v>
      </c>
      <c r="L9" s="172">
        <v>1227</v>
      </c>
    </row>
    <row r="10" spans="1:12" ht="21" customHeight="1" x14ac:dyDescent="0.25">
      <c r="A10" s="602"/>
      <c r="B10" s="602"/>
      <c r="C10" s="401" t="s">
        <v>440</v>
      </c>
      <c r="D10" s="205">
        <v>96</v>
      </c>
      <c r="E10" s="205">
        <v>79</v>
      </c>
      <c r="F10" s="205">
        <v>43</v>
      </c>
      <c r="G10" s="205">
        <v>62</v>
      </c>
      <c r="H10" s="205">
        <v>68</v>
      </c>
      <c r="I10" s="205">
        <v>84</v>
      </c>
      <c r="J10" s="172" t="s">
        <v>468</v>
      </c>
      <c r="K10" s="172" t="s">
        <v>468</v>
      </c>
      <c r="L10" s="172">
        <v>432</v>
      </c>
    </row>
    <row r="11" spans="1:12" ht="21" customHeight="1" x14ac:dyDescent="0.25">
      <c r="A11" s="602"/>
      <c r="B11" s="602"/>
      <c r="C11" s="401" t="s">
        <v>441</v>
      </c>
      <c r="D11" s="205">
        <v>186</v>
      </c>
      <c r="E11" s="205">
        <v>75</v>
      </c>
      <c r="F11" s="205">
        <v>175</v>
      </c>
      <c r="G11" s="205">
        <v>218</v>
      </c>
      <c r="H11" s="205">
        <v>163</v>
      </c>
      <c r="I11" s="205">
        <v>486</v>
      </c>
      <c r="J11" s="172" t="s">
        <v>468</v>
      </c>
      <c r="K11" s="172" t="s">
        <v>468</v>
      </c>
      <c r="L11" s="172">
        <v>1303</v>
      </c>
    </row>
    <row r="12" spans="1:12" ht="21" customHeight="1" x14ac:dyDescent="0.25">
      <c r="A12" s="602"/>
      <c r="B12" s="602"/>
      <c r="C12" s="401" t="s">
        <v>442</v>
      </c>
      <c r="D12" s="205">
        <v>352</v>
      </c>
      <c r="E12" s="205">
        <v>143</v>
      </c>
      <c r="F12" s="205">
        <v>557</v>
      </c>
      <c r="G12" s="205">
        <v>338</v>
      </c>
      <c r="H12" s="205">
        <v>509</v>
      </c>
      <c r="I12" s="205">
        <v>441</v>
      </c>
      <c r="J12" s="205" t="s">
        <v>468</v>
      </c>
      <c r="K12" s="172" t="s">
        <v>468</v>
      </c>
      <c r="L12" s="172">
        <v>2340</v>
      </c>
    </row>
    <row r="13" spans="1:12" ht="21" customHeight="1" x14ac:dyDescent="0.25">
      <c r="A13" s="602"/>
      <c r="B13" s="602"/>
      <c r="C13" s="148" t="s">
        <v>218</v>
      </c>
      <c r="D13" s="216">
        <v>118</v>
      </c>
      <c r="E13" s="216">
        <v>44</v>
      </c>
      <c r="F13" s="216">
        <v>50</v>
      </c>
      <c r="G13" s="216">
        <v>13</v>
      </c>
      <c r="H13" s="216">
        <v>4</v>
      </c>
      <c r="I13" s="216">
        <v>16</v>
      </c>
      <c r="J13" s="216" t="s">
        <v>468</v>
      </c>
      <c r="K13" s="266" t="s">
        <v>468</v>
      </c>
      <c r="L13" s="266">
        <v>245</v>
      </c>
    </row>
    <row r="14" spans="1:12" ht="21" customHeight="1" x14ac:dyDescent="0.25">
      <c r="A14" s="602"/>
      <c r="B14" s="602"/>
      <c r="C14" s="401" t="s">
        <v>443</v>
      </c>
      <c r="D14" s="205">
        <v>960</v>
      </c>
      <c r="E14" s="205">
        <v>837</v>
      </c>
      <c r="F14" s="205">
        <v>879</v>
      </c>
      <c r="G14" s="205">
        <v>1987</v>
      </c>
      <c r="H14" s="205">
        <v>489</v>
      </c>
      <c r="I14" s="205">
        <v>1237</v>
      </c>
      <c r="J14" s="172" t="s">
        <v>468</v>
      </c>
      <c r="K14" s="172" t="s">
        <v>468</v>
      </c>
      <c r="L14" s="172">
        <v>6389</v>
      </c>
    </row>
    <row r="15" spans="1:12" ht="21" customHeight="1" x14ac:dyDescent="0.25">
      <c r="A15" s="602"/>
      <c r="B15" s="602"/>
      <c r="C15" s="401" t="s">
        <v>444</v>
      </c>
      <c r="D15" s="205">
        <v>7423</v>
      </c>
      <c r="E15" s="205">
        <v>11423</v>
      </c>
      <c r="F15" s="205">
        <v>307</v>
      </c>
      <c r="G15" s="205">
        <v>948</v>
      </c>
      <c r="H15" s="205">
        <v>515</v>
      </c>
      <c r="I15" s="205">
        <v>1765</v>
      </c>
      <c r="J15" s="172" t="s">
        <v>468</v>
      </c>
      <c r="K15" s="172" t="s">
        <v>468</v>
      </c>
      <c r="L15" s="172">
        <v>22381</v>
      </c>
    </row>
    <row r="16" spans="1:12" ht="21" customHeight="1" x14ac:dyDescent="0.25">
      <c r="A16" s="602"/>
      <c r="B16" s="602"/>
      <c r="C16" s="401" t="s">
        <v>219</v>
      </c>
      <c r="D16" s="205">
        <v>432</v>
      </c>
      <c r="E16" s="205">
        <v>332</v>
      </c>
      <c r="F16" s="205">
        <v>87</v>
      </c>
      <c r="G16" s="205">
        <v>128</v>
      </c>
      <c r="H16" s="205">
        <v>15</v>
      </c>
      <c r="I16" s="205">
        <v>17</v>
      </c>
      <c r="J16" s="172" t="s">
        <v>468</v>
      </c>
      <c r="K16" s="172" t="s">
        <v>468</v>
      </c>
      <c r="L16" s="172">
        <v>1011</v>
      </c>
    </row>
    <row r="17" spans="1:12" ht="21" customHeight="1" x14ac:dyDescent="0.25">
      <c r="A17" s="602"/>
      <c r="B17" s="602"/>
      <c r="C17" s="401" t="s">
        <v>445</v>
      </c>
      <c r="D17" s="205">
        <v>576</v>
      </c>
      <c r="E17" s="205">
        <v>224</v>
      </c>
      <c r="F17" s="205">
        <v>1461</v>
      </c>
      <c r="G17" s="205">
        <v>515</v>
      </c>
      <c r="H17" s="205">
        <v>224</v>
      </c>
      <c r="I17" s="205">
        <v>861</v>
      </c>
      <c r="J17" s="205" t="s">
        <v>468</v>
      </c>
      <c r="K17" s="205" t="s">
        <v>468</v>
      </c>
      <c r="L17" s="172">
        <v>3861</v>
      </c>
    </row>
    <row r="18" spans="1:12" ht="21" customHeight="1" x14ac:dyDescent="0.25">
      <c r="A18" s="602"/>
      <c r="B18" s="602"/>
      <c r="C18" s="401" t="s">
        <v>220</v>
      </c>
      <c r="D18" s="205">
        <v>289</v>
      </c>
      <c r="E18" s="205">
        <v>274</v>
      </c>
      <c r="F18" s="205">
        <v>94</v>
      </c>
      <c r="G18" s="205">
        <v>366</v>
      </c>
      <c r="H18" s="205">
        <v>520</v>
      </c>
      <c r="I18" s="205">
        <v>548</v>
      </c>
      <c r="J18" s="205" t="s">
        <v>468</v>
      </c>
      <c r="K18" s="205" t="s">
        <v>468</v>
      </c>
      <c r="L18" s="172">
        <v>2091</v>
      </c>
    </row>
    <row r="19" spans="1:12" ht="21" customHeight="1" x14ac:dyDescent="0.25">
      <c r="A19" s="602"/>
      <c r="B19" s="602"/>
      <c r="C19" s="401" t="s">
        <v>446</v>
      </c>
      <c r="D19" s="205">
        <v>11</v>
      </c>
      <c r="E19" s="205">
        <v>9</v>
      </c>
      <c r="F19" s="205">
        <v>6</v>
      </c>
      <c r="G19" s="205">
        <v>17</v>
      </c>
      <c r="H19" s="205">
        <v>11</v>
      </c>
      <c r="I19" s="205">
        <v>17</v>
      </c>
      <c r="J19" s="172" t="s">
        <v>468</v>
      </c>
      <c r="K19" s="172" t="s">
        <v>468</v>
      </c>
      <c r="L19" s="172">
        <v>71</v>
      </c>
    </row>
    <row r="20" spans="1:12" ht="21" customHeight="1" x14ac:dyDescent="0.25">
      <c r="A20" s="602"/>
      <c r="B20" s="602"/>
      <c r="C20" s="401" t="s">
        <v>447</v>
      </c>
      <c r="D20" s="205">
        <v>152</v>
      </c>
      <c r="E20" s="205">
        <v>225</v>
      </c>
      <c r="F20" s="205">
        <v>81</v>
      </c>
      <c r="G20" s="205">
        <v>288</v>
      </c>
      <c r="H20" s="205">
        <v>55</v>
      </c>
      <c r="I20" s="205">
        <v>333</v>
      </c>
      <c r="J20" s="172" t="s">
        <v>468</v>
      </c>
      <c r="K20" s="172" t="s">
        <v>468</v>
      </c>
      <c r="L20" s="172">
        <v>1134</v>
      </c>
    </row>
    <row r="21" spans="1:12" ht="21" customHeight="1" x14ac:dyDescent="0.25">
      <c r="A21" s="602"/>
      <c r="B21" s="602"/>
      <c r="C21" s="401" t="s">
        <v>221</v>
      </c>
      <c r="D21" s="205">
        <v>1167</v>
      </c>
      <c r="E21" s="205">
        <v>725</v>
      </c>
      <c r="F21" s="172">
        <v>392</v>
      </c>
      <c r="G21" s="205">
        <v>254</v>
      </c>
      <c r="H21" s="172">
        <v>2775</v>
      </c>
      <c r="I21" s="172">
        <v>2298</v>
      </c>
      <c r="J21" s="172" t="s">
        <v>468</v>
      </c>
      <c r="K21" s="172" t="s">
        <v>468</v>
      </c>
      <c r="L21" s="205">
        <v>7611</v>
      </c>
    </row>
    <row r="22" spans="1:12" ht="21" customHeight="1" x14ac:dyDescent="0.25">
      <c r="A22" s="602"/>
      <c r="B22" s="602"/>
      <c r="C22" s="401" t="s">
        <v>222</v>
      </c>
      <c r="D22" s="205">
        <v>1782</v>
      </c>
      <c r="E22" s="205">
        <v>703</v>
      </c>
      <c r="F22" s="172">
        <v>2035</v>
      </c>
      <c r="G22" s="172">
        <v>1134</v>
      </c>
      <c r="H22" s="172">
        <v>21</v>
      </c>
      <c r="I22" s="172">
        <v>26</v>
      </c>
      <c r="J22" s="172" t="s">
        <v>468</v>
      </c>
      <c r="K22" s="172" t="s">
        <v>468</v>
      </c>
      <c r="L22" s="205">
        <v>5701</v>
      </c>
    </row>
    <row r="23" spans="1:12" ht="21" customHeight="1" x14ac:dyDescent="0.25">
      <c r="A23" s="602"/>
      <c r="B23" s="602" t="s">
        <v>246</v>
      </c>
      <c r="C23" s="78" t="s">
        <v>223</v>
      </c>
      <c r="D23" s="199">
        <v>1536</v>
      </c>
      <c r="E23" s="267">
        <v>90</v>
      </c>
      <c r="F23" s="199">
        <v>6780</v>
      </c>
      <c r="G23" s="199">
        <v>974</v>
      </c>
      <c r="H23" s="199">
        <v>3187</v>
      </c>
      <c r="I23" s="199">
        <v>503</v>
      </c>
      <c r="J23" s="170" t="s">
        <v>468</v>
      </c>
      <c r="K23" s="170" t="s">
        <v>468</v>
      </c>
      <c r="L23" s="199">
        <v>13070</v>
      </c>
    </row>
    <row r="24" spans="1:12" ht="21" customHeight="1" x14ac:dyDescent="0.25">
      <c r="A24" s="602"/>
      <c r="B24" s="602"/>
      <c r="C24" s="74" t="s">
        <v>224</v>
      </c>
      <c r="D24" s="199">
        <v>153</v>
      </c>
      <c r="E24" s="267">
        <v>2</v>
      </c>
      <c r="F24" s="199">
        <v>0</v>
      </c>
      <c r="G24" s="199">
        <v>0</v>
      </c>
      <c r="H24" s="199">
        <v>0</v>
      </c>
      <c r="I24" s="199">
        <v>0</v>
      </c>
      <c r="J24" s="279" t="s">
        <v>468</v>
      </c>
      <c r="K24" s="279" t="s">
        <v>468</v>
      </c>
      <c r="L24" s="199">
        <v>155</v>
      </c>
    </row>
    <row r="25" spans="1:12" ht="21" customHeight="1" x14ac:dyDescent="0.25">
      <c r="A25" s="602"/>
      <c r="B25" s="602"/>
      <c r="C25" s="74" t="s">
        <v>225</v>
      </c>
      <c r="D25" s="199">
        <v>685</v>
      </c>
      <c r="E25" s="267">
        <v>48</v>
      </c>
      <c r="F25" s="199">
        <v>0</v>
      </c>
      <c r="G25" s="199">
        <v>0</v>
      </c>
      <c r="H25" s="199">
        <v>0</v>
      </c>
      <c r="I25" s="199">
        <v>0</v>
      </c>
      <c r="J25" s="279" t="s">
        <v>468</v>
      </c>
      <c r="K25" s="279" t="s">
        <v>468</v>
      </c>
      <c r="L25" s="199">
        <v>733</v>
      </c>
    </row>
    <row r="26" spans="1:12" ht="21" customHeight="1" x14ac:dyDescent="0.25">
      <c r="A26" s="602"/>
      <c r="B26" s="602"/>
      <c r="C26" s="74" t="s">
        <v>226</v>
      </c>
      <c r="D26" s="199">
        <v>327</v>
      </c>
      <c r="E26" s="267">
        <v>36</v>
      </c>
      <c r="F26" s="199">
        <v>0</v>
      </c>
      <c r="G26" s="199">
        <v>0</v>
      </c>
      <c r="H26" s="199">
        <v>0</v>
      </c>
      <c r="I26" s="199">
        <v>0</v>
      </c>
      <c r="J26" s="172" t="s">
        <v>468</v>
      </c>
      <c r="K26" s="172" t="s">
        <v>468</v>
      </c>
      <c r="L26" s="199">
        <v>363</v>
      </c>
    </row>
    <row r="27" spans="1:12" ht="21" customHeight="1" x14ac:dyDescent="0.25">
      <c r="A27" s="602"/>
      <c r="B27" s="602"/>
      <c r="C27" s="74" t="s">
        <v>87</v>
      </c>
      <c r="D27" s="199">
        <v>0</v>
      </c>
      <c r="E27" s="267">
        <v>0</v>
      </c>
      <c r="F27" s="199">
        <v>4369</v>
      </c>
      <c r="G27" s="199">
        <v>771</v>
      </c>
      <c r="H27" s="199">
        <v>0</v>
      </c>
      <c r="I27" s="199">
        <v>0</v>
      </c>
      <c r="J27" s="172" t="s">
        <v>468</v>
      </c>
      <c r="K27" s="172" t="s">
        <v>468</v>
      </c>
      <c r="L27" s="199">
        <v>5140</v>
      </c>
    </row>
    <row r="28" spans="1:12" ht="21" customHeight="1" x14ac:dyDescent="0.25">
      <c r="A28" s="602"/>
      <c r="B28" s="602"/>
      <c r="C28" s="74" t="s">
        <v>86</v>
      </c>
      <c r="D28" s="199">
        <v>0</v>
      </c>
      <c r="E28" s="267">
        <v>0</v>
      </c>
      <c r="F28" s="199">
        <v>0</v>
      </c>
      <c r="G28" s="199">
        <v>0</v>
      </c>
      <c r="H28" s="199">
        <v>3187</v>
      </c>
      <c r="I28" s="199">
        <v>503</v>
      </c>
      <c r="J28" s="172" t="s">
        <v>468</v>
      </c>
      <c r="K28" s="172" t="s">
        <v>468</v>
      </c>
      <c r="L28" s="199">
        <v>3690</v>
      </c>
    </row>
    <row r="29" spans="1:12" ht="21" customHeight="1" x14ac:dyDescent="0.25">
      <c r="A29" s="602"/>
      <c r="B29" s="602"/>
      <c r="C29" s="74" t="s">
        <v>227</v>
      </c>
      <c r="D29" s="199">
        <v>371</v>
      </c>
      <c r="E29" s="267">
        <v>4</v>
      </c>
      <c r="F29" s="199">
        <v>2411</v>
      </c>
      <c r="G29" s="199">
        <v>203</v>
      </c>
      <c r="H29" s="199">
        <v>0</v>
      </c>
      <c r="I29" s="199">
        <v>0</v>
      </c>
      <c r="J29" s="172" t="s">
        <v>468</v>
      </c>
      <c r="K29" s="172" t="s">
        <v>468</v>
      </c>
      <c r="L29" s="172">
        <v>2989</v>
      </c>
    </row>
    <row r="30" spans="1:12" x14ac:dyDescent="0.25">
      <c r="A30" s="602"/>
      <c r="B30" s="602"/>
      <c r="C30" s="74" t="s">
        <v>228</v>
      </c>
      <c r="D30" s="199">
        <v>1165</v>
      </c>
      <c r="E30" s="267">
        <v>86</v>
      </c>
      <c r="F30" s="199">
        <v>4369</v>
      </c>
      <c r="G30" s="199">
        <v>771</v>
      </c>
      <c r="H30" s="199">
        <v>3187</v>
      </c>
      <c r="I30" s="199">
        <v>503</v>
      </c>
      <c r="J30" s="172" t="s">
        <v>468</v>
      </c>
      <c r="K30" s="172" t="s">
        <v>468</v>
      </c>
      <c r="L30" s="172">
        <v>10081</v>
      </c>
    </row>
    <row r="31" spans="1:12" ht="29.25" customHeight="1" x14ac:dyDescent="0.25">
      <c r="A31" s="602" t="s">
        <v>136</v>
      </c>
      <c r="B31" s="602" t="s">
        <v>249</v>
      </c>
      <c r="C31" s="692"/>
      <c r="D31" s="170">
        <v>2797</v>
      </c>
      <c r="E31" s="170">
        <v>6360</v>
      </c>
      <c r="F31" s="170">
        <v>3923</v>
      </c>
      <c r="G31" s="170">
        <v>9490</v>
      </c>
      <c r="H31" s="170">
        <v>17449</v>
      </c>
      <c r="I31" s="170">
        <v>28027</v>
      </c>
      <c r="J31" s="199">
        <v>100</v>
      </c>
      <c r="K31" s="199">
        <v>139</v>
      </c>
      <c r="L31" s="170">
        <v>68285</v>
      </c>
    </row>
    <row r="32" spans="1:12" ht="21" customHeight="1" x14ac:dyDescent="0.25">
      <c r="A32" s="602"/>
      <c r="B32" s="602" t="s">
        <v>247</v>
      </c>
      <c r="C32" s="78" t="s">
        <v>19</v>
      </c>
      <c r="D32" s="170">
        <v>1965</v>
      </c>
      <c r="E32" s="170">
        <v>3343</v>
      </c>
      <c r="F32" s="170">
        <v>2792</v>
      </c>
      <c r="G32" s="170">
        <v>3710</v>
      </c>
      <c r="H32" s="170">
        <v>14233</v>
      </c>
      <c r="I32" s="170">
        <v>17388</v>
      </c>
      <c r="J32" s="199">
        <v>84</v>
      </c>
      <c r="K32" s="199">
        <v>68</v>
      </c>
      <c r="L32" s="170">
        <v>43583</v>
      </c>
    </row>
    <row r="33" spans="1:12" ht="21" customHeight="1" x14ac:dyDescent="0.25">
      <c r="A33" s="602"/>
      <c r="B33" s="602"/>
      <c r="C33" s="74" t="s">
        <v>229</v>
      </c>
      <c r="D33" s="172">
        <v>79</v>
      </c>
      <c r="E33" s="172">
        <v>107</v>
      </c>
      <c r="F33" s="172">
        <v>52</v>
      </c>
      <c r="G33" s="172">
        <v>58</v>
      </c>
      <c r="H33" s="172">
        <v>745</v>
      </c>
      <c r="I33" s="172">
        <v>1135</v>
      </c>
      <c r="J33" s="199" t="s">
        <v>468</v>
      </c>
      <c r="K33" s="199" t="s">
        <v>468</v>
      </c>
      <c r="L33" s="172">
        <v>2176</v>
      </c>
    </row>
    <row r="34" spans="1:12" ht="21" customHeight="1" x14ac:dyDescent="0.25">
      <c r="A34" s="602"/>
      <c r="B34" s="602"/>
      <c r="C34" s="74" t="s">
        <v>230</v>
      </c>
      <c r="D34" s="172">
        <v>431</v>
      </c>
      <c r="E34" s="172">
        <v>1148</v>
      </c>
      <c r="F34" s="172">
        <v>540</v>
      </c>
      <c r="G34" s="172">
        <v>1152</v>
      </c>
      <c r="H34" s="172">
        <v>1658</v>
      </c>
      <c r="I34" s="172">
        <v>2046</v>
      </c>
      <c r="J34" s="199">
        <v>14</v>
      </c>
      <c r="K34" s="199">
        <v>22</v>
      </c>
      <c r="L34" s="172">
        <v>7011</v>
      </c>
    </row>
    <row r="35" spans="1:12" ht="21" customHeight="1" x14ac:dyDescent="0.25">
      <c r="A35" s="602"/>
      <c r="B35" s="602"/>
      <c r="C35" s="74" t="s">
        <v>303</v>
      </c>
      <c r="D35" s="172">
        <v>136</v>
      </c>
      <c r="E35" s="172">
        <v>154</v>
      </c>
      <c r="F35" s="172">
        <v>137</v>
      </c>
      <c r="G35" s="172">
        <v>148</v>
      </c>
      <c r="H35" s="172">
        <v>738</v>
      </c>
      <c r="I35" s="172">
        <v>289</v>
      </c>
      <c r="J35" s="199">
        <v>2</v>
      </c>
      <c r="K35" s="199">
        <v>1</v>
      </c>
      <c r="L35" s="172">
        <v>1605</v>
      </c>
    </row>
    <row r="36" spans="1:12" s="77" customFormat="1" ht="21" customHeight="1" x14ac:dyDescent="0.25">
      <c r="A36" s="602"/>
      <c r="B36" s="602"/>
      <c r="C36" s="174" t="s">
        <v>448</v>
      </c>
      <c r="D36" s="172">
        <v>790</v>
      </c>
      <c r="E36" s="172">
        <v>1338</v>
      </c>
      <c r="F36" s="172">
        <v>1341</v>
      </c>
      <c r="G36" s="172">
        <v>1683</v>
      </c>
      <c r="H36" s="172">
        <v>8231</v>
      </c>
      <c r="I36" s="172">
        <v>10329</v>
      </c>
      <c r="J36" s="199">
        <v>51</v>
      </c>
      <c r="K36" s="199">
        <v>34</v>
      </c>
      <c r="L36" s="172">
        <v>23797</v>
      </c>
    </row>
    <row r="37" spans="1:12" ht="21" customHeight="1" x14ac:dyDescent="0.25">
      <c r="A37" s="602"/>
      <c r="B37" s="602"/>
      <c r="C37" s="74" t="s">
        <v>231</v>
      </c>
      <c r="D37" s="172">
        <v>48</v>
      </c>
      <c r="E37" s="172">
        <v>70</v>
      </c>
      <c r="F37" s="172">
        <v>81</v>
      </c>
      <c r="G37" s="172">
        <v>72</v>
      </c>
      <c r="H37" s="172">
        <v>435</v>
      </c>
      <c r="I37" s="172">
        <v>388</v>
      </c>
      <c r="J37" s="199">
        <v>3</v>
      </c>
      <c r="K37" s="199">
        <v>3</v>
      </c>
      <c r="L37" s="172">
        <v>1100</v>
      </c>
    </row>
    <row r="38" spans="1:12" ht="21" customHeight="1" x14ac:dyDescent="0.25">
      <c r="A38" s="602"/>
      <c r="B38" s="602"/>
      <c r="C38" s="74" t="s">
        <v>232</v>
      </c>
      <c r="D38" s="172">
        <v>26</v>
      </c>
      <c r="E38" s="172">
        <v>30</v>
      </c>
      <c r="F38" s="172">
        <v>36</v>
      </c>
      <c r="G38" s="172">
        <v>32</v>
      </c>
      <c r="H38" s="172">
        <v>203</v>
      </c>
      <c r="I38" s="172">
        <v>57</v>
      </c>
      <c r="J38" s="199" t="s">
        <v>468</v>
      </c>
      <c r="K38" s="199" t="s">
        <v>468</v>
      </c>
      <c r="L38" s="172">
        <v>384</v>
      </c>
    </row>
    <row r="39" spans="1:12" ht="21" customHeight="1" x14ac:dyDescent="0.25">
      <c r="A39" s="602"/>
      <c r="B39" s="602"/>
      <c r="C39" s="74" t="s">
        <v>233</v>
      </c>
      <c r="D39" s="172">
        <v>31</v>
      </c>
      <c r="E39" s="172">
        <v>179</v>
      </c>
      <c r="F39" s="172">
        <v>40</v>
      </c>
      <c r="G39" s="172">
        <v>187</v>
      </c>
      <c r="H39" s="172">
        <v>204</v>
      </c>
      <c r="I39" s="172">
        <v>1817</v>
      </c>
      <c r="J39" s="199">
        <v>1</v>
      </c>
      <c r="K39" s="199">
        <v>3</v>
      </c>
      <c r="L39" s="172">
        <v>2462</v>
      </c>
    </row>
    <row r="40" spans="1:12" ht="21" customHeight="1" x14ac:dyDescent="0.25">
      <c r="A40" s="602"/>
      <c r="B40" s="602"/>
      <c r="C40" s="74" t="s">
        <v>234</v>
      </c>
      <c r="D40" s="172">
        <v>69</v>
      </c>
      <c r="E40" s="172">
        <v>64</v>
      </c>
      <c r="F40" s="172">
        <v>56</v>
      </c>
      <c r="G40" s="172">
        <v>58</v>
      </c>
      <c r="H40" s="172">
        <v>398</v>
      </c>
      <c r="I40" s="172">
        <v>349</v>
      </c>
      <c r="J40" s="199">
        <v>1</v>
      </c>
      <c r="K40" s="199" t="s">
        <v>468</v>
      </c>
      <c r="L40" s="172">
        <v>995</v>
      </c>
    </row>
    <row r="41" spans="1:12" ht="21" customHeight="1" x14ac:dyDescent="0.25">
      <c r="A41" s="602"/>
      <c r="B41" s="602"/>
      <c r="C41" s="74" t="s">
        <v>532</v>
      </c>
      <c r="D41" s="172">
        <v>115</v>
      </c>
      <c r="E41" s="172">
        <v>19</v>
      </c>
      <c r="F41" s="172">
        <v>246</v>
      </c>
      <c r="G41" s="172">
        <v>30</v>
      </c>
      <c r="H41" s="172">
        <v>532</v>
      </c>
      <c r="I41" s="172">
        <v>68</v>
      </c>
      <c r="J41" s="199">
        <v>6</v>
      </c>
      <c r="K41" s="199" t="s">
        <v>468</v>
      </c>
      <c r="L41" s="172">
        <v>1016</v>
      </c>
    </row>
    <row r="42" spans="1:12" ht="21" customHeight="1" x14ac:dyDescent="0.25">
      <c r="A42" s="602"/>
      <c r="B42" s="602"/>
      <c r="C42" s="74" t="s">
        <v>236</v>
      </c>
      <c r="D42" s="172">
        <v>24</v>
      </c>
      <c r="E42" s="172">
        <v>24</v>
      </c>
      <c r="F42" s="172">
        <v>40</v>
      </c>
      <c r="G42" s="172">
        <v>52</v>
      </c>
      <c r="H42" s="172">
        <v>260</v>
      </c>
      <c r="I42" s="172">
        <v>203</v>
      </c>
      <c r="J42" s="199">
        <v>1</v>
      </c>
      <c r="K42" s="199">
        <v>2</v>
      </c>
      <c r="L42" s="172">
        <v>606</v>
      </c>
    </row>
    <row r="43" spans="1:12" ht="21" customHeight="1" x14ac:dyDescent="0.25">
      <c r="A43" s="602"/>
      <c r="B43" s="602"/>
      <c r="C43" s="74" t="s">
        <v>237</v>
      </c>
      <c r="D43" s="172">
        <v>216</v>
      </c>
      <c r="E43" s="172">
        <v>210</v>
      </c>
      <c r="F43" s="172">
        <v>223</v>
      </c>
      <c r="G43" s="172">
        <v>238</v>
      </c>
      <c r="H43" s="172">
        <v>829</v>
      </c>
      <c r="I43" s="172">
        <v>707</v>
      </c>
      <c r="J43" s="199">
        <v>5</v>
      </c>
      <c r="K43" s="199">
        <v>3</v>
      </c>
      <c r="L43" s="172">
        <v>2431</v>
      </c>
    </row>
    <row r="44" spans="1:12" ht="21" customHeight="1" x14ac:dyDescent="0.25">
      <c r="A44" s="602"/>
      <c r="B44" s="602" t="s">
        <v>248</v>
      </c>
      <c r="C44" s="78" t="s">
        <v>25</v>
      </c>
      <c r="D44" s="170">
        <v>832</v>
      </c>
      <c r="E44" s="170">
        <v>3017</v>
      </c>
      <c r="F44" s="170">
        <v>1131</v>
      </c>
      <c r="G44" s="170">
        <v>5780</v>
      </c>
      <c r="H44" s="170">
        <v>3216</v>
      </c>
      <c r="I44" s="170">
        <v>10639</v>
      </c>
      <c r="J44" s="199">
        <v>16</v>
      </c>
      <c r="K44" s="199">
        <v>71</v>
      </c>
      <c r="L44" s="170">
        <v>24702</v>
      </c>
    </row>
    <row r="45" spans="1:12" ht="21" customHeight="1" x14ac:dyDescent="0.25">
      <c r="A45" s="602"/>
      <c r="B45" s="602"/>
      <c r="C45" s="74" t="s">
        <v>238</v>
      </c>
      <c r="D45" s="172">
        <v>226</v>
      </c>
      <c r="E45" s="172">
        <v>943</v>
      </c>
      <c r="F45" s="172">
        <v>398</v>
      </c>
      <c r="G45" s="172">
        <v>1849</v>
      </c>
      <c r="H45" s="172">
        <v>1106</v>
      </c>
      <c r="I45" s="172">
        <v>2534</v>
      </c>
      <c r="J45" s="199">
        <v>6</v>
      </c>
      <c r="K45" s="199">
        <v>26</v>
      </c>
      <c r="L45" s="172">
        <v>7088</v>
      </c>
    </row>
    <row r="46" spans="1:12" ht="21" customHeight="1" x14ac:dyDescent="0.25">
      <c r="A46" s="602"/>
      <c r="B46" s="602"/>
      <c r="C46" s="74" t="s">
        <v>239</v>
      </c>
      <c r="D46" s="172">
        <v>363</v>
      </c>
      <c r="E46" s="172">
        <v>1443</v>
      </c>
      <c r="F46" s="172">
        <v>475</v>
      </c>
      <c r="G46" s="172">
        <v>2948</v>
      </c>
      <c r="H46" s="172">
        <v>1464</v>
      </c>
      <c r="I46" s="172">
        <v>5320</v>
      </c>
      <c r="J46" s="199">
        <v>4</v>
      </c>
      <c r="K46" s="199">
        <v>35</v>
      </c>
      <c r="L46" s="172">
        <v>12052</v>
      </c>
    </row>
    <row r="47" spans="1:12" ht="21" customHeight="1" x14ac:dyDescent="0.25">
      <c r="A47" s="602"/>
      <c r="B47" s="602"/>
      <c r="C47" s="74" t="s">
        <v>240</v>
      </c>
      <c r="D47" s="172">
        <v>15</v>
      </c>
      <c r="E47" s="172">
        <v>69</v>
      </c>
      <c r="F47" s="172">
        <v>23</v>
      </c>
      <c r="G47" s="172">
        <v>110</v>
      </c>
      <c r="H47" s="172">
        <v>93</v>
      </c>
      <c r="I47" s="172">
        <v>596</v>
      </c>
      <c r="J47" s="199" t="s">
        <v>468</v>
      </c>
      <c r="K47" s="199" t="s">
        <v>468</v>
      </c>
      <c r="L47" s="172">
        <v>906</v>
      </c>
    </row>
    <row r="48" spans="1:12" ht="21" customHeight="1" x14ac:dyDescent="0.25">
      <c r="A48" s="602"/>
      <c r="B48" s="602"/>
      <c r="C48" s="74" t="s">
        <v>241</v>
      </c>
      <c r="D48" s="172">
        <v>106</v>
      </c>
      <c r="E48" s="172">
        <v>208</v>
      </c>
      <c r="F48" s="172">
        <v>114</v>
      </c>
      <c r="G48" s="172">
        <v>327</v>
      </c>
      <c r="H48" s="172">
        <v>152</v>
      </c>
      <c r="I48" s="172">
        <v>288</v>
      </c>
      <c r="J48" s="199">
        <v>1</v>
      </c>
      <c r="K48" s="199">
        <v>1</v>
      </c>
      <c r="L48" s="172">
        <v>1197</v>
      </c>
    </row>
    <row r="49" spans="1:12" ht="21" customHeight="1" x14ac:dyDescent="0.25">
      <c r="A49" s="602"/>
      <c r="B49" s="602"/>
      <c r="C49" s="74" t="s">
        <v>533</v>
      </c>
      <c r="D49" s="172">
        <v>6</v>
      </c>
      <c r="E49" s="172">
        <v>19</v>
      </c>
      <c r="F49" s="172">
        <v>10</v>
      </c>
      <c r="G49" s="172">
        <v>39</v>
      </c>
      <c r="H49" s="172">
        <v>24</v>
      </c>
      <c r="I49" s="172">
        <v>58</v>
      </c>
      <c r="J49" s="199" t="s">
        <v>468</v>
      </c>
      <c r="K49" s="199" t="s">
        <v>468</v>
      </c>
      <c r="L49" s="172">
        <v>156</v>
      </c>
    </row>
    <row r="50" spans="1:12" ht="21" customHeight="1" x14ac:dyDescent="0.25">
      <c r="A50" s="602"/>
      <c r="B50" s="602"/>
      <c r="C50" s="74" t="s">
        <v>243</v>
      </c>
      <c r="D50" s="172">
        <v>38</v>
      </c>
      <c r="E50" s="172">
        <v>77</v>
      </c>
      <c r="F50" s="172">
        <v>44</v>
      </c>
      <c r="G50" s="172">
        <v>105</v>
      </c>
      <c r="H50" s="172">
        <v>94</v>
      </c>
      <c r="I50" s="172">
        <v>287</v>
      </c>
      <c r="J50" s="199">
        <v>3</v>
      </c>
      <c r="K50" s="199">
        <v>3</v>
      </c>
      <c r="L50" s="172">
        <v>651</v>
      </c>
    </row>
    <row r="51" spans="1:12" ht="21" customHeight="1" x14ac:dyDescent="0.25">
      <c r="A51" s="602"/>
      <c r="B51" s="602"/>
      <c r="C51" s="74" t="s">
        <v>449</v>
      </c>
      <c r="D51" s="172">
        <v>24</v>
      </c>
      <c r="E51" s="172">
        <v>109</v>
      </c>
      <c r="F51" s="172">
        <v>18</v>
      </c>
      <c r="G51" s="172">
        <v>164</v>
      </c>
      <c r="H51" s="172">
        <v>167</v>
      </c>
      <c r="I51" s="172">
        <v>1300</v>
      </c>
      <c r="J51" s="199" t="s">
        <v>468</v>
      </c>
      <c r="K51" s="199">
        <v>4</v>
      </c>
      <c r="L51" s="172">
        <v>1786</v>
      </c>
    </row>
    <row r="52" spans="1:12" ht="21" customHeight="1" x14ac:dyDescent="0.25">
      <c r="A52" s="602"/>
      <c r="B52" s="602"/>
      <c r="C52" s="74" t="s">
        <v>244</v>
      </c>
      <c r="D52" s="172">
        <v>54</v>
      </c>
      <c r="E52" s="172">
        <v>149</v>
      </c>
      <c r="F52" s="172">
        <v>49</v>
      </c>
      <c r="G52" s="172">
        <v>238</v>
      </c>
      <c r="H52" s="172">
        <v>116</v>
      </c>
      <c r="I52" s="172">
        <v>256</v>
      </c>
      <c r="J52" s="199">
        <v>2</v>
      </c>
      <c r="K52" s="199">
        <v>2</v>
      </c>
      <c r="L52" s="172">
        <v>866</v>
      </c>
    </row>
    <row r="53" spans="1:12" ht="15" customHeight="1" x14ac:dyDescent="0.25">
      <c r="A53" s="549" t="str">
        <f>'5.1-1 source'!A53:I53</f>
        <v>Sources : DGFiP - SRE, CNRACL et FSPOEIE.</v>
      </c>
      <c r="B53" s="574"/>
      <c r="C53" s="574"/>
      <c r="D53" s="574"/>
      <c r="E53" s="574"/>
      <c r="F53" s="574"/>
      <c r="G53" s="574"/>
      <c r="H53" s="574"/>
      <c r="I53" s="574"/>
      <c r="J53" s="574"/>
      <c r="K53" s="574"/>
      <c r="L53" s="574"/>
    </row>
    <row r="54" spans="1:12" ht="45" customHeight="1" x14ac:dyDescent="0.25">
      <c r="A54" s="572"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54" s="597"/>
      <c r="C54" s="597"/>
      <c r="D54" s="597"/>
      <c r="E54" s="597"/>
      <c r="F54" s="597"/>
      <c r="G54" s="597"/>
      <c r="H54" s="597"/>
      <c r="I54" s="597"/>
      <c r="J54" s="597"/>
      <c r="K54" s="597"/>
      <c r="L54" s="597"/>
    </row>
    <row r="55" spans="1:12" s="77" customFormat="1" ht="15.75" customHeight="1" x14ac:dyDescent="0.25">
      <c r="A55" s="555" t="s">
        <v>360</v>
      </c>
      <c r="B55" s="597"/>
      <c r="C55" s="597"/>
      <c r="D55" s="597"/>
      <c r="E55" s="597"/>
      <c r="F55" s="597"/>
      <c r="G55" s="597"/>
      <c r="H55" s="597"/>
      <c r="I55" s="597"/>
      <c r="J55" s="597"/>
      <c r="K55" s="597"/>
      <c r="L55" s="597"/>
    </row>
    <row r="56" spans="1:12" x14ac:dyDescent="0.25">
      <c r="A56" s="555"/>
      <c r="B56" s="597"/>
      <c r="C56" s="597"/>
      <c r="D56" s="597"/>
      <c r="E56" s="597"/>
      <c r="F56" s="597"/>
      <c r="G56" s="597"/>
      <c r="H56" s="597"/>
      <c r="I56" s="597"/>
      <c r="J56" s="597"/>
      <c r="K56" s="597"/>
      <c r="L56" s="597"/>
    </row>
    <row r="58" spans="1:12" x14ac:dyDescent="0.25">
      <c r="A58" s="66"/>
      <c r="B58" s="27"/>
      <c r="C58" s="27"/>
      <c r="D58" s="27"/>
      <c r="E58" s="27"/>
      <c r="F58" s="27"/>
    </row>
  </sheetData>
  <mergeCells count="20">
    <mergeCell ref="A56:L56"/>
    <mergeCell ref="D4:E4"/>
    <mergeCell ref="F4:G4"/>
    <mergeCell ref="H4:I4"/>
    <mergeCell ref="J4:K4"/>
    <mergeCell ref="A53:L53"/>
    <mergeCell ref="A54:L54"/>
    <mergeCell ref="A55:L55"/>
    <mergeCell ref="D3:K3"/>
    <mergeCell ref="L3:L5"/>
    <mergeCell ref="A1:L1"/>
    <mergeCell ref="A6:A30"/>
    <mergeCell ref="A31:A52"/>
    <mergeCell ref="B6:B22"/>
    <mergeCell ref="B23:B30"/>
    <mergeCell ref="B31:C31"/>
    <mergeCell ref="C3:C5"/>
    <mergeCell ref="B32:B43"/>
    <mergeCell ref="B44:B52"/>
    <mergeCell ref="A3:B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3" tint="0.79998168889431442"/>
  </sheetPr>
  <dimension ref="A1:T10"/>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8" sqref="A8:E8"/>
    </sheetView>
  </sheetViews>
  <sheetFormatPr baseColWidth="10" defaultColWidth="11.42578125" defaultRowHeight="15" x14ac:dyDescent="0.25"/>
  <cols>
    <col min="1" max="1" width="32.7109375" style="183" bestFit="1" customWidth="1"/>
    <col min="2" max="2" width="10.7109375" style="183" customWidth="1"/>
    <col min="3" max="3" width="10.7109375" style="509" customWidth="1"/>
    <col min="4" max="4" width="10.7109375" style="183" customWidth="1"/>
    <col min="5" max="5" width="15.28515625" style="183" customWidth="1"/>
    <col min="6" max="16384" width="11.42578125" style="183"/>
  </cols>
  <sheetData>
    <row r="1" spans="1:20" s="188" customFormat="1" ht="30" customHeight="1" x14ac:dyDescent="0.25">
      <c r="A1" s="551" t="s">
        <v>324</v>
      </c>
      <c r="B1" s="693"/>
      <c r="C1" s="693"/>
      <c r="D1" s="693"/>
      <c r="E1" s="693"/>
    </row>
    <row r="2" spans="1:20" s="188" customFormat="1" x14ac:dyDescent="0.25">
      <c r="A2" s="173"/>
      <c r="B2" s="213"/>
      <c r="C2" s="510"/>
      <c r="D2" s="213"/>
      <c r="E2" s="213"/>
    </row>
    <row r="3" spans="1:20" ht="33.75" x14ac:dyDescent="0.25">
      <c r="A3" s="176" t="s">
        <v>2</v>
      </c>
      <c r="B3" s="275">
        <v>2018</v>
      </c>
      <c r="C3" s="275">
        <v>2019</v>
      </c>
      <c r="D3" s="275" t="s">
        <v>485</v>
      </c>
      <c r="E3" s="275" t="s">
        <v>486</v>
      </c>
    </row>
    <row r="4" spans="1:20" x14ac:dyDescent="0.25">
      <c r="A4" s="176" t="s">
        <v>178</v>
      </c>
      <c r="B4" s="269">
        <f>'5.1-14 source'!R4</f>
        <v>186754</v>
      </c>
      <c r="C4" s="269">
        <f>'5.1-14 source'!S4</f>
        <v>230069</v>
      </c>
      <c r="D4" s="30">
        <f>100*(C4/B4-1)</f>
        <v>23.193612988209079</v>
      </c>
      <c r="E4" s="30">
        <f>100*(POWER(C4/'5.1-14 source'!I4,1/10)-1)</f>
        <v>5.1200233036298615</v>
      </c>
    </row>
    <row r="5" spans="1:20" x14ac:dyDescent="0.25">
      <c r="A5" s="176" t="s">
        <v>273</v>
      </c>
      <c r="B5" s="269">
        <f>'5.1-14 source'!R5</f>
        <v>19587</v>
      </c>
      <c r="C5" s="269">
        <f>'5.1-14 source'!S5</f>
        <v>19052</v>
      </c>
      <c r="D5" s="30">
        <f t="shared" ref="D5:D7" si="0">100*(C5/B5-1)</f>
        <v>-2.7314034819012623</v>
      </c>
      <c r="E5" s="30">
        <f>100*(POWER(C5/'5.1-14 source'!I5,1/10)-1)</f>
        <v>-0.87635006503408164</v>
      </c>
    </row>
    <row r="6" spans="1:20" x14ac:dyDescent="0.25">
      <c r="A6" s="174" t="s">
        <v>0</v>
      </c>
      <c r="B6" s="272">
        <f>'5.1-14 source'!R6</f>
        <v>5218</v>
      </c>
      <c r="C6" s="272">
        <f>'5.1-14 source'!S6</f>
        <v>5420</v>
      </c>
      <c r="D6" s="400">
        <f t="shared" si="0"/>
        <v>3.8712150249137656</v>
      </c>
      <c r="E6" s="400">
        <f>100*(POWER(C6/'5.1-14 source'!I6,1/10)-1)</f>
        <v>1.6120310914744529</v>
      </c>
    </row>
    <row r="7" spans="1:20" x14ac:dyDescent="0.25">
      <c r="A7" s="174" t="s">
        <v>1</v>
      </c>
      <c r="B7" s="272">
        <f>'5.1-14 source'!R7</f>
        <v>14369</v>
      </c>
      <c r="C7" s="272">
        <f>'5.1-14 source'!S7</f>
        <v>13632</v>
      </c>
      <c r="D7" s="400">
        <f t="shared" si="0"/>
        <v>-5.1290973623773439</v>
      </c>
      <c r="E7" s="400">
        <f>100*(POWER(C7/'5.1-14 source'!I7,1/10)-1)</f>
        <v>-1.7026060226755568</v>
      </c>
    </row>
    <row r="8" spans="1:20" ht="15" customHeight="1" x14ac:dyDescent="0.25">
      <c r="A8" s="549" t="s">
        <v>272</v>
      </c>
      <c r="B8" s="675"/>
      <c r="C8" s="675"/>
      <c r="D8" s="675"/>
      <c r="E8" s="675"/>
    </row>
    <row r="9" spans="1:20" ht="21" customHeight="1" x14ac:dyDescent="0.25">
      <c r="A9" s="572" t="s">
        <v>274</v>
      </c>
      <c r="B9" s="573"/>
      <c r="C9" s="573"/>
      <c r="D9" s="573"/>
      <c r="E9" s="573"/>
      <c r="F9" s="178"/>
      <c r="G9" s="178"/>
      <c r="H9" s="178"/>
      <c r="I9" s="178"/>
    </row>
    <row r="10" spans="1:20" x14ac:dyDescent="0.25">
      <c r="A10" s="572" t="s">
        <v>487</v>
      </c>
      <c r="B10" s="573"/>
      <c r="C10" s="573"/>
      <c r="D10" s="573"/>
      <c r="E10" s="573"/>
      <c r="F10" s="572"/>
      <c r="G10" s="573"/>
      <c r="H10" s="573"/>
      <c r="I10" s="573"/>
      <c r="J10" s="573"/>
      <c r="K10" s="572"/>
      <c r="L10" s="573"/>
      <c r="M10" s="573"/>
      <c r="N10" s="573"/>
      <c r="O10" s="573"/>
      <c r="P10" s="572"/>
      <c r="Q10" s="573"/>
      <c r="R10" s="573"/>
      <c r="S10" s="573"/>
      <c r="T10" s="573"/>
    </row>
  </sheetData>
  <mergeCells count="7">
    <mergeCell ref="K10:O10"/>
    <mergeCell ref="P10:T10"/>
    <mergeCell ref="A1:E1"/>
    <mergeCell ref="A8:E8"/>
    <mergeCell ref="A9:E9"/>
    <mergeCell ref="A10:E10"/>
    <mergeCell ref="F10:J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I55"/>
  <sheetViews>
    <sheetView workbookViewId="0">
      <pane xSplit="1" ySplit="4" topLeftCell="B38" activePane="bottomRight" state="frozen"/>
      <selection activeCell="A36" sqref="A36:L36"/>
      <selection pane="topRight" activeCell="A36" sqref="A36:L36"/>
      <selection pane="bottomLeft" activeCell="A36" sqref="A36:L36"/>
      <selection pane="bottomRight" activeCell="A48" sqref="A48:H48"/>
    </sheetView>
  </sheetViews>
  <sheetFormatPr baseColWidth="10" defaultColWidth="11.42578125" defaultRowHeight="15" x14ac:dyDescent="0.25"/>
  <cols>
    <col min="1" max="1" width="53" style="27" customWidth="1"/>
    <col min="2" max="2" width="12.7109375" style="27" customWidth="1"/>
    <col min="3" max="3" width="9.7109375" style="27" customWidth="1"/>
    <col min="4" max="4" width="12.7109375" style="27" customWidth="1"/>
    <col min="5" max="5" width="9.7109375" style="27" customWidth="1"/>
    <col min="6" max="8" width="10.7109375" style="27" customWidth="1"/>
    <col min="9" max="16384" width="11.42578125" style="27"/>
  </cols>
  <sheetData>
    <row r="1" spans="1:9" s="87" customFormat="1" ht="26.25" customHeight="1" x14ac:dyDescent="0.25">
      <c r="A1" s="551" t="s">
        <v>488</v>
      </c>
      <c r="B1" s="551"/>
      <c r="C1" s="551"/>
      <c r="D1" s="551"/>
      <c r="E1" s="551"/>
      <c r="F1" s="551"/>
      <c r="G1" s="551"/>
      <c r="H1" s="551"/>
    </row>
    <row r="2" spans="1:9" s="188" customFormat="1" x14ac:dyDescent="0.25">
      <c r="A2" s="173"/>
      <c r="B2" s="173"/>
      <c r="C2" s="173"/>
      <c r="D2" s="173"/>
      <c r="E2" s="173"/>
      <c r="F2" s="173"/>
      <c r="G2" s="173"/>
      <c r="H2" s="173"/>
    </row>
    <row r="3" spans="1:9" ht="25.5" customHeight="1" x14ac:dyDescent="0.25">
      <c r="A3" s="580"/>
      <c r="B3" s="581" t="s">
        <v>330</v>
      </c>
      <c r="C3" s="581"/>
      <c r="D3" s="581"/>
      <c r="E3" s="581" t="s">
        <v>137</v>
      </c>
      <c r="F3" s="581" t="s">
        <v>136</v>
      </c>
      <c r="G3" s="581"/>
      <c r="H3" s="581"/>
    </row>
    <row r="4" spans="1:9" ht="45" x14ac:dyDescent="0.25">
      <c r="A4" s="580"/>
      <c r="B4" s="49" t="s">
        <v>85</v>
      </c>
      <c r="C4" s="297" t="s">
        <v>331</v>
      </c>
      <c r="D4" s="297" t="s">
        <v>135</v>
      </c>
      <c r="E4" s="581"/>
      <c r="F4" s="49" t="s">
        <v>19</v>
      </c>
      <c r="G4" s="297" t="s">
        <v>25</v>
      </c>
      <c r="H4" s="297" t="s">
        <v>151</v>
      </c>
    </row>
    <row r="5" spans="1:9" ht="22.5" x14ac:dyDescent="0.25">
      <c r="A5" s="29" t="s">
        <v>181</v>
      </c>
      <c r="B5" s="425">
        <f>IF('5.1-1 source'!B5&lt;&gt;"",'5.1-1 source'!B5,"")</f>
        <v>42463</v>
      </c>
      <c r="C5" s="425">
        <f>IF('5.1-1 source'!D5&lt;&gt;"",'5.1-1 source'!D5,"")</f>
        <v>13070</v>
      </c>
      <c r="D5" s="425">
        <f>IF('5.1-1 source'!E5&lt;&gt;"",'5.1-1 source'!E5,"")</f>
        <v>68840</v>
      </c>
      <c r="E5" s="425" t="str">
        <f>IF('5.1-1 source'!F5&lt;&gt;"",'5.1-1 source'!F5,"")</f>
        <v>2120 (9)</v>
      </c>
      <c r="F5" s="425">
        <f>IF('5.1-1 source'!G5&lt;&gt;"",'5.1-1 source'!G5,"")</f>
        <v>43583</v>
      </c>
      <c r="G5" s="425">
        <f>IF('5.1-1 source'!H5&lt;&gt;"",'5.1-1 source'!H5,"")</f>
        <v>24702</v>
      </c>
      <c r="H5" s="425">
        <f>IF('5.1-1 source'!I5&lt;&gt;"",'5.1-1 source'!I5,"")</f>
        <v>68285</v>
      </c>
    </row>
    <row r="6" spans="1:9" x14ac:dyDescent="0.25">
      <c r="A6" s="450"/>
      <c r="B6" s="451"/>
      <c r="C6" s="451"/>
      <c r="D6" s="451"/>
      <c r="E6" s="422"/>
      <c r="F6" s="451"/>
      <c r="G6" s="451"/>
      <c r="H6" s="452"/>
    </row>
    <row r="7" spans="1:9" x14ac:dyDescent="0.25">
      <c r="A7" s="72" t="s">
        <v>124</v>
      </c>
      <c r="B7" s="425">
        <f>IF('5.1-1 source'!B9&lt;&gt;"",'5.1-1 source'!B9,"")</f>
        <v>2698</v>
      </c>
      <c r="C7" s="425">
        <f>IF('5.1-1 source'!D9&lt;&gt;"",'5.1-1 source'!D9,"")</f>
        <v>2451</v>
      </c>
      <c r="D7" s="425">
        <f>IF('5.1-1 source'!E9&lt;&gt;"",'5.1-1 source'!E9,"")</f>
        <v>5874</v>
      </c>
      <c r="E7" s="425" t="str">
        <f>IF('5.1-1 source'!F9&lt;&gt;"",'5.1-1 source'!F9,"")</f>
        <v>36 (10)</v>
      </c>
      <c r="F7" s="425">
        <f>IF('5.1-1 source'!G9&lt;&gt;"",'5.1-1 source'!G9,"")</f>
        <v>5631</v>
      </c>
      <c r="G7" s="425">
        <f>IF('5.1-1 source'!H9&lt;&gt;"",'5.1-1 source'!H9,"")</f>
        <v>2220</v>
      </c>
      <c r="H7" s="425">
        <f>IF('5.1-1 source'!I9&lt;&gt;"",'5.1-1 source'!I9,"")</f>
        <v>7851</v>
      </c>
    </row>
    <row r="8" spans="1:9" x14ac:dyDescent="0.25">
      <c r="A8" s="72" t="s">
        <v>522</v>
      </c>
      <c r="B8" s="425">
        <f>IF('5.1-1 source'!B12&lt;&gt;"",'5.1-1 source'!B12,"")</f>
        <v>4674</v>
      </c>
      <c r="C8" s="438" t="s">
        <v>328</v>
      </c>
      <c r="D8" s="425" t="str">
        <f>IF('5.1-1 source'!E12&lt;&gt;"",'5.1-1 source'!E12,"")</f>
        <v/>
      </c>
      <c r="E8" s="425" t="str">
        <f>IF('5.1-1 source'!F12&lt;&gt;"",'5.1-1 source'!F12,"")</f>
        <v>438 (10)</v>
      </c>
      <c r="F8" s="425">
        <f>IF('5.1-1 source'!G12&lt;&gt;"",'5.1-1 source'!G12,"")</f>
        <v>15312</v>
      </c>
      <c r="G8" s="425">
        <f>IF('5.1-1 source'!H12&lt;&gt;"",'5.1-1 source'!H12,"")</f>
        <v>4043</v>
      </c>
      <c r="H8" s="427">
        <f>IF('5.1-1 source'!I12&lt;&gt;"",'5.1-1 source'!I12,"")</f>
        <v>19355</v>
      </c>
    </row>
    <row r="9" spans="1:9" x14ac:dyDescent="0.25">
      <c r="A9" s="72" t="s">
        <v>139</v>
      </c>
      <c r="B9" s="425">
        <f>IF('5.1-1 source'!B15&lt;&gt;"",'5.1-1 source'!B15,"")</f>
        <v>2697</v>
      </c>
      <c r="C9" s="425">
        <f>IF('5.1-1 source'!D15&lt;&gt;"",'5.1-1 source'!D15,"")</f>
        <v>2</v>
      </c>
      <c r="D9" s="425">
        <f>IF('5.1-1 source'!E15&lt;&gt;"",'5.1-1 source'!E15,"")</f>
        <v>3015</v>
      </c>
      <c r="E9" s="425" t="str">
        <f>IF('5.1-1 source'!F15&lt;&gt;"",'5.1-1 source'!F15,"")</f>
        <v>7 (10)</v>
      </c>
      <c r="F9" s="425">
        <f>IF('5.1-1 source'!G15&lt;&gt;"",'5.1-1 source'!G15,"")</f>
        <v>2669</v>
      </c>
      <c r="G9" s="425">
        <f>IF('5.1-1 source'!H15&lt;&gt;"",'5.1-1 source'!H15,"")</f>
        <v>2095</v>
      </c>
      <c r="H9" s="425">
        <f>IF('5.1-1 source'!I15&lt;&gt;"",'5.1-1 source'!I15,"")</f>
        <v>4764</v>
      </c>
    </row>
    <row r="10" spans="1:9" x14ac:dyDescent="0.25">
      <c r="A10" s="28" t="s">
        <v>140</v>
      </c>
      <c r="B10" s="425">
        <f>IF('5.1-1 source'!B18&lt;&gt;"",'5.1-1 source'!B18,"")</f>
        <v>8358</v>
      </c>
      <c r="C10" s="438" t="s">
        <v>328</v>
      </c>
      <c r="D10" s="425" t="str">
        <f>IF('5.1-1 source'!E18&lt;&gt;"",'5.1-1 source'!E18,"")</f>
        <v/>
      </c>
      <c r="E10" s="428" t="str">
        <f>IF('5.1-1 source'!F18&lt;&gt;"",'5.1-1 source'!F18,"")</f>
        <v>n.d</v>
      </c>
      <c r="F10" s="425">
        <f>IF('5.1-1 source'!G18&lt;&gt;"",'5.1-1 source'!G18,"")</f>
        <v>2747</v>
      </c>
      <c r="G10" s="425">
        <f>IF('5.1-1 source'!H18&lt;&gt;"",'5.1-1 source'!H18,"")</f>
        <v>13198</v>
      </c>
      <c r="H10" s="425">
        <f>IF('5.1-1 source'!I18&lt;&gt;"",'5.1-1 source'!I18,"")</f>
        <v>15945</v>
      </c>
      <c r="I10" s="105"/>
    </row>
    <row r="11" spans="1:9" s="289" customFormat="1" x14ac:dyDescent="0.25">
      <c r="A11" s="450"/>
      <c r="B11" s="460"/>
      <c r="C11" s="460"/>
      <c r="D11" s="460"/>
      <c r="E11" s="461"/>
      <c r="F11" s="460"/>
      <c r="G11" s="460"/>
      <c r="H11" s="462"/>
      <c r="I11" s="105"/>
    </row>
    <row r="12" spans="1:9" x14ac:dyDescent="0.25">
      <c r="A12" s="450" t="s">
        <v>182</v>
      </c>
      <c r="B12" s="451"/>
      <c r="C12" s="451"/>
      <c r="D12" s="451"/>
      <c r="E12" s="422"/>
      <c r="F12" s="451"/>
      <c r="G12" s="451"/>
      <c r="H12" s="452"/>
    </row>
    <row r="13" spans="1:9" x14ac:dyDescent="0.25">
      <c r="A13" s="464" t="s">
        <v>172</v>
      </c>
      <c r="B13" s="463">
        <f>IF('5.1-1 source'!B23&lt;&gt;"",'5.1-1 source'!B23,"")</f>
        <v>61.755299999999998</v>
      </c>
      <c r="C13" s="463">
        <f>IF('5.1-1 source'!D23&lt;&gt;"",'5.1-1 source'!D23,"")</f>
        <v>44.579700000000003</v>
      </c>
      <c r="D13" s="575" t="s">
        <v>328</v>
      </c>
      <c r="E13" s="463">
        <f>IF('5.1-1 source'!F23&lt;&gt;"",'5.1-1 source'!F23,"")</f>
        <v>59.51</v>
      </c>
      <c r="F13" s="463">
        <f>IF('5.1-1 source'!G23&lt;&gt;"",'5.1-1 source'!G23,"")</f>
        <v>61.4</v>
      </c>
      <c r="G13" s="463">
        <f>IF('5.1-1 source'!H23&lt;&gt;"",'5.1-1 source'!H23,"")</f>
        <v>59.8</v>
      </c>
      <c r="H13" s="463">
        <f>IF('5.1-1 source'!I23&lt;&gt;"",'5.1-1 source'!I23,"")</f>
        <v>60.8</v>
      </c>
    </row>
    <row r="14" spans="1:9" ht="22.5" x14ac:dyDescent="0.25">
      <c r="A14" s="70" t="s">
        <v>174</v>
      </c>
      <c r="B14" s="429">
        <f>IF('5.1-1 source'!B25&lt;&gt;"",'5.1-1 source'!B25,"")</f>
        <v>97.32</v>
      </c>
      <c r="C14" s="430">
        <f>IF('5.1-1 source'!D25&lt;&gt;"",'5.1-1 source'!D25,"")</f>
        <v>98.22</v>
      </c>
      <c r="D14" s="575"/>
      <c r="E14" s="430" t="str">
        <f>IF('5.1-1 source'!F25&lt;&gt;"",'5.1-1 source'!F25,"")</f>
        <v>75,9 (10)</v>
      </c>
      <c r="F14" s="430">
        <f>IF('5.1-1 source'!G25&lt;&gt;"",'5.1-1 source'!G25,"")</f>
        <v>98.2</v>
      </c>
      <c r="G14" s="430">
        <f>IF('5.1-1 source'!H25&lt;&gt;"",'5.1-1 source'!H25,"")</f>
        <v>97.399999999999991</v>
      </c>
      <c r="H14" s="430">
        <f>IF('5.1-1 source'!I25&lt;&gt;"",'5.1-1 source'!I25,"")</f>
        <v>97.899999999999991</v>
      </c>
    </row>
    <row r="15" spans="1:9" x14ac:dyDescent="0.25">
      <c r="A15" s="70" t="s">
        <v>126</v>
      </c>
      <c r="B15" s="429">
        <f>IF('5.1-1 source'!B26&lt;&gt;"",'5.1-1 source'!B26,"")</f>
        <v>137.93219999999999</v>
      </c>
      <c r="C15" s="430">
        <f>IF('5.1-1 source'!D26&lt;&gt;"",'5.1-1 source'!D26,"")</f>
        <v>95.185900000000004</v>
      </c>
      <c r="D15" s="575"/>
      <c r="E15" s="430">
        <f>IF('5.1-1 source'!F26&lt;&gt;"",'5.1-1 source'!F26,"")</f>
        <v>128.72</v>
      </c>
      <c r="F15" s="430">
        <f>IF('5.1-1 source'!G26&lt;&gt;"",'5.1-1 source'!G26,"")</f>
        <v>109.2</v>
      </c>
      <c r="G15" s="430">
        <f>IF('5.1-1 source'!H26&lt;&gt;"",'5.1-1 source'!H26,"")</f>
        <v>124.6</v>
      </c>
      <c r="H15" s="430">
        <f>IF('5.1-1 source'!I26&lt;&gt;"",'5.1-1 source'!I26,"")</f>
        <v>114.8</v>
      </c>
    </row>
    <row r="16" spans="1:9" x14ac:dyDescent="0.25">
      <c r="A16" s="70" t="s">
        <v>127</v>
      </c>
      <c r="B16" s="429">
        <f>IF('5.1-1 source'!B27&lt;&gt;"",'5.1-1 source'!B27,"")</f>
        <v>7.3613</v>
      </c>
      <c r="C16" s="430">
        <f>IF('5.1-1 source'!D27&lt;&gt;"",'5.1-1 source'!D27,"")</f>
        <v>32.670299999999997</v>
      </c>
      <c r="D16" s="575"/>
      <c r="E16" s="430">
        <f>IF('5.1-1 source'!F27&lt;&gt;"",'5.1-1 source'!F27,"")</f>
        <v>7.73</v>
      </c>
      <c r="F16" s="430">
        <f>IF('5.1-1 source'!G27&lt;&gt;"",'5.1-1 source'!G27,"")</f>
        <v>4.5</v>
      </c>
      <c r="G16" s="430">
        <f>IF('5.1-1 source'!H27&lt;&gt;"",'5.1-1 source'!H27,"")</f>
        <v>5.8</v>
      </c>
      <c r="H16" s="430">
        <f>IF('5.1-1 source'!I27&lt;&gt;"",'5.1-1 source'!I27,"")</f>
        <v>4.9000000000000004</v>
      </c>
    </row>
    <row r="17" spans="1:8" x14ac:dyDescent="0.25">
      <c r="A17" s="70" t="s">
        <v>128</v>
      </c>
      <c r="B17" s="429">
        <f>IF('5.1-1 source'!B28&lt;&gt;"",'5.1-1 source'!B28,"")</f>
        <v>170.64400000000001</v>
      </c>
      <c r="C17" s="430">
        <f>IF('5.1-1 source'!D28&lt;&gt;"",'5.1-1 source'!D28,"")</f>
        <v>128.0085</v>
      </c>
      <c r="D17" s="576"/>
      <c r="E17" s="430">
        <f>IF('5.1-1 source'!F28&lt;&gt;"",'5.1-1 source'!F28,"")</f>
        <v>171.92</v>
      </c>
      <c r="F17" s="430">
        <f>IF('5.1-1 source'!G28&lt;&gt;"",'5.1-1 source'!G28,"")</f>
        <v>171.2</v>
      </c>
      <c r="G17" s="430">
        <f>IF('5.1-1 source'!H28&lt;&gt;"",'5.1-1 source'!H28,"")</f>
        <v>172.6</v>
      </c>
      <c r="H17" s="430">
        <f>IF('5.1-1 source'!I28&lt;&gt;"",'5.1-1 source'!I28,"")</f>
        <v>171</v>
      </c>
    </row>
    <row r="18" spans="1:8" x14ac:dyDescent="0.25">
      <c r="A18" s="450"/>
      <c r="B18" s="460"/>
      <c r="C18" s="460"/>
      <c r="D18" s="460"/>
      <c r="E18" s="461"/>
      <c r="F18" s="460"/>
      <c r="G18" s="460"/>
      <c r="H18" s="462"/>
    </row>
    <row r="19" spans="1:8" x14ac:dyDescent="0.25">
      <c r="A19" s="450" t="s">
        <v>334</v>
      </c>
      <c r="B19" s="451"/>
      <c r="C19" s="451"/>
      <c r="D19" s="451"/>
      <c r="E19" s="422"/>
      <c r="F19" s="451"/>
      <c r="G19" s="451"/>
      <c r="H19" s="452"/>
    </row>
    <row r="20" spans="1:8" x14ac:dyDescent="0.25">
      <c r="A20" s="32" t="s">
        <v>335</v>
      </c>
      <c r="B20" s="431">
        <f>IF('5.1-1 source'!B31&lt;&gt;"",'5.1-1 source'!B31,"")</f>
        <v>15.290000000000001</v>
      </c>
      <c r="C20" s="431">
        <f>IF('5.1-1 source'!D31&lt;&gt;"",'5.1-1 source'!D31,"")</f>
        <v>10.283000000000001</v>
      </c>
      <c r="D20" s="577" t="s">
        <v>328</v>
      </c>
      <c r="E20" s="431">
        <f>IF('5.1-1 source'!F31&lt;&gt;"",'5.1-1 source'!F31,"")</f>
        <v>8.02</v>
      </c>
      <c r="F20" s="431">
        <f>IF('5.1-1 source'!G31&lt;&gt;"",'5.1-1 source'!G31,"")</f>
        <v>8</v>
      </c>
      <c r="G20" s="431">
        <f>IF('5.1-1 source'!H31&lt;&gt;"",'5.1-1 source'!H31,"")</f>
        <v>7.6</v>
      </c>
      <c r="H20" s="431">
        <f>IF('5.1-1 source'!I31&lt;&gt;"",'5.1-1 source'!I31,"")</f>
        <v>7.8</v>
      </c>
    </row>
    <row r="21" spans="1:8" x14ac:dyDescent="0.25">
      <c r="A21" s="32" t="s">
        <v>336</v>
      </c>
      <c r="B21" s="430">
        <f>IF('5.1-1 source'!B32&lt;&gt;"",'5.1-1 source'!B32,"")</f>
        <v>-194.9418</v>
      </c>
      <c r="C21" s="430">
        <f>IF('5.1-1 source'!D32&lt;&gt;"",'5.1-1 source'!D32,"")</f>
        <v>-84.458200000000005</v>
      </c>
      <c r="D21" s="575"/>
      <c r="E21" s="429">
        <f>IF('5.1-1 source'!F32&lt;&gt;"",'5.1-1 source'!F32,"")</f>
        <v>-136.21</v>
      </c>
      <c r="F21" s="430">
        <f>IF('5.1-1 source'!G32&lt;&gt;"",'5.1-1 source'!G32,"")</f>
        <v>-113.9</v>
      </c>
      <c r="G21" s="430">
        <f>IF('5.1-1 source'!H32&lt;&gt;"",'5.1-1 source'!H32,"")</f>
        <v>-122.3</v>
      </c>
      <c r="H21" s="430">
        <f>IF('5.1-1 source'!I32&lt;&gt;"",'5.1-1 source'!I32,"")</f>
        <v>-116.8</v>
      </c>
    </row>
    <row r="22" spans="1:8" x14ac:dyDescent="0.25">
      <c r="A22" s="32" t="s">
        <v>337</v>
      </c>
      <c r="B22" s="431">
        <f>IF('5.1-1 source'!B33&lt;&gt;"",'5.1-1 source'!B33,"")</f>
        <v>10.72</v>
      </c>
      <c r="C22" s="431">
        <f>IF('5.1-1 source'!D33&lt;&gt;"",'5.1-1 source'!D33,"")</f>
        <v>8.0030000000000001</v>
      </c>
      <c r="D22" s="575"/>
      <c r="E22" s="431">
        <f>IF('5.1-1 source'!F33&lt;&gt;"",'5.1-1 source'!F33,"")</f>
        <v>8.5299999999999994</v>
      </c>
      <c r="F22" s="431">
        <f>IF('5.1-1 source'!G33&lt;&gt;"",'5.1-1 source'!G33,"")</f>
        <v>12.5</v>
      </c>
      <c r="G22" s="431">
        <f>IF('5.1-1 source'!H33&lt;&gt;"",'5.1-1 source'!H33,"")</f>
        <v>9.9</v>
      </c>
      <c r="H22" s="431">
        <f>IF('5.1-1 source'!I33&lt;&gt;"",'5.1-1 source'!I33,"")</f>
        <v>11.600000000000001</v>
      </c>
    </row>
    <row r="23" spans="1:8" x14ac:dyDescent="0.25">
      <c r="A23" s="32" t="s">
        <v>332</v>
      </c>
      <c r="B23" s="430">
        <f>IF('5.1-1 source'!B34&lt;&gt;"",'5.1-1 source'!B34,"")</f>
        <v>-15.1891</v>
      </c>
      <c r="C23" s="430">
        <f>IF('5.1-1 source'!D34&lt;&gt;"",'5.1-1 source'!D34,"")</f>
        <v>-1.3621399999999999</v>
      </c>
      <c r="D23" s="575"/>
      <c r="E23" s="429">
        <f>IF('5.1-1 source'!F34&lt;&gt;"",'5.1-1 source'!F34,"")</f>
        <v>-0.27</v>
      </c>
      <c r="F23" s="430">
        <f>IF('5.1-1 source'!G34&lt;&gt;"",'5.1-1 source'!G34,"")</f>
        <v>-4.7</v>
      </c>
      <c r="G23" s="430">
        <f>IF('5.1-1 source'!H34&lt;&gt;"",'5.1-1 source'!H34,"")</f>
        <v>-2.8</v>
      </c>
      <c r="H23" s="430">
        <f>IF('5.1-1 source'!I34&lt;&gt;"",'5.1-1 source'!I34,"")</f>
        <v>-7.5</v>
      </c>
    </row>
    <row r="24" spans="1:8" x14ac:dyDescent="0.25">
      <c r="A24" s="32" t="s">
        <v>338</v>
      </c>
      <c r="B24" s="431">
        <f>IF('5.1-1 source'!B35&lt;&gt;"",'5.1-1 source'!B35,"")</f>
        <v>34.599999999999994</v>
      </c>
      <c r="C24" s="439" t="str">
        <f>IF('5.1-1 source'!D35&lt;&gt;"",'5.1-1 source'!D35,"")</f>
        <v>-</v>
      </c>
      <c r="D24" s="575"/>
      <c r="E24" s="432">
        <f>IF('5.1-1 source'!F35&lt;&gt;"",'5.1-1 source'!F35,"")</f>
        <v>7.3</v>
      </c>
      <c r="F24" s="431">
        <f>IF('5.1-1 source'!G35&lt;&gt;"",'5.1-1 source'!G35,"")</f>
        <v>21.2</v>
      </c>
      <c r="G24" s="431">
        <f>IF('5.1-1 source'!H35&lt;&gt;"",'5.1-1 source'!H35,"")</f>
        <v>12.7</v>
      </c>
      <c r="H24" s="431">
        <f>IF('5.1-1 source'!I35&lt;&gt;"",'5.1-1 source'!I35,"")</f>
        <v>18.2</v>
      </c>
    </row>
    <row r="25" spans="1:8" x14ac:dyDescent="0.25">
      <c r="A25" s="32" t="s">
        <v>339</v>
      </c>
      <c r="B25" s="430">
        <f>IF('5.1-1 source'!B36&lt;&gt;"",'5.1-1 source'!B36,"")</f>
        <v>258.28089999999997</v>
      </c>
      <c r="C25" s="440" t="str">
        <f>IF('5.1-1 source'!D36&lt;&gt;"",'5.1-1 source'!D36,"")</f>
        <v>-</v>
      </c>
      <c r="D25" s="575"/>
      <c r="E25" s="430">
        <f>IF('5.1-1 source'!F36&lt;&gt;"",'5.1-1 source'!F36,"")</f>
        <v>154.31</v>
      </c>
      <c r="F25" s="430">
        <f>IF('5.1-1 source'!G36&lt;&gt;"",'5.1-1 source'!G36,"")</f>
        <v>157.69999999999999</v>
      </c>
      <c r="G25" s="430">
        <f>IF('5.1-1 source'!H36&lt;&gt;"",'5.1-1 source'!H36,"")</f>
        <v>168.4</v>
      </c>
      <c r="H25" s="430">
        <f>IF('5.1-1 source'!I36&lt;&gt;"",'5.1-1 source'!I36,"")</f>
        <v>160.4</v>
      </c>
    </row>
    <row r="26" spans="1:8" x14ac:dyDescent="0.25">
      <c r="A26" s="32" t="s">
        <v>340</v>
      </c>
      <c r="B26" s="431">
        <f>IF('5.1-1 source'!B37&lt;&gt;"",'5.1-1 source'!B37,"")</f>
        <v>10.34</v>
      </c>
      <c r="C26" s="439" t="str">
        <f>IF('5.1-1 source'!D37&lt;&gt;"",'5.1-1 source'!D37,"")</f>
        <v>-</v>
      </c>
      <c r="D26" s="575"/>
      <c r="E26" s="432">
        <f>IF('5.1-1 source'!F37&lt;&gt;"",'5.1-1 source'!F37,"")</f>
        <v>8.91</v>
      </c>
      <c r="F26" s="431">
        <f>IF('5.1-1 source'!G37&lt;&gt;"",'5.1-1 source'!G37,"")</f>
        <v>10.299999999999999</v>
      </c>
      <c r="G26" s="431">
        <f>IF('5.1-1 source'!H37&lt;&gt;"",'5.1-1 source'!H37,"")</f>
        <v>8.6999999999999993</v>
      </c>
      <c r="H26" s="431">
        <f>IF('5.1-1 source'!I37&lt;&gt;"",'5.1-1 source'!I37,"")</f>
        <v>9.9</v>
      </c>
    </row>
    <row r="27" spans="1:8" x14ac:dyDescent="0.25">
      <c r="A27" s="32" t="s">
        <v>333</v>
      </c>
      <c r="B27" s="430">
        <f>IF('5.1-1 source'!B38&lt;&gt;"",'5.1-1 source'!B38,"")</f>
        <v>45.536000000000001</v>
      </c>
      <c r="C27" s="440" t="str">
        <f>IF('5.1-1 source'!D38&lt;&gt;"",'5.1-1 source'!D38,"")</f>
        <v>-</v>
      </c>
      <c r="D27" s="576"/>
      <c r="E27" s="429">
        <f>IF('5.1-1 source'!F38&lt;&gt;"",'5.1-1 source'!F38,"")</f>
        <v>0.28000000000000003</v>
      </c>
      <c r="F27" s="430">
        <f>IF('5.1-1 source'!G38&lt;&gt;"",'5.1-1 source'!G38,"")</f>
        <v>17.5</v>
      </c>
      <c r="G27" s="430">
        <f>IF('5.1-1 source'!H38&lt;&gt;"",'5.1-1 source'!H38,"")</f>
        <v>6.4</v>
      </c>
      <c r="H27" s="430">
        <f>IF('5.1-1 source'!I38&lt;&gt;"",'5.1-1 source'!I38,"")</f>
        <v>23.9</v>
      </c>
    </row>
    <row r="28" spans="1:8" x14ac:dyDescent="0.25">
      <c r="A28" s="450"/>
      <c r="B28" s="451"/>
      <c r="C28" s="451"/>
      <c r="D28" s="451"/>
      <c r="E28" s="422"/>
      <c r="F28" s="451"/>
      <c r="G28" s="451"/>
      <c r="H28" s="452"/>
    </row>
    <row r="29" spans="1:8" x14ac:dyDescent="0.25">
      <c r="A29" s="450" t="s">
        <v>129</v>
      </c>
      <c r="B29" s="451"/>
      <c r="C29" s="451"/>
      <c r="D29" s="451"/>
      <c r="E29" s="422"/>
      <c r="F29" s="451"/>
      <c r="G29" s="451"/>
      <c r="H29" s="452"/>
    </row>
    <row r="30" spans="1:8" x14ac:dyDescent="0.25">
      <c r="A30" s="14" t="s">
        <v>342</v>
      </c>
      <c r="B30" s="431">
        <f>IF('5.1-1 source'!B41&lt;&gt;"",'5.1-1 source'!B41,"")</f>
        <v>67.892129999999995</v>
      </c>
      <c r="C30" s="431">
        <f>IF('5.1-1 source'!D41&lt;&gt;"",'5.1-1 source'!D41,"")</f>
        <v>65.275800000000004</v>
      </c>
      <c r="D30" s="578" t="s">
        <v>328</v>
      </c>
      <c r="E30" s="431">
        <f>IF('5.1-1 source'!F41&lt;&gt;"",'5.1-1 source'!F41,"")</f>
        <v>64.37</v>
      </c>
      <c r="F30" s="431">
        <f>IF('5.1-1 source'!G41&lt;&gt;"",'5.1-1 source'!G41,"")</f>
        <v>52.300000000000004</v>
      </c>
      <c r="G30" s="431">
        <f>IF('5.1-1 source'!H41&lt;&gt;"",'5.1-1 source'!H41,"")</f>
        <v>59.20000000000001</v>
      </c>
      <c r="H30" s="431">
        <f>IF('5.1-1 source'!I41&lt;&gt;"",'5.1-1 source'!I41,"")</f>
        <v>54.79999999999999</v>
      </c>
    </row>
    <row r="31" spans="1:8" x14ac:dyDescent="0.25">
      <c r="A31" s="14" t="s">
        <v>163</v>
      </c>
      <c r="B31" s="431">
        <f>IF('5.1-1 source'!B43&lt;&gt;"",'5.1-1 source'!B43,"")</f>
        <v>29.266999999999999</v>
      </c>
      <c r="C31" s="431">
        <f>IF('5.1-1 source'!D43&lt;&gt;"",'5.1-1 source'!D43,"")</f>
        <v>46.339999999999996</v>
      </c>
      <c r="D31" s="579"/>
      <c r="E31" s="431">
        <f>IF('5.1-1 source'!F43&lt;&gt;"",'5.1-1 source'!F43,"")</f>
        <v>9.0399999999999991</v>
      </c>
      <c r="F31" s="431">
        <f>IF('5.1-1 source'!G43&lt;&gt;"",'5.1-1 source'!G43,"")</f>
        <v>13.700000000000001</v>
      </c>
      <c r="G31" s="431">
        <f>IF('5.1-1 source'!H43&lt;&gt;"",'5.1-1 source'!H43,"")</f>
        <v>16.5</v>
      </c>
      <c r="H31" s="431">
        <f>IF('5.1-1 source'!I43&lt;&gt;"",'5.1-1 source'!I43,"")</f>
        <v>14.7</v>
      </c>
    </row>
    <row r="32" spans="1:8" x14ac:dyDescent="0.25">
      <c r="A32" s="14" t="s">
        <v>344</v>
      </c>
      <c r="B32" s="433">
        <f>IF('5.1-1 source'!B45&lt;&gt;"",'5.1-1 source'!B45,"")</f>
        <v>691.24698999999998</v>
      </c>
      <c r="C32" s="433">
        <f>IF('5.1-1 source'!D45&lt;&gt;"",'5.1-1 source'!D45,"")</f>
        <v>554.61590000000001</v>
      </c>
      <c r="D32" s="579"/>
      <c r="E32" s="434" t="str">
        <f>IF('5.1-1 source'!F45&lt;&gt;"",'5.1-1 source'!F45,"")</f>
        <v>n.p. (12)</v>
      </c>
      <c r="F32" s="433">
        <f>IF('5.1-1 source'!G45&lt;&gt;"",'5.1-1 source'!G45,"")</f>
        <v>458.3</v>
      </c>
      <c r="G32" s="433">
        <f>IF('5.1-1 source'!H45&lt;&gt;"",'5.1-1 source'!H45,"")</f>
        <v>488.8</v>
      </c>
      <c r="H32" s="433">
        <f>IF('5.1-1 source'!I45&lt;&gt;"",'5.1-1 source'!I45,"")</f>
        <v>469.3</v>
      </c>
    </row>
    <row r="33" spans="1:9" x14ac:dyDescent="0.25">
      <c r="A33" s="14" t="s">
        <v>130</v>
      </c>
      <c r="B33" s="431">
        <f>IF('5.1-1 source'!B46&lt;&gt;"",'5.1-1 source'!B46,"")</f>
        <v>5.1859999999999999</v>
      </c>
      <c r="C33" s="431">
        <f>IF('5.1-1 source'!D46&lt;&gt;"",'5.1-1 source'!D46,"")</f>
        <v>19.869999999999997</v>
      </c>
      <c r="D33" s="579"/>
      <c r="E33" s="431">
        <f>IF('5.1-1 source'!F46&lt;&gt;"",'5.1-1 source'!F46,"")</f>
        <v>0.67</v>
      </c>
      <c r="F33" s="431">
        <f>IF('5.1-1 source'!G46&lt;&gt;"",'5.1-1 source'!G46,"")</f>
        <v>28.799999999999997</v>
      </c>
      <c r="G33" s="431">
        <f>IF('5.1-1 source'!H46&lt;&gt;"",'5.1-1 source'!H46,"")</f>
        <v>18.8</v>
      </c>
      <c r="H33" s="431">
        <f>IF('5.1-1 source'!I46&lt;&gt;"",'5.1-1 source'!I46,"")</f>
        <v>25.2</v>
      </c>
    </row>
    <row r="34" spans="1:9" ht="28.5" customHeight="1" x14ac:dyDescent="0.25">
      <c r="A34" s="32" t="s">
        <v>534</v>
      </c>
      <c r="B34" s="431">
        <f>IF('5.1-1 source'!B47&lt;&gt;"",'5.1-1 source'!B47,"")</f>
        <v>255.43594999999999</v>
      </c>
      <c r="C34" s="431">
        <f>IF('5.1-1 source'!D47&lt;&gt;"",'5.1-1 source'!D47,"")</f>
        <v>300.22210000000001</v>
      </c>
      <c r="D34" s="579"/>
      <c r="E34" s="435">
        <f>IF('5.1-1 source'!F47&lt;&gt;"",'5.1-1 source'!F47,"")</f>
        <v>236.83</v>
      </c>
      <c r="F34" s="435">
        <f>IF('5.1-1 source'!G47&lt;&gt;"",'5.1-1 source'!G47,"")</f>
        <v>133.5</v>
      </c>
      <c r="G34" s="435">
        <f>IF('5.1-1 source'!H47&lt;&gt;"",'5.1-1 source'!H47,"")</f>
        <v>150.19999999999999</v>
      </c>
      <c r="H34" s="435">
        <f>IF('5.1-1 source'!I47&lt;&gt;"",'5.1-1 source'!I47,"")</f>
        <v>138.69999999999999</v>
      </c>
    </row>
    <row r="35" spans="1:9" x14ac:dyDescent="0.25">
      <c r="A35" s="448" t="s">
        <v>131</v>
      </c>
      <c r="B35" s="449">
        <f>IF('5.1-1 source'!B48&lt;&gt;"",'5.1-1 source'!B48,"")</f>
        <v>22.268999999999998</v>
      </c>
      <c r="C35" s="449">
        <f>IF('5.1-1 source'!D48&lt;&gt;"",'5.1-1 source'!D48,"")</f>
        <v>11.73</v>
      </c>
      <c r="D35" s="579"/>
      <c r="E35" s="449">
        <f>IF('5.1-1 source'!F48&lt;&gt;"",'5.1-1 source'!F48,"")</f>
        <v>23.89</v>
      </c>
      <c r="F35" s="449">
        <f>IF('5.1-1 source'!G48&lt;&gt;"",'5.1-1 source'!G48,"")</f>
        <v>26.8</v>
      </c>
      <c r="G35" s="449">
        <f>IF('5.1-1 source'!H48&lt;&gt;"",'5.1-1 source'!H48,"")</f>
        <v>20.9</v>
      </c>
      <c r="H35" s="449">
        <f>IF('5.1-1 source'!I48&lt;&gt;"",'5.1-1 source'!I48,"")</f>
        <v>24.7</v>
      </c>
    </row>
    <row r="36" spans="1:9" x14ac:dyDescent="0.25">
      <c r="A36" s="450"/>
      <c r="B36" s="451"/>
      <c r="C36" s="451"/>
      <c r="D36" s="451"/>
      <c r="E36" s="422"/>
      <c r="F36" s="451"/>
      <c r="G36" s="451"/>
      <c r="H36" s="452"/>
    </row>
    <row r="37" spans="1:9" x14ac:dyDescent="0.25">
      <c r="A37" s="450" t="s">
        <v>132</v>
      </c>
      <c r="B37" s="451"/>
      <c r="C37" s="451"/>
      <c r="D37" s="451"/>
      <c r="E37" s="422"/>
      <c r="F37" s="451"/>
      <c r="G37" s="451"/>
      <c r="H37" s="452"/>
    </row>
    <row r="38" spans="1:9" x14ac:dyDescent="0.25">
      <c r="A38" s="71" t="s">
        <v>521</v>
      </c>
      <c r="B38" s="436">
        <f>IF('5.1-1 source'!B52&lt;&gt;"",'5.1-1 source'!B52,"")</f>
        <v>2245</v>
      </c>
      <c r="C38" s="436">
        <f>IF('5.1-1 source'!D52&lt;&gt;"",'5.1-1 source'!D52,"")</f>
        <v>1536</v>
      </c>
      <c r="D38" s="440" t="s">
        <v>328</v>
      </c>
      <c r="E38" s="436" t="str">
        <f>IF('5.1-1 source'!F52&lt;&gt;"",'5.1-1 source'!F52,"")</f>
        <v>2197 (13)</v>
      </c>
      <c r="F38" s="436">
        <f>IF('5.1-1 source'!G52&lt;&gt;"",'5.1-1 source'!G52,"")</f>
        <v>1289.5</v>
      </c>
      <c r="G38" s="436">
        <f>IF('5.1-1 source'!H52&lt;&gt;"",'5.1-1 source'!H52,"")</f>
        <v>1536.9</v>
      </c>
      <c r="H38" s="437">
        <f>IF('5.1-1 source'!I52&lt;&gt;"",'5.1-1 source'!I52,"")</f>
        <v>1379</v>
      </c>
    </row>
    <row r="39" spans="1:9" x14ac:dyDescent="0.25">
      <c r="A39" s="549" t="s">
        <v>471</v>
      </c>
      <c r="B39" s="574"/>
      <c r="C39" s="574"/>
      <c r="D39" s="574"/>
      <c r="E39" s="574"/>
      <c r="F39" s="574"/>
      <c r="G39" s="574"/>
      <c r="H39" s="574"/>
    </row>
    <row r="40" spans="1:9" ht="47.25" customHeight="1" x14ac:dyDescent="0.25">
      <c r="A40" s="572" t="s">
        <v>493</v>
      </c>
      <c r="B40" s="573"/>
      <c r="C40" s="573"/>
      <c r="D40" s="573"/>
      <c r="E40" s="573"/>
      <c r="F40" s="573"/>
      <c r="G40" s="573"/>
      <c r="H40" s="573"/>
    </row>
    <row r="41" spans="1:9" ht="23.25" customHeight="1" x14ac:dyDescent="0.25">
      <c r="A41" s="572" t="s">
        <v>494</v>
      </c>
      <c r="B41" s="573"/>
      <c r="C41" s="573"/>
      <c r="D41" s="573"/>
      <c r="E41" s="573"/>
      <c r="F41" s="573"/>
      <c r="G41" s="573"/>
      <c r="H41" s="573"/>
      <c r="I41" s="63"/>
    </row>
    <row r="42" spans="1:9" ht="93.75" customHeight="1" x14ac:dyDescent="0.25">
      <c r="A42" s="570" t="s">
        <v>508</v>
      </c>
      <c r="B42" s="571"/>
      <c r="C42" s="571"/>
      <c r="D42" s="571"/>
      <c r="E42" s="571"/>
      <c r="F42" s="571"/>
      <c r="G42" s="571"/>
      <c r="H42" s="571"/>
      <c r="I42" s="63"/>
    </row>
    <row r="43" spans="1:9" ht="24.75" customHeight="1" x14ac:dyDescent="0.25">
      <c r="A43" s="572" t="s">
        <v>429</v>
      </c>
      <c r="B43" s="573"/>
      <c r="C43" s="573"/>
      <c r="D43" s="573"/>
      <c r="E43" s="573"/>
      <c r="F43" s="573"/>
      <c r="G43" s="573"/>
      <c r="H43" s="573"/>
      <c r="I43" s="63"/>
    </row>
    <row r="44" spans="1:9" ht="26.25" customHeight="1" x14ac:dyDescent="0.25">
      <c r="A44" s="572" t="s">
        <v>142</v>
      </c>
      <c r="B44" s="573"/>
      <c r="C44" s="573"/>
      <c r="D44" s="573"/>
      <c r="E44" s="573"/>
      <c r="F44" s="573"/>
      <c r="G44" s="573"/>
      <c r="H44" s="573"/>
      <c r="I44" s="63"/>
    </row>
    <row r="45" spans="1:9" ht="35.25" customHeight="1" x14ac:dyDescent="0.25">
      <c r="A45" s="572" t="s">
        <v>431</v>
      </c>
      <c r="B45" s="573"/>
      <c r="C45" s="573"/>
      <c r="D45" s="573"/>
      <c r="E45" s="573"/>
      <c r="F45" s="573"/>
      <c r="G45" s="573"/>
      <c r="H45" s="573"/>
      <c r="I45" s="63"/>
    </row>
    <row r="46" spans="1:9" ht="13.5" customHeight="1" x14ac:dyDescent="0.25">
      <c r="A46" s="572" t="s">
        <v>144</v>
      </c>
      <c r="B46" s="573"/>
      <c r="C46" s="573"/>
      <c r="D46" s="573"/>
      <c r="E46" s="573"/>
      <c r="F46" s="573"/>
      <c r="G46" s="573"/>
      <c r="H46" s="573"/>
      <c r="I46" s="63"/>
    </row>
    <row r="47" spans="1:9" ht="15" customHeight="1" x14ac:dyDescent="0.25">
      <c r="A47" s="572" t="s">
        <v>565</v>
      </c>
      <c r="B47" s="573"/>
      <c r="C47" s="573"/>
      <c r="D47" s="573"/>
      <c r="E47" s="573"/>
      <c r="F47" s="573"/>
      <c r="G47" s="573"/>
      <c r="H47" s="573"/>
      <c r="I47" s="63"/>
    </row>
    <row r="48" spans="1:9" ht="21" customHeight="1" x14ac:dyDescent="0.25">
      <c r="A48" s="572" t="s">
        <v>430</v>
      </c>
      <c r="B48" s="573"/>
      <c r="C48" s="573"/>
      <c r="D48" s="573"/>
      <c r="E48" s="573"/>
      <c r="F48" s="573"/>
      <c r="G48" s="573"/>
      <c r="H48" s="573"/>
      <c r="I48" s="63"/>
    </row>
    <row r="49" spans="1:9" ht="16.899999999999999" customHeight="1" x14ac:dyDescent="0.25">
      <c r="A49" s="572" t="s">
        <v>146</v>
      </c>
      <c r="B49" s="573"/>
      <c r="C49" s="573"/>
      <c r="D49" s="573"/>
      <c r="E49" s="573"/>
      <c r="F49" s="573"/>
      <c r="G49" s="573"/>
      <c r="H49" s="573"/>
      <c r="I49" s="63"/>
    </row>
    <row r="50" spans="1:9" ht="25.15" customHeight="1" x14ac:dyDescent="0.25">
      <c r="A50" s="572" t="s">
        <v>523</v>
      </c>
      <c r="B50" s="573"/>
      <c r="C50" s="573"/>
      <c r="D50" s="573"/>
      <c r="E50" s="573"/>
      <c r="F50" s="573"/>
      <c r="G50" s="573"/>
      <c r="H50" s="573"/>
      <c r="I50" s="63"/>
    </row>
    <row r="51" spans="1:9" ht="22.15" customHeight="1" x14ac:dyDescent="0.25">
      <c r="A51" s="572" t="s">
        <v>301</v>
      </c>
      <c r="B51" s="573"/>
      <c r="C51" s="573"/>
      <c r="D51" s="573"/>
      <c r="E51" s="573"/>
      <c r="F51" s="573"/>
      <c r="G51" s="573"/>
      <c r="H51" s="573"/>
      <c r="I51" s="63"/>
    </row>
    <row r="52" spans="1:9" x14ac:dyDescent="0.25">
      <c r="A52" s="572" t="s">
        <v>305</v>
      </c>
      <c r="B52" s="573"/>
      <c r="C52" s="573"/>
      <c r="D52" s="573"/>
      <c r="E52" s="573"/>
      <c r="F52" s="573"/>
      <c r="G52" s="573"/>
      <c r="H52" s="573"/>
      <c r="I52" s="63"/>
    </row>
    <row r="53" spans="1:9" ht="18.75" customHeight="1" x14ac:dyDescent="0.25">
      <c r="A53" s="572" t="s">
        <v>298</v>
      </c>
      <c r="B53" s="573"/>
      <c r="C53" s="573"/>
      <c r="D53" s="573"/>
      <c r="E53" s="573"/>
      <c r="F53" s="573"/>
      <c r="G53" s="573"/>
      <c r="H53" s="573"/>
      <c r="I53" s="63"/>
    </row>
    <row r="54" spans="1:9" s="298" customFormat="1" x14ac:dyDescent="0.25">
      <c r="A54" s="294" t="s">
        <v>341</v>
      </c>
      <c r="B54" s="292"/>
      <c r="C54" s="292"/>
      <c r="D54" s="292"/>
      <c r="E54" s="292"/>
      <c r="F54" s="292"/>
      <c r="G54" s="292"/>
      <c r="H54" s="292"/>
      <c r="I54" s="296"/>
    </row>
    <row r="55" spans="1:9" ht="15" customHeight="1" x14ac:dyDescent="0.25">
      <c r="A55" s="572"/>
      <c r="B55" s="573"/>
      <c r="C55" s="573"/>
      <c r="D55" s="573"/>
      <c r="E55" s="573"/>
      <c r="F55" s="573"/>
      <c r="G55" s="573"/>
      <c r="H55" s="573"/>
      <c r="I55" s="63"/>
    </row>
  </sheetData>
  <mergeCells count="24">
    <mergeCell ref="D13:D17"/>
    <mergeCell ref="D20:D27"/>
    <mergeCell ref="D30:D35"/>
    <mergeCell ref="A1:H1"/>
    <mergeCell ref="A3:A4"/>
    <mergeCell ref="B3:D3"/>
    <mergeCell ref="E3:E4"/>
    <mergeCell ref="F3:H3"/>
    <mergeCell ref="A42:H42"/>
    <mergeCell ref="A41:H41"/>
    <mergeCell ref="A39:H39"/>
    <mergeCell ref="A55:H55"/>
    <mergeCell ref="A53:H53"/>
    <mergeCell ref="A52:H52"/>
    <mergeCell ref="A51:H51"/>
    <mergeCell ref="A50:H50"/>
    <mergeCell ref="A49:H49"/>
    <mergeCell ref="A48:H48"/>
    <mergeCell ref="A47:H47"/>
    <mergeCell ref="A46:H46"/>
    <mergeCell ref="A45:H45"/>
    <mergeCell ref="A44:H44"/>
    <mergeCell ref="A43:H43"/>
    <mergeCell ref="A40:H4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5">
    <tabColor theme="7"/>
  </sheetPr>
  <dimension ref="A1:S11"/>
  <sheetViews>
    <sheetView workbookViewId="0">
      <pane xSplit="1" ySplit="3" topLeftCell="B4" activePane="bottomRight" state="frozen"/>
      <selection activeCell="L34" sqref="L34"/>
      <selection pane="topRight" activeCell="L34" sqref="L34"/>
      <selection pane="bottomLeft" activeCell="L34" sqref="L34"/>
      <selection pane="bottomRight" activeCell="L34" sqref="L34"/>
    </sheetView>
  </sheetViews>
  <sheetFormatPr baseColWidth="10" defaultColWidth="11.42578125" defaultRowHeight="15" x14ac:dyDescent="0.25"/>
  <cols>
    <col min="1" max="1" width="30.7109375" style="81" customWidth="1"/>
    <col min="2" max="4" width="6.85546875" style="81" bestFit="1" customWidth="1"/>
    <col min="5" max="6" width="5.7109375" style="81" bestFit="1" customWidth="1"/>
    <col min="7" max="14" width="6.5703125" style="81" bestFit="1" customWidth="1"/>
    <col min="15" max="16" width="6.5703125" style="274" bestFit="1" customWidth="1"/>
    <col min="17" max="17" width="6.5703125" style="274" customWidth="1"/>
    <col min="18" max="18" width="6.5703125" style="81" bestFit="1" customWidth="1"/>
    <col min="19" max="19" width="6.5703125" style="81" customWidth="1"/>
    <col min="20" max="16384" width="11.42578125" style="81"/>
  </cols>
  <sheetData>
    <row r="1" spans="1:19" s="188" customFormat="1" ht="30" customHeight="1" x14ac:dyDescent="0.25">
      <c r="A1" s="551"/>
      <c r="B1" s="551"/>
      <c r="C1" s="551"/>
      <c r="D1" s="551"/>
      <c r="E1" s="551"/>
      <c r="F1" s="551"/>
      <c r="G1" s="551"/>
      <c r="H1" s="551"/>
      <c r="I1" s="551"/>
      <c r="J1" s="551"/>
      <c r="K1" s="551"/>
      <c r="L1" s="551"/>
      <c r="M1" s="551"/>
      <c r="N1" s="551"/>
      <c r="O1" s="551"/>
      <c r="P1" s="551"/>
      <c r="Q1" s="551"/>
      <c r="R1" s="551"/>
      <c r="S1" s="551"/>
    </row>
    <row r="2" spans="1:19" s="188" customFormat="1" x14ac:dyDescent="0.25">
      <c r="A2" s="173"/>
      <c r="B2" s="173"/>
      <c r="C2" s="173"/>
      <c r="D2" s="173"/>
      <c r="E2" s="173"/>
      <c r="F2" s="173"/>
      <c r="G2" s="173"/>
      <c r="H2" s="173"/>
      <c r="I2" s="173"/>
      <c r="J2" s="173"/>
      <c r="K2" s="173"/>
      <c r="L2" s="173"/>
      <c r="M2" s="173"/>
      <c r="N2" s="173"/>
      <c r="O2" s="278"/>
      <c r="P2" s="278"/>
      <c r="Q2" s="278"/>
      <c r="R2" s="287"/>
      <c r="S2" s="508"/>
    </row>
    <row r="3" spans="1:19" s="183" customFormat="1" x14ac:dyDescent="0.25">
      <c r="A3" s="176" t="s">
        <v>2</v>
      </c>
      <c r="B3" s="175" t="s">
        <v>411</v>
      </c>
      <c r="C3" s="175" t="s">
        <v>327</v>
      </c>
      <c r="D3" s="175" t="s">
        <v>326</v>
      </c>
      <c r="E3" s="175">
        <v>2005</v>
      </c>
      <c r="F3" s="175">
        <v>2006</v>
      </c>
      <c r="G3" s="175">
        <v>2007</v>
      </c>
      <c r="H3" s="175">
        <v>2008</v>
      </c>
      <c r="I3" s="175">
        <v>2009</v>
      </c>
      <c r="J3" s="175">
        <v>2010</v>
      </c>
      <c r="K3" s="175">
        <v>2011</v>
      </c>
      <c r="L3" s="175">
        <v>2012</v>
      </c>
      <c r="M3" s="175">
        <v>2013</v>
      </c>
      <c r="N3" s="175">
        <v>2014</v>
      </c>
      <c r="O3" s="275">
        <v>2015</v>
      </c>
      <c r="P3" s="275">
        <v>2016</v>
      </c>
      <c r="Q3" s="275">
        <v>2017</v>
      </c>
      <c r="R3" s="275">
        <v>2018</v>
      </c>
      <c r="S3" s="275">
        <v>2019</v>
      </c>
    </row>
    <row r="4" spans="1:19" s="183" customFormat="1" x14ac:dyDescent="0.25">
      <c r="A4" s="176" t="s">
        <v>178</v>
      </c>
      <c r="B4" s="3">
        <v>49315</v>
      </c>
      <c r="C4" s="3">
        <v>81378</v>
      </c>
      <c r="D4" s="3">
        <v>78642</v>
      </c>
      <c r="E4" s="3">
        <v>87647</v>
      </c>
      <c r="F4" s="3">
        <v>96948</v>
      </c>
      <c r="G4" s="3">
        <v>106824</v>
      </c>
      <c r="H4" s="3">
        <v>114260</v>
      </c>
      <c r="I4" s="3">
        <v>139638</v>
      </c>
      <c r="J4" s="3">
        <v>145667</v>
      </c>
      <c r="K4" s="3">
        <v>131290</v>
      </c>
      <c r="L4" s="3">
        <v>129793</v>
      </c>
      <c r="M4" s="3">
        <v>151595</v>
      </c>
      <c r="N4" s="3">
        <v>154041</v>
      </c>
      <c r="O4" s="269">
        <v>165890</v>
      </c>
      <c r="P4" s="277">
        <v>175529</v>
      </c>
      <c r="Q4" s="277">
        <v>187172</v>
      </c>
      <c r="R4" s="277">
        <v>186754</v>
      </c>
      <c r="S4" s="277">
        <v>230069</v>
      </c>
    </row>
    <row r="5" spans="1:19" s="183" customFormat="1" ht="22.5" x14ac:dyDescent="0.25">
      <c r="A5" s="176" t="s">
        <v>273</v>
      </c>
      <c r="B5" s="3">
        <f t="shared" ref="B5:J5" si="0">B6+B7</f>
        <v>13025</v>
      </c>
      <c r="C5" s="3">
        <f t="shared" si="0"/>
        <v>23959</v>
      </c>
      <c r="D5" s="3">
        <f t="shared" si="0"/>
        <v>20200</v>
      </c>
      <c r="E5" s="3">
        <f t="shared" si="0"/>
        <v>21516</v>
      </c>
      <c r="F5" s="3">
        <f t="shared" si="0"/>
        <v>20292</v>
      </c>
      <c r="G5" s="3">
        <f t="shared" si="0"/>
        <v>19904</v>
      </c>
      <c r="H5" s="3">
        <f t="shared" si="0"/>
        <v>19769</v>
      </c>
      <c r="I5" s="3">
        <f t="shared" si="0"/>
        <v>20805</v>
      </c>
      <c r="J5" s="3">
        <f t="shared" si="0"/>
        <v>20406</v>
      </c>
      <c r="K5" s="3">
        <v>20382</v>
      </c>
      <c r="L5" s="3">
        <f>L6+L7</f>
        <v>21030</v>
      </c>
      <c r="M5" s="3">
        <f>M6+M7</f>
        <v>19818</v>
      </c>
      <c r="N5" s="3">
        <f>N6+N7</f>
        <v>19887</v>
      </c>
      <c r="O5" s="269">
        <v>20852</v>
      </c>
      <c r="P5" s="277">
        <f t="shared" ref="P5:Q5" si="1">P6+P7</f>
        <v>20049</v>
      </c>
      <c r="Q5" s="277">
        <f t="shared" si="1"/>
        <v>20088</v>
      </c>
      <c r="R5" s="277">
        <f>R6+R7</f>
        <v>19587</v>
      </c>
      <c r="S5" s="277">
        <f>S6+S7</f>
        <v>19052</v>
      </c>
    </row>
    <row r="6" spans="1:19" s="183" customFormat="1" x14ac:dyDescent="0.25">
      <c r="A6" s="174" t="s">
        <v>0</v>
      </c>
      <c r="B6" s="165">
        <v>2006</v>
      </c>
      <c r="C6" s="165">
        <v>3492</v>
      </c>
      <c r="D6" s="165">
        <v>3936</v>
      </c>
      <c r="E6" s="165">
        <v>4658</v>
      </c>
      <c r="F6" s="165">
        <v>3928</v>
      </c>
      <c r="G6" s="165">
        <v>3987</v>
      </c>
      <c r="H6" s="165">
        <v>3858</v>
      </c>
      <c r="I6" s="165">
        <v>4619</v>
      </c>
      <c r="J6" s="165">
        <v>4603</v>
      </c>
      <c r="K6" s="165">
        <v>4576</v>
      </c>
      <c r="L6" s="165">
        <v>5438</v>
      </c>
      <c r="M6" s="165">
        <v>4234</v>
      </c>
      <c r="N6" s="165">
        <v>5214</v>
      </c>
      <c r="O6" s="272">
        <v>5398</v>
      </c>
      <c r="P6" s="277">
        <v>5731</v>
      </c>
      <c r="Q6" s="277">
        <v>6066</v>
      </c>
      <c r="R6" s="277">
        <v>5218</v>
      </c>
      <c r="S6" s="277">
        <v>5420</v>
      </c>
    </row>
    <row r="7" spans="1:19" s="183" customFormat="1" x14ac:dyDescent="0.25">
      <c r="A7" s="174" t="s">
        <v>1</v>
      </c>
      <c r="B7" s="165">
        <v>11019</v>
      </c>
      <c r="C7" s="165">
        <v>20467</v>
      </c>
      <c r="D7" s="165">
        <v>16264</v>
      </c>
      <c r="E7" s="165">
        <v>16858</v>
      </c>
      <c r="F7" s="165">
        <v>16364</v>
      </c>
      <c r="G7" s="165">
        <v>15917</v>
      </c>
      <c r="H7" s="165">
        <v>15911</v>
      </c>
      <c r="I7" s="165">
        <v>16186</v>
      </c>
      <c r="J7" s="165">
        <v>15803</v>
      </c>
      <c r="K7" s="165">
        <v>15806</v>
      </c>
      <c r="L7" s="165">
        <v>15592</v>
      </c>
      <c r="M7" s="165">
        <v>15584</v>
      </c>
      <c r="N7" s="165">
        <v>14673</v>
      </c>
      <c r="O7" s="272">
        <v>15454</v>
      </c>
      <c r="P7" s="277">
        <v>14318</v>
      </c>
      <c r="Q7" s="277">
        <v>14022</v>
      </c>
      <c r="R7" s="277">
        <v>14369</v>
      </c>
      <c r="S7" s="277">
        <v>13632</v>
      </c>
    </row>
    <row r="8" spans="1:19" s="183" customFormat="1" ht="15" customHeight="1" x14ac:dyDescent="0.25">
      <c r="A8" s="545"/>
      <c r="B8" s="662"/>
      <c r="C8" s="662"/>
      <c r="D8" s="662"/>
      <c r="E8" s="662"/>
      <c r="F8" s="662"/>
      <c r="G8" s="662"/>
      <c r="H8" s="662"/>
      <c r="I8" s="662"/>
      <c r="J8" s="662"/>
      <c r="K8" s="662"/>
      <c r="L8" s="662"/>
      <c r="M8" s="662"/>
      <c r="N8" s="662"/>
      <c r="O8" s="662"/>
      <c r="P8" s="662"/>
      <c r="Q8" s="662"/>
      <c r="R8" s="662"/>
      <c r="S8" s="662"/>
    </row>
    <row r="9" spans="1:19" s="183" customFormat="1" ht="15" customHeight="1" x14ac:dyDescent="0.25">
      <c r="A9" s="572"/>
      <c r="B9" s="573"/>
      <c r="C9" s="573"/>
      <c r="D9" s="573"/>
      <c r="E9" s="573"/>
      <c r="F9" s="573"/>
      <c r="G9" s="573"/>
      <c r="H9" s="573"/>
      <c r="I9" s="573"/>
      <c r="J9" s="573"/>
      <c r="K9" s="573"/>
      <c r="L9" s="573"/>
      <c r="M9" s="573"/>
      <c r="N9" s="573"/>
      <c r="O9" s="573"/>
      <c r="P9" s="573"/>
      <c r="Q9" s="573"/>
      <c r="R9" s="573"/>
      <c r="S9" s="573"/>
    </row>
    <row r="10" spans="1:19" s="183" customFormat="1" ht="15" customHeight="1" x14ac:dyDescent="0.25">
      <c r="A10" s="696"/>
      <c r="B10" s="587"/>
      <c r="C10" s="587"/>
      <c r="D10" s="587"/>
      <c r="E10" s="587"/>
      <c r="F10" s="587"/>
      <c r="G10" s="587"/>
      <c r="H10" s="587"/>
      <c r="I10" s="587"/>
      <c r="J10" s="587"/>
      <c r="K10" s="587"/>
      <c r="L10" s="587"/>
      <c r="M10" s="587"/>
      <c r="N10" s="587"/>
      <c r="O10" s="587"/>
      <c r="P10" s="587"/>
      <c r="Q10" s="587"/>
      <c r="R10" s="587"/>
      <c r="S10" s="587"/>
    </row>
    <row r="11" spans="1:19" s="274" customFormat="1" ht="15" customHeight="1" x14ac:dyDescent="0.25">
      <c r="A11" s="694" t="s">
        <v>564</v>
      </c>
      <c r="B11" s="695"/>
      <c r="C11" s="695"/>
      <c r="D11" s="695"/>
      <c r="E11" s="695"/>
      <c r="F11" s="695"/>
      <c r="G11" s="695"/>
      <c r="H11" s="695"/>
      <c r="I11" s="695"/>
      <c r="J11" s="695"/>
      <c r="K11" s="695"/>
      <c r="L11" s="695"/>
      <c r="M11" s="695"/>
      <c r="N11" s="695"/>
      <c r="O11" s="695"/>
      <c r="P11" s="695"/>
      <c r="Q11" s="695"/>
      <c r="R11" s="695"/>
      <c r="S11" s="695"/>
    </row>
  </sheetData>
  <mergeCells count="5">
    <mergeCell ref="A11:S11"/>
    <mergeCell ref="A1:S1"/>
    <mergeCell ref="A8:S8"/>
    <mergeCell ref="A9:S9"/>
    <mergeCell ref="A10:S10"/>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3" tint="0.79998168889431442"/>
  </sheetPr>
  <dimension ref="A1:I34"/>
  <sheetViews>
    <sheetView workbookViewId="0">
      <pane xSplit="2" ySplit="4" topLeftCell="C5" activePane="bottomRight" state="frozen"/>
      <selection activeCell="A36" sqref="A36:L36"/>
      <selection pane="topRight" activeCell="A36" sqref="A36:L36"/>
      <selection pane="bottomLeft" activeCell="A36" sqref="A36:L36"/>
      <selection pane="bottomRight" activeCell="H2" sqref="H2"/>
    </sheetView>
  </sheetViews>
  <sheetFormatPr baseColWidth="10" defaultColWidth="11.42578125" defaultRowHeight="15" x14ac:dyDescent="0.25"/>
  <cols>
    <col min="1" max="1" width="35.7109375" style="138" customWidth="1"/>
    <col min="2" max="2" width="25.7109375" style="138" customWidth="1"/>
    <col min="3" max="3" width="13.7109375" style="183" customWidth="1"/>
    <col min="4" max="4" width="9.7109375" style="183" customWidth="1"/>
    <col min="5" max="6" width="11.7109375" style="183" customWidth="1"/>
    <col min="7" max="16384" width="11.42578125" style="183"/>
  </cols>
  <sheetData>
    <row r="1" spans="1:8" s="188" customFormat="1" ht="30" customHeight="1" x14ac:dyDescent="0.25">
      <c r="A1" s="551" t="s">
        <v>507</v>
      </c>
      <c r="B1" s="551"/>
      <c r="C1" s="551"/>
      <c r="D1" s="551"/>
      <c r="E1" s="551"/>
      <c r="F1" s="551"/>
    </row>
    <row r="2" spans="1:8" s="188" customFormat="1" x14ac:dyDescent="0.25">
      <c r="A2" s="173"/>
      <c r="B2" s="173"/>
      <c r="C2" s="173"/>
      <c r="D2" s="173"/>
      <c r="E2" s="173"/>
      <c r="F2" s="173"/>
    </row>
    <row r="3" spans="1:8" s="138" customFormat="1" ht="36.75" customHeight="1" x14ac:dyDescent="0.25">
      <c r="A3" s="700"/>
      <c r="B3" s="701"/>
      <c r="C3" s="581" t="s">
        <v>277</v>
      </c>
      <c r="D3" s="581"/>
      <c r="E3" s="581" t="s">
        <v>136</v>
      </c>
      <c r="F3" s="581"/>
    </row>
    <row r="4" spans="1:8" s="138" customFormat="1" ht="33.75" x14ac:dyDescent="0.25">
      <c r="A4" s="702"/>
      <c r="B4" s="703"/>
      <c r="C4" s="175" t="s">
        <v>85</v>
      </c>
      <c r="D4" s="175" t="s">
        <v>275</v>
      </c>
      <c r="E4" s="175" t="s">
        <v>19</v>
      </c>
      <c r="F4" s="175" t="s">
        <v>25</v>
      </c>
    </row>
    <row r="5" spans="1:8" ht="15" customHeight="1" x14ac:dyDescent="0.25">
      <c r="A5" s="602" t="s">
        <v>252</v>
      </c>
      <c r="B5" s="72" t="s">
        <v>269</v>
      </c>
      <c r="C5" s="442">
        <f>'5.1-15 source'!C5</f>
        <v>4677</v>
      </c>
      <c r="D5" s="442">
        <f>'5.1-15 source'!E5</f>
        <v>1</v>
      </c>
      <c r="E5" s="442">
        <f>'5.1-15 source'!F5</f>
        <v>981</v>
      </c>
      <c r="F5" s="442">
        <f>'5.1-15 source'!G5</f>
        <v>584</v>
      </c>
      <c r="H5" s="92"/>
    </row>
    <row r="6" spans="1:8" ht="15" customHeight="1" x14ac:dyDescent="0.25">
      <c r="A6" s="602"/>
      <c r="B6" s="149" t="s">
        <v>270</v>
      </c>
      <c r="C6" s="504">
        <f>'5.1-15 source'!C6</f>
        <v>21.109434</v>
      </c>
      <c r="D6" s="504">
        <f>'5.1-15 source'!E6</f>
        <v>4.9000000000000004</v>
      </c>
      <c r="E6" s="504">
        <f>'5.1-15 source'!F6</f>
        <v>35.918076792388725</v>
      </c>
      <c r="F6" s="504">
        <f>'5.1-15 source'!G6</f>
        <v>35.764697488584481</v>
      </c>
    </row>
    <row r="7" spans="1:8" ht="15" customHeight="1" x14ac:dyDescent="0.25">
      <c r="A7" s="602" t="s">
        <v>453</v>
      </c>
      <c r="B7" s="72" t="s">
        <v>269</v>
      </c>
      <c r="C7" s="442">
        <f>'5.1-15 source'!C7</f>
        <v>19579</v>
      </c>
      <c r="D7" s="442">
        <f>'5.1-15 source'!E7</f>
        <v>505</v>
      </c>
      <c r="E7" s="442">
        <f>'5.1-15 source'!F7</f>
        <v>19005</v>
      </c>
      <c r="F7" s="442">
        <f>'5.1-15 source'!G7</f>
        <v>16057</v>
      </c>
    </row>
    <row r="8" spans="1:8" ht="15" customHeight="1" x14ac:dyDescent="0.25">
      <c r="A8" s="602"/>
      <c r="B8" s="149" t="s">
        <v>270</v>
      </c>
      <c r="C8" s="504">
        <f>'5.1-15 source'!C8</f>
        <v>7.872312</v>
      </c>
      <c r="D8" s="504">
        <f>'5.1-15 source'!E8</f>
        <v>6.233663</v>
      </c>
      <c r="E8" s="504">
        <f>'5.1-15 source'!F8</f>
        <v>7.2412523020257824</v>
      </c>
      <c r="F8" s="504">
        <f>'5.1-15 source'!G8</f>
        <v>7.5792489257021858</v>
      </c>
    </row>
    <row r="9" spans="1:8" ht="15" customHeight="1" x14ac:dyDescent="0.25">
      <c r="A9" s="602" t="s">
        <v>253</v>
      </c>
      <c r="B9" s="72" t="s">
        <v>269</v>
      </c>
      <c r="C9" s="442">
        <f>'5.1-15 source'!C9</f>
        <v>565</v>
      </c>
      <c r="D9" s="442">
        <f>'5.1-15 source'!E9</f>
        <v>10191</v>
      </c>
      <c r="E9" s="442">
        <f>'5.1-15 source'!F9</f>
        <v>467</v>
      </c>
      <c r="F9" s="442">
        <f>'5.1-15 source'!G9</f>
        <v>157</v>
      </c>
    </row>
    <row r="10" spans="1:8" ht="15" customHeight="1" x14ac:dyDescent="0.25">
      <c r="A10" s="602"/>
      <c r="B10" s="149" t="s">
        <v>270</v>
      </c>
      <c r="C10" s="504">
        <f>'5.1-15 source'!C10</f>
        <v>3.4232649999999998</v>
      </c>
      <c r="D10" s="504">
        <f>'5.1-15 source'!E10</f>
        <v>12.890177</v>
      </c>
      <c r="E10" s="504">
        <f>'5.1-15 source'!F10</f>
        <v>3.4837259100642397</v>
      </c>
      <c r="F10" s="504">
        <f>'5.1-15 source'!G10</f>
        <v>3.201238499646144</v>
      </c>
    </row>
    <row r="11" spans="1:8" ht="15" customHeight="1" x14ac:dyDescent="0.25">
      <c r="A11" s="602" t="s">
        <v>254</v>
      </c>
      <c r="B11" s="72" t="s">
        <v>269</v>
      </c>
      <c r="C11" s="442">
        <f>'5.1-15 source'!C11</f>
        <v>164</v>
      </c>
      <c r="D11" s="442">
        <f>'5.1-15 source'!E11</f>
        <v>7458</v>
      </c>
      <c r="E11" s="442">
        <f>'5.1-15 source'!F11</f>
        <v>220</v>
      </c>
      <c r="F11" s="442">
        <f>'5.1-15 source'!G11</f>
        <v>3</v>
      </c>
    </row>
    <row r="12" spans="1:8" ht="15" customHeight="1" x14ac:dyDescent="0.25">
      <c r="A12" s="602"/>
      <c r="B12" s="149" t="s">
        <v>270</v>
      </c>
      <c r="C12" s="504">
        <f>'5.1-15 source'!C12</f>
        <v>10.181706999999999</v>
      </c>
      <c r="D12" s="504">
        <f>'5.1-15 source'!E12</f>
        <v>11.094459000000001</v>
      </c>
      <c r="E12" s="504">
        <f>'5.1-15 source'!F12</f>
        <v>8.6956818181818196</v>
      </c>
      <c r="F12" s="504">
        <f>'5.1-15 source'!G12</f>
        <v>2.7222222222222228</v>
      </c>
    </row>
    <row r="13" spans="1:8" ht="15" customHeight="1" x14ac:dyDescent="0.25">
      <c r="A13" s="602" t="s">
        <v>255</v>
      </c>
      <c r="B13" s="72" t="s">
        <v>269</v>
      </c>
      <c r="C13" s="442">
        <f>'5.1-15 source'!C13</f>
        <v>195</v>
      </c>
      <c r="D13" s="442">
        <f>'5.1-15 source'!E13</f>
        <v>1</v>
      </c>
      <c r="E13" s="505" t="s">
        <v>328</v>
      </c>
      <c r="F13" s="505" t="s">
        <v>328</v>
      </c>
    </row>
    <row r="14" spans="1:8" ht="15" customHeight="1" x14ac:dyDescent="0.25">
      <c r="A14" s="602"/>
      <c r="B14" s="149" t="s">
        <v>270</v>
      </c>
      <c r="C14" s="504">
        <f>'5.1-15 source'!C14</f>
        <v>14.128774999999999</v>
      </c>
      <c r="D14" s="504">
        <f>'5.1-15 source'!E14</f>
        <v>12</v>
      </c>
      <c r="E14" s="505" t="s">
        <v>328</v>
      </c>
      <c r="F14" s="505" t="s">
        <v>328</v>
      </c>
    </row>
    <row r="15" spans="1:8" ht="15" customHeight="1" x14ac:dyDescent="0.25">
      <c r="A15" s="602" t="s">
        <v>361</v>
      </c>
      <c r="B15" s="72" t="s">
        <v>269</v>
      </c>
      <c r="C15" s="505" t="s">
        <v>328</v>
      </c>
      <c r="D15" s="442">
        <f>'5.1-15 source'!E15</f>
        <v>12811</v>
      </c>
      <c r="E15" s="505" t="s">
        <v>328</v>
      </c>
      <c r="F15" s="505" t="s">
        <v>328</v>
      </c>
    </row>
    <row r="16" spans="1:8" ht="15" customHeight="1" x14ac:dyDescent="0.25">
      <c r="A16" s="602"/>
      <c r="B16" s="149" t="s">
        <v>270</v>
      </c>
      <c r="C16" s="505" t="s">
        <v>328</v>
      </c>
      <c r="D16" s="504">
        <f>'5.1-15 source'!E16</f>
        <v>15.82005</v>
      </c>
      <c r="E16" s="505" t="s">
        <v>328</v>
      </c>
      <c r="F16" s="505" t="s">
        <v>328</v>
      </c>
    </row>
    <row r="17" spans="1:7" ht="15" customHeight="1" x14ac:dyDescent="0.25">
      <c r="A17" s="602" t="s">
        <v>271</v>
      </c>
      <c r="B17" s="72" t="s">
        <v>269</v>
      </c>
      <c r="C17" s="442">
        <f>'5.1-15 source'!C17</f>
        <v>2764</v>
      </c>
      <c r="D17" s="442">
        <f>'5.1-15 source'!E17</f>
        <v>427</v>
      </c>
      <c r="E17" s="505" t="s">
        <v>328</v>
      </c>
      <c r="F17" s="505" t="s">
        <v>328</v>
      </c>
    </row>
    <row r="18" spans="1:7" ht="15" customHeight="1" x14ac:dyDescent="0.25">
      <c r="A18" s="602"/>
      <c r="B18" s="149" t="s">
        <v>270</v>
      </c>
      <c r="C18" s="504">
        <f>'5.1-15 source'!C18</f>
        <v>19.306504</v>
      </c>
      <c r="D18" s="504">
        <f>'5.1-15 source'!E18</f>
        <v>16.532266</v>
      </c>
      <c r="E18" s="505" t="s">
        <v>328</v>
      </c>
      <c r="F18" s="505" t="s">
        <v>328</v>
      </c>
    </row>
    <row r="19" spans="1:7" ht="15" customHeight="1" x14ac:dyDescent="0.25">
      <c r="A19" s="549" t="s">
        <v>472</v>
      </c>
      <c r="B19" s="675"/>
      <c r="C19" s="675"/>
      <c r="D19" s="675"/>
      <c r="E19" s="675"/>
      <c r="F19" s="675"/>
    </row>
    <row r="20" spans="1:7" ht="43.5" customHeight="1" x14ac:dyDescent="0.25">
      <c r="A20" s="572" t="s">
        <v>493</v>
      </c>
      <c r="B20" s="573"/>
      <c r="C20" s="573"/>
      <c r="D20" s="573"/>
      <c r="E20" s="573"/>
      <c r="F20" s="573"/>
    </row>
    <row r="21" spans="1:7" ht="15" customHeight="1" x14ac:dyDescent="0.25">
      <c r="A21" s="555" t="s">
        <v>258</v>
      </c>
      <c r="B21" s="573"/>
      <c r="C21" s="573"/>
      <c r="D21" s="573"/>
      <c r="E21" s="573"/>
      <c r="F21" s="573"/>
    </row>
    <row r="22" spans="1:7" x14ac:dyDescent="0.25">
      <c r="A22" s="572" t="s">
        <v>452</v>
      </c>
      <c r="B22" s="573"/>
      <c r="C22" s="573"/>
      <c r="D22" s="573"/>
      <c r="E22" s="573"/>
      <c r="F22" s="573"/>
      <c r="G22" s="178"/>
    </row>
    <row r="23" spans="1:7" x14ac:dyDescent="0.25">
      <c r="A23" s="572" t="s">
        <v>257</v>
      </c>
      <c r="B23" s="573"/>
      <c r="C23" s="573"/>
      <c r="D23" s="573"/>
      <c r="E23" s="573"/>
      <c r="F23" s="573"/>
    </row>
    <row r="24" spans="1:7" ht="20.25" customHeight="1" x14ac:dyDescent="0.25">
      <c r="A24" s="697"/>
      <c r="B24" s="697"/>
      <c r="C24" s="697"/>
      <c r="D24" s="697"/>
      <c r="E24" s="697"/>
      <c r="F24" s="697"/>
    </row>
    <row r="25" spans="1:7" ht="26.25" customHeight="1" x14ac:dyDescent="0.25">
      <c r="A25" s="698"/>
      <c r="B25" s="698"/>
      <c r="C25" s="698"/>
      <c r="D25" s="698"/>
      <c r="E25" s="698"/>
      <c r="F25" s="698"/>
    </row>
    <row r="26" spans="1:7" ht="23.25" customHeight="1" x14ac:dyDescent="0.25">
      <c r="A26" s="699"/>
      <c r="B26" s="699"/>
      <c r="C26" s="699"/>
      <c r="D26" s="699"/>
      <c r="E26" s="699"/>
      <c r="F26" s="699"/>
    </row>
    <row r="32" spans="1:7" x14ac:dyDescent="0.25">
      <c r="A32" s="150"/>
    </row>
    <row r="33" spans="1:9" x14ac:dyDescent="0.25">
      <c r="A33" s="604"/>
      <c r="B33" s="654"/>
      <c r="C33" s="654"/>
      <c r="D33" s="654"/>
      <c r="E33" s="654"/>
      <c r="F33" s="654"/>
      <c r="G33" s="654"/>
      <c r="H33" s="654"/>
    </row>
    <row r="34" spans="1:9" ht="62.25" customHeight="1" x14ac:dyDescent="0.25">
      <c r="A34" s="604"/>
      <c r="B34" s="604"/>
      <c r="C34" s="604"/>
      <c r="D34" s="604"/>
      <c r="E34" s="604"/>
      <c r="F34" s="604"/>
      <c r="G34" s="604"/>
      <c r="H34" s="604"/>
      <c r="I34" s="604"/>
    </row>
  </sheetData>
  <mergeCells count="21">
    <mergeCell ref="A1:F1"/>
    <mergeCell ref="A3:B4"/>
    <mergeCell ref="A20:F20"/>
    <mergeCell ref="A22:F22"/>
    <mergeCell ref="A33:H33"/>
    <mergeCell ref="A34:I34"/>
    <mergeCell ref="C3:D3"/>
    <mergeCell ref="E3:F3"/>
    <mergeCell ref="A19:F19"/>
    <mergeCell ref="A21:F21"/>
    <mergeCell ref="A23:F23"/>
    <mergeCell ref="A24:F24"/>
    <mergeCell ref="A9:A10"/>
    <mergeCell ref="A11:A12"/>
    <mergeCell ref="A5:A6"/>
    <mergeCell ref="A7:A8"/>
    <mergeCell ref="A25:F25"/>
    <mergeCell ref="A26:F26"/>
    <mergeCell ref="A13:A14"/>
    <mergeCell ref="A15:A16"/>
    <mergeCell ref="A17:A1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8">
    <tabColor theme="7"/>
  </sheetPr>
  <dimension ref="A1:J35"/>
  <sheetViews>
    <sheetView workbookViewId="0">
      <pane xSplit="2" ySplit="4" topLeftCell="C5" activePane="bottomRight" state="frozen"/>
      <selection activeCell="L34" sqref="L34"/>
      <selection pane="topRight" activeCell="L34" sqref="L34"/>
      <selection pane="bottomLeft" activeCell="L34" sqref="L34"/>
      <selection pane="bottomRight" activeCell="L34" sqref="L34"/>
    </sheetView>
  </sheetViews>
  <sheetFormatPr baseColWidth="10" defaultColWidth="11.42578125" defaultRowHeight="15" x14ac:dyDescent="0.25"/>
  <cols>
    <col min="1" max="1" width="35.7109375" style="27" customWidth="1"/>
    <col min="2" max="2" width="25.7109375" style="27" customWidth="1"/>
    <col min="3" max="7" width="13.7109375" style="27" customWidth="1"/>
    <col min="8" max="16384" width="11.42578125" style="27"/>
  </cols>
  <sheetData>
    <row r="1" spans="1:9" s="87" customFormat="1" ht="30" customHeight="1" x14ac:dyDescent="0.25">
      <c r="A1" s="704" t="s">
        <v>461</v>
      </c>
      <c r="B1" s="704"/>
      <c r="C1" s="704"/>
      <c r="D1" s="704"/>
      <c r="E1" s="704"/>
      <c r="F1" s="704"/>
      <c r="G1" s="704"/>
    </row>
    <row r="2" spans="1:9" s="188" customFormat="1" x14ac:dyDescent="0.25">
      <c r="A2" s="189"/>
      <c r="B2" s="189"/>
      <c r="C2" s="189"/>
      <c r="D2" s="189"/>
      <c r="E2" s="189"/>
      <c r="F2" s="189"/>
      <c r="G2" s="189"/>
    </row>
    <row r="3" spans="1:9" ht="36.75" customHeight="1" x14ac:dyDescent="0.25">
      <c r="A3" s="700"/>
      <c r="B3" s="701"/>
      <c r="C3" s="581" t="s">
        <v>277</v>
      </c>
      <c r="D3" s="581"/>
      <c r="E3" s="581"/>
      <c r="F3" s="581" t="s">
        <v>136</v>
      </c>
      <c r="G3" s="581"/>
    </row>
    <row r="4" spans="1:9" ht="45" x14ac:dyDescent="0.25">
      <c r="A4" s="702"/>
      <c r="B4" s="703"/>
      <c r="C4" s="75" t="s">
        <v>256</v>
      </c>
      <c r="D4" s="75" t="s">
        <v>138</v>
      </c>
      <c r="E4" s="75" t="s">
        <v>275</v>
      </c>
      <c r="F4" s="75" t="s">
        <v>19</v>
      </c>
      <c r="G4" s="75" t="s">
        <v>25</v>
      </c>
    </row>
    <row r="5" spans="1:9" x14ac:dyDescent="0.25">
      <c r="A5" s="602" t="s">
        <v>252</v>
      </c>
      <c r="B5" s="72" t="s">
        <v>269</v>
      </c>
      <c r="C5" s="205">
        <v>4677</v>
      </c>
      <c r="D5" s="205">
        <v>5159</v>
      </c>
      <c r="E5" s="205">
        <v>1</v>
      </c>
      <c r="F5" s="205">
        <v>981</v>
      </c>
      <c r="G5" s="205">
        <v>584</v>
      </c>
      <c r="I5" s="92"/>
    </row>
    <row r="6" spans="1:9" x14ac:dyDescent="0.25">
      <c r="A6" s="602"/>
      <c r="B6" s="149" t="s">
        <v>270</v>
      </c>
      <c r="C6" s="232">
        <v>21.109434</v>
      </c>
      <c r="D6" s="232">
        <v>21.251545</v>
      </c>
      <c r="E6" s="232">
        <v>4.9000000000000004</v>
      </c>
      <c r="F6" s="232">
        <v>35.918076792388725</v>
      </c>
      <c r="G6" s="232">
        <v>35.764697488584481</v>
      </c>
    </row>
    <row r="7" spans="1:9" x14ac:dyDescent="0.25">
      <c r="A7" s="602" t="s">
        <v>453</v>
      </c>
      <c r="B7" s="72" t="s">
        <v>269</v>
      </c>
      <c r="C7" s="205">
        <v>19579</v>
      </c>
      <c r="D7" s="205">
        <v>23734</v>
      </c>
      <c r="E7" s="205">
        <v>505</v>
      </c>
      <c r="F7" s="205">
        <v>19005</v>
      </c>
      <c r="G7" s="205">
        <v>16057</v>
      </c>
    </row>
    <row r="8" spans="1:9" x14ac:dyDescent="0.25">
      <c r="A8" s="602"/>
      <c r="B8" s="149" t="s">
        <v>270</v>
      </c>
      <c r="C8" s="232">
        <v>7.872312</v>
      </c>
      <c r="D8" s="232">
        <v>7.7645569999999999</v>
      </c>
      <c r="E8" s="232">
        <v>6.233663</v>
      </c>
      <c r="F8" s="232">
        <v>7.2412523020257824</v>
      </c>
      <c r="G8" s="232">
        <v>7.5792489257021858</v>
      </c>
    </row>
    <row r="9" spans="1:9" x14ac:dyDescent="0.25">
      <c r="A9" s="602" t="s">
        <v>253</v>
      </c>
      <c r="B9" s="72" t="s">
        <v>269</v>
      </c>
      <c r="C9" s="205">
        <v>565</v>
      </c>
      <c r="D9" s="205">
        <v>814</v>
      </c>
      <c r="E9" s="205">
        <v>10191</v>
      </c>
      <c r="F9" s="205">
        <v>467</v>
      </c>
      <c r="G9" s="205">
        <v>157</v>
      </c>
    </row>
    <row r="10" spans="1:9" x14ac:dyDescent="0.25">
      <c r="A10" s="602"/>
      <c r="B10" s="149" t="s">
        <v>270</v>
      </c>
      <c r="C10" s="232">
        <v>3.4232649999999998</v>
      </c>
      <c r="D10" s="232">
        <v>3.350546</v>
      </c>
      <c r="E10" s="232">
        <v>12.890177</v>
      </c>
      <c r="F10" s="232">
        <v>3.4837259100642397</v>
      </c>
      <c r="G10" s="232">
        <v>3.201238499646144</v>
      </c>
    </row>
    <row r="11" spans="1:9" x14ac:dyDescent="0.25">
      <c r="A11" s="602" t="s">
        <v>254</v>
      </c>
      <c r="B11" s="72" t="s">
        <v>269</v>
      </c>
      <c r="C11" s="205">
        <v>164</v>
      </c>
      <c r="D11" s="205">
        <v>175</v>
      </c>
      <c r="E11" s="205">
        <v>7458</v>
      </c>
      <c r="F11" s="205">
        <v>220</v>
      </c>
      <c r="G11" s="205">
        <v>3</v>
      </c>
    </row>
    <row r="12" spans="1:9" x14ac:dyDescent="0.25">
      <c r="A12" s="602"/>
      <c r="B12" s="149" t="s">
        <v>270</v>
      </c>
      <c r="C12" s="232">
        <v>10.181706999999999</v>
      </c>
      <c r="D12" s="232">
        <v>9.6605080000000001</v>
      </c>
      <c r="E12" s="232">
        <v>11.094459000000001</v>
      </c>
      <c r="F12" s="232">
        <v>8.6956818181818196</v>
      </c>
      <c r="G12" s="232">
        <v>2.7222222222222228</v>
      </c>
    </row>
    <row r="13" spans="1:9" x14ac:dyDescent="0.25">
      <c r="A13" s="602" t="s">
        <v>255</v>
      </c>
      <c r="B13" s="72" t="s">
        <v>269</v>
      </c>
      <c r="C13" s="205">
        <v>195</v>
      </c>
      <c r="D13" s="205">
        <v>195</v>
      </c>
      <c r="E13" s="205">
        <v>1</v>
      </c>
      <c r="F13" s="205" t="s">
        <v>328</v>
      </c>
      <c r="G13" s="205" t="s">
        <v>328</v>
      </c>
    </row>
    <row r="14" spans="1:9" x14ac:dyDescent="0.25">
      <c r="A14" s="602"/>
      <c r="B14" s="149" t="s">
        <v>270</v>
      </c>
      <c r="C14" s="216">
        <v>14.128774999999999</v>
      </c>
      <c r="D14" s="232">
        <v>14.128774999999999</v>
      </c>
      <c r="E14" s="232">
        <v>12</v>
      </c>
      <c r="F14" s="205" t="s">
        <v>328</v>
      </c>
      <c r="G14" s="205" t="s">
        <v>328</v>
      </c>
    </row>
    <row r="15" spans="1:9" x14ac:dyDescent="0.25">
      <c r="A15" s="602" t="s">
        <v>361</v>
      </c>
      <c r="B15" s="72" t="s">
        <v>269</v>
      </c>
      <c r="C15" s="205" t="s">
        <v>328</v>
      </c>
      <c r="D15" s="205" t="s">
        <v>328</v>
      </c>
      <c r="E15" s="205">
        <v>12811</v>
      </c>
      <c r="F15" s="205" t="s">
        <v>328</v>
      </c>
      <c r="G15" s="205" t="s">
        <v>328</v>
      </c>
    </row>
    <row r="16" spans="1:9" x14ac:dyDescent="0.25">
      <c r="A16" s="602"/>
      <c r="B16" s="149" t="s">
        <v>270</v>
      </c>
      <c r="C16" s="205" t="s">
        <v>328</v>
      </c>
      <c r="D16" s="205" t="s">
        <v>328</v>
      </c>
      <c r="E16" s="232">
        <v>15.82005</v>
      </c>
      <c r="F16" s="205" t="s">
        <v>328</v>
      </c>
      <c r="G16" s="205" t="s">
        <v>328</v>
      </c>
    </row>
    <row r="17" spans="1:9" x14ac:dyDescent="0.25">
      <c r="A17" s="602" t="s">
        <v>271</v>
      </c>
      <c r="B17" s="72" t="s">
        <v>269</v>
      </c>
      <c r="C17" s="205">
        <v>2764</v>
      </c>
      <c r="D17" s="205">
        <v>2764</v>
      </c>
      <c r="E17" s="205">
        <v>427</v>
      </c>
      <c r="F17" s="205" t="s">
        <v>328</v>
      </c>
      <c r="G17" s="205" t="s">
        <v>328</v>
      </c>
    </row>
    <row r="18" spans="1:9" x14ac:dyDescent="0.25">
      <c r="A18" s="602"/>
      <c r="B18" s="149" t="s">
        <v>270</v>
      </c>
      <c r="C18" s="232">
        <v>19.306504</v>
      </c>
      <c r="D18" s="232">
        <v>19.306504</v>
      </c>
      <c r="E18" s="232">
        <v>16.532266</v>
      </c>
      <c r="F18" s="205" t="s">
        <v>328</v>
      </c>
      <c r="G18" s="205" t="s">
        <v>328</v>
      </c>
    </row>
    <row r="19" spans="1:9" ht="15" customHeight="1" x14ac:dyDescent="0.25">
      <c r="A19" s="572" t="s">
        <v>472</v>
      </c>
      <c r="B19" s="597"/>
      <c r="C19" s="597"/>
      <c r="D19" s="597"/>
      <c r="E19" s="597"/>
      <c r="F19" s="597"/>
      <c r="G19" s="597"/>
    </row>
    <row r="20" spans="1:9" ht="50.25" customHeight="1" x14ac:dyDescent="0.25">
      <c r="A20" s="572" t="str">
        <f>'5.1-1 source'!A54:I54</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97"/>
      <c r="C20" s="597"/>
      <c r="D20" s="597"/>
      <c r="E20" s="597"/>
      <c r="F20" s="597"/>
      <c r="G20" s="597"/>
      <c r="H20" s="80"/>
      <c r="I20" s="80"/>
    </row>
    <row r="21" spans="1:9" ht="15" customHeight="1" x14ac:dyDescent="0.25">
      <c r="A21" s="555" t="s">
        <v>258</v>
      </c>
      <c r="B21" s="597"/>
      <c r="C21" s="597"/>
      <c r="D21" s="597"/>
      <c r="E21" s="597"/>
      <c r="F21" s="597"/>
      <c r="G21" s="597"/>
      <c r="H21" s="80"/>
      <c r="I21" s="80"/>
    </row>
    <row r="22" spans="1:9" x14ac:dyDescent="0.25">
      <c r="A22" s="572" t="s">
        <v>452</v>
      </c>
      <c r="B22" s="597"/>
      <c r="C22" s="597"/>
      <c r="D22" s="597"/>
      <c r="E22" s="597"/>
      <c r="F22" s="597"/>
      <c r="G22" s="597"/>
      <c r="H22" s="80"/>
      <c r="I22" s="80"/>
    </row>
    <row r="23" spans="1:9" ht="15" customHeight="1" x14ac:dyDescent="0.25">
      <c r="A23" s="572" t="s">
        <v>257</v>
      </c>
      <c r="B23" s="597"/>
      <c r="C23" s="597"/>
      <c r="D23" s="597"/>
      <c r="E23" s="597"/>
      <c r="F23" s="597"/>
      <c r="G23" s="597"/>
      <c r="H23" s="80"/>
      <c r="I23" s="80"/>
    </row>
    <row r="24" spans="1:9" ht="15" customHeight="1" x14ac:dyDescent="0.25">
      <c r="A24" s="672"/>
      <c r="B24" s="672"/>
      <c r="C24" s="672"/>
      <c r="D24" s="672"/>
      <c r="E24" s="672"/>
      <c r="F24" s="672"/>
      <c r="G24" s="672"/>
      <c r="H24" s="672"/>
    </row>
    <row r="25" spans="1:9" ht="20.25" customHeight="1" x14ac:dyDescent="0.25">
      <c r="A25" s="697"/>
      <c r="B25" s="697"/>
      <c r="C25" s="697"/>
      <c r="D25" s="697"/>
      <c r="E25" s="697"/>
      <c r="F25" s="697"/>
      <c r="G25" s="697"/>
    </row>
    <row r="26" spans="1:9" ht="26.25" customHeight="1" x14ac:dyDescent="0.25">
      <c r="A26" s="698"/>
      <c r="B26" s="698"/>
      <c r="C26" s="698"/>
      <c r="D26" s="698"/>
      <c r="E26" s="698"/>
      <c r="F26" s="698"/>
      <c r="G26" s="698"/>
    </row>
    <row r="27" spans="1:9" ht="23.25" customHeight="1" x14ac:dyDescent="0.25">
      <c r="A27" s="699"/>
      <c r="B27" s="699"/>
      <c r="C27" s="699"/>
      <c r="D27" s="699"/>
      <c r="E27" s="699"/>
      <c r="F27" s="699"/>
      <c r="G27" s="699"/>
    </row>
    <row r="33" spans="1:10" x14ac:dyDescent="0.25">
      <c r="A33" s="66"/>
    </row>
    <row r="34" spans="1:10" x14ac:dyDescent="0.25">
      <c r="A34" s="604"/>
      <c r="B34" s="654"/>
      <c r="C34" s="654"/>
      <c r="D34" s="654"/>
      <c r="E34" s="654"/>
      <c r="F34" s="654"/>
      <c r="G34" s="654"/>
      <c r="H34" s="654"/>
      <c r="I34" s="654"/>
    </row>
    <row r="35" spans="1:10" ht="62.25" customHeight="1" x14ac:dyDescent="0.25">
      <c r="A35" s="604"/>
      <c r="B35" s="605"/>
      <c r="C35" s="605"/>
      <c r="D35" s="605"/>
      <c r="E35" s="605"/>
      <c r="F35" s="605"/>
      <c r="G35" s="605"/>
      <c r="H35" s="605"/>
      <c r="I35" s="605"/>
      <c r="J35" s="605"/>
    </row>
  </sheetData>
  <mergeCells count="22">
    <mergeCell ref="A34:I34"/>
    <mergeCell ref="A35:J35"/>
    <mergeCell ref="A23:G23"/>
    <mergeCell ref="A21:G21"/>
    <mergeCell ref="A25:G25"/>
    <mergeCell ref="A26:G26"/>
    <mergeCell ref="A27:G27"/>
    <mergeCell ref="A24:H24"/>
    <mergeCell ref="A22:G22"/>
    <mergeCell ref="A20:G20"/>
    <mergeCell ref="C3:E3"/>
    <mergeCell ref="F3:G3"/>
    <mergeCell ref="A11:A12"/>
    <mergeCell ref="A13:A14"/>
    <mergeCell ref="A1:G1"/>
    <mergeCell ref="A3:B4"/>
    <mergeCell ref="A15:A16"/>
    <mergeCell ref="A17:A18"/>
    <mergeCell ref="A19:G19"/>
    <mergeCell ref="A5:A6"/>
    <mergeCell ref="A7:A8"/>
    <mergeCell ref="A9:A10"/>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3" tint="0.79998168889431442"/>
  </sheetPr>
  <dimension ref="A1:J46"/>
  <sheetViews>
    <sheetView zoomScale="115" zoomScaleNormal="115" workbookViewId="0">
      <selection activeCell="L4" sqref="L4"/>
    </sheetView>
  </sheetViews>
  <sheetFormatPr baseColWidth="10" defaultColWidth="10.7109375" defaultRowHeight="15" x14ac:dyDescent="0.25"/>
  <cols>
    <col min="1" max="16384" width="10.7109375" style="81"/>
  </cols>
  <sheetData>
    <row r="1" spans="1:10" s="86" customFormat="1" ht="30" customHeight="1" x14ac:dyDescent="0.25">
      <c r="A1" s="708" t="str">
        <f>'5.1-16 source'!A1:J1</f>
        <v>Figure 5.1-16 : Évolution de la répartition par tranches d'âges à la date d'effet de la pension des bénéficiaires des pensions de droit direct (hors invalidité) entrées en paiement à la CNRACL (en %)</v>
      </c>
      <c r="B1" s="708"/>
      <c r="C1" s="708"/>
      <c r="D1" s="708"/>
      <c r="E1" s="708"/>
      <c r="F1" s="708"/>
      <c r="G1" s="708"/>
      <c r="H1" s="708"/>
      <c r="I1" s="708"/>
      <c r="J1" s="708"/>
    </row>
    <row r="2" spans="1:10" s="86" customFormat="1" x14ac:dyDescent="0.25">
      <c r="A2" s="190"/>
      <c r="B2" s="190"/>
      <c r="C2" s="190"/>
      <c r="D2" s="190"/>
      <c r="E2" s="190"/>
      <c r="F2" s="190"/>
      <c r="G2" s="190"/>
      <c r="H2" s="190"/>
      <c r="I2" s="190"/>
      <c r="J2" s="190"/>
    </row>
    <row r="3" spans="1:10" x14ac:dyDescent="0.25">
      <c r="A3" s="709" t="s">
        <v>259</v>
      </c>
      <c r="B3" s="709"/>
      <c r="C3" s="709"/>
      <c r="D3" s="709"/>
      <c r="E3" s="709"/>
      <c r="F3" s="709"/>
      <c r="G3" s="709"/>
      <c r="H3" s="709"/>
      <c r="I3" s="709"/>
      <c r="J3" s="709"/>
    </row>
    <row r="20" spans="1:10" x14ac:dyDescent="0.25">
      <c r="A20" s="545" t="str">
        <f>'5.1-16 source'!A23:H23</f>
        <v xml:space="preserve">Source : CNRACL. Tous les chiffres présentés ici sont des chiffres définitifs, sauf mention explicite. </v>
      </c>
      <c r="B20" s="597"/>
      <c r="C20" s="597"/>
      <c r="D20" s="597"/>
      <c r="E20" s="597"/>
      <c r="F20" s="597"/>
      <c r="G20" s="597"/>
      <c r="H20" s="597"/>
      <c r="I20" s="597"/>
      <c r="J20" s="597"/>
    </row>
    <row r="21" spans="1:10" ht="24" customHeight="1" x14ac:dyDescent="0.25">
      <c r="A21" s="572" t="str">
        <f>'5.1-16 source'!A24:H24</f>
        <v>Champ : Fonctionnaires de la FPT affiliés à la CNRACL, dont la durée hebdomadaire de travail est d'au minimum 28 heures. Tous motifs de départ hors invalidité, pensionnés de droit direct uniquement.</v>
      </c>
      <c r="B21" s="597"/>
      <c r="C21" s="597"/>
      <c r="D21" s="597"/>
      <c r="E21" s="597"/>
      <c r="F21" s="597"/>
      <c r="G21" s="597"/>
      <c r="H21" s="597"/>
      <c r="I21" s="597"/>
      <c r="J21" s="597"/>
    </row>
    <row r="23" spans="1:10" x14ac:dyDescent="0.25">
      <c r="A23" s="709" t="s">
        <v>261</v>
      </c>
      <c r="B23" s="709"/>
      <c r="C23" s="709"/>
      <c r="D23" s="709"/>
      <c r="E23" s="709"/>
      <c r="F23" s="709"/>
      <c r="G23" s="709"/>
      <c r="H23" s="709"/>
      <c r="I23" s="709"/>
      <c r="J23" s="709"/>
    </row>
    <row r="35" spans="1:10" x14ac:dyDescent="0.25">
      <c r="A35" s="705"/>
      <c r="B35" s="705"/>
      <c r="C35" s="705"/>
      <c r="D35" s="705"/>
      <c r="E35" s="705"/>
      <c r="F35" s="705"/>
      <c r="G35" s="705"/>
      <c r="H35" s="705"/>
    </row>
    <row r="36" spans="1:10" x14ac:dyDescent="0.25">
      <c r="A36" s="706"/>
      <c r="B36" s="706"/>
      <c r="C36" s="706"/>
      <c r="D36" s="706"/>
      <c r="E36" s="706"/>
      <c r="F36" s="706"/>
      <c r="G36" s="706"/>
      <c r="H36" s="706"/>
    </row>
    <row r="40" spans="1:10" ht="23.25" customHeight="1" x14ac:dyDescent="0.25">
      <c r="A40" s="545" t="str">
        <f>'5.1-16 source'!A46:H46</f>
        <v xml:space="preserve">Source : CNRACL. Tous les chiffres présentés ici sont des chiffres définitifs, sauf mention explicite. </v>
      </c>
      <c r="B40" s="597"/>
      <c r="C40" s="597"/>
      <c r="D40" s="597"/>
      <c r="E40" s="597"/>
      <c r="F40" s="597"/>
      <c r="G40" s="597"/>
      <c r="H40" s="597"/>
      <c r="I40" s="597"/>
      <c r="J40" s="597"/>
    </row>
    <row r="41" spans="1:10" ht="23.25" customHeight="1" x14ac:dyDescent="0.25">
      <c r="A41" s="572" t="str">
        <f>'5.1-16 source'!A47:H47</f>
        <v>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v>
      </c>
      <c r="B41" s="572"/>
      <c r="C41" s="572"/>
      <c r="D41" s="572"/>
      <c r="E41" s="572"/>
      <c r="F41" s="572"/>
      <c r="G41" s="572"/>
      <c r="H41" s="572"/>
      <c r="I41" s="572"/>
      <c r="J41" s="572"/>
    </row>
    <row r="45" spans="1:10" ht="31.5" customHeight="1" x14ac:dyDescent="0.25">
      <c r="A45" s="707"/>
      <c r="B45" s="707"/>
      <c r="C45" s="707"/>
      <c r="D45" s="707"/>
      <c r="E45" s="707"/>
      <c r="F45" s="707"/>
      <c r="G45" s="707"/>
      <c r="H45" s="27"/>
      <c r="I45" s="27"/>
    </row>
    <row r="46" spans="1:10" ht="75.75" customHeight="1" x14ac:dyDescent="0.25">
      <c r="A46" s="604"/>
      <c r="B46" s="654"/>
      <c r="C46" s="654"/>
      <c r="D46" s="654"/>
      <c r="E46" s="654"/>
      <c r="F46" s="654"/>
      <c r="G46" s="654"/>
      <c r="H46" s="654"/>
      <c r="I46" s="654"/>
    </row>
  </sheetData>
  <mergeCells count="11">
    <mergeCell ref="A35:H35"/>
    <mergeCell ref="A36:H36"/>
    <mergeCell ref="A45:G45"/>
    <mergeCell ref="A46:I46"/>
    <mergeCell ref="A1:J1"/>
    <mergeCell ref="A3:J3"/>
    <mergeCell ref="A23:J23"/>
    <mergeCell ref="A20:J20"/>
    <mergeCell ref="A21:J21"/>
    <mergeCell ref="A40:J40"/>
    <mergeCell ref="A41:J4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V47"/>
  <sheetViews>
    <sheetView workbookViewId="0">
      <selection activeCell="K25" sqref="K25"/>
    </sheetView>
  </sheetViews>
  <sheetFormatPr baseColWidth="10" defaultColWidth="13.7109375" defaultRowHeight="12.75" x14ac:dyDescent="0.25"/>
  <cols>
    <col min="1" max="1" width="13.7109375" style="158" customWidth="1"/>
    <col min="2" max="8" width="13.7109375" style="15" customWidth="1"/>
    <col min="9" max="9" width="13.7109375" style="15"/>
    <col min="10" max="10" width="13.7109375" style="158"/>
    <col min="11" max="16384" width="13.7109375" style="15"/>
  </cols>
  <sheetData>
    <row r="1" spans="1:22" s="85" customFormat="1" ht="30" customHeight="1" x14ac:dyDescent="0.25">
      <c r="A1" s="708" t="s">
        <v>325</v>
      </c>
      <c r="B1" s="708"/>
      <c r="C1" s="708"/>
      <c r="D1" s="708"/>
      <c r="E1" s="708"/>
      <c r="F1" s="708"/>
      <c r="G1" s="708"/>
      <c r="H1" s="708"/>
      <c r="I1" s="506"/>
      <c r="J1" s="506"/>
    </row>
    <row r="2" spans="1:22" s="85" customFormat="1" x14ac:dyDescent="0.25">
      <c r="A2" s="190"/>
      <c r="B2" s="190"/>
      <c r="C2" s="190"/>
      <c r="D2" s="190"/>
      <c r="E2" s="190"/>
      <c r="F2" s="190"/>
      <c r="G2" s="190"/>
      <c r="H2" s="190"/>
      <c r="J2" s="158"/>
    </row>
    <row r="3" spans="1:22" x14ac:dyDescent="0.25">
      <c r="A3" s="711" t="s">
        <v>259</v>
      </c>
      <c r="B3" s="711"/>
      <c r="C3" s="711"/>
      <c r="D3" s="711"/>
      <c r="E3" s="711"/>
      <c r="F3" s="711"/>
      <c r="G3" s="711"/>
      <c r="H3" s="711"/>
    </row>
    <row r="4" spans="1:22" s="155" customFormat="1" ht="11.25" x14ac:dyDescent="0.25">
      <c r="A4" s="156"/>
      <c r="B4" s="73" t="s">
        <v>262</v>
      </c>
      <c r="C4" s="73" t="s">
        <v>263</v>
      </c>
      <c r="D4" s="73" t="s">
        <v>105</v>
      </c>
      <c r="E4" s="73" t="s">
        <v>264</v>
      </c>
      <c r="F4" s="73" t="s">
        <v>108</v>
      </c>
      <c r="G4" s="73" t="s">
        <v>265</v>
      </c>
      <c r="H4" s="73" t="s">
        <v>266</v>
      </c>
    </row>
    <row r="5" spans="1:22" s="33" customFormat="1" ht="11.25" x14ac:dyDescent="0.25">
      <c r="A5" s="156">
        <v>2002</v>
      </c>
      <c r="B5" s="426">
        <v>6.3670175880980895E-2</v>
      </c>
      <c r="C5" s="426">
        <v>3.5554434848389334E-2</v>
      </c>
      <c r="D5" s="426">
        <v>6.7137363676479864E-2</v>
      </c>
      <c r="E5" s="426">
        <v>7.218054592447834E-2</v>
      </c>
      <c r="F5" s="426">
        <v>0.60057996595851981</v>
      </c>
      <c r="G5" s="426">
        <v>0.11151736745886655</v>
      </c>
      <c r="H5" s="426">
        <v>4.9360146252285193E-2</v>
      </c>
    </row>
    <row r="6" spans="1:22" s="33" customFormat="1" ht="11.25" x14ac:dyDescent="0.25">
      <c r="A6" s="156">
        <v>2003</v>
      </c>
      <c r="B6" s="426">
        <v>0.10120859857920472</v>
      </c>
      <c r="C6" s="426">
        <v>5.6185995017990591E-2</v>
      </c>
      <c r="D6" s="426">
        <v>6.4996770919826558E-2</v>
      </c>
      <c r="E6" s="426">
        <v>9.0598763723590742E-2</v>
      </c>
      <c r="F6" s="426">
        <v>0.52698588430667037</v>
      </c>
      <c r="G6" s="426">
        <v>0.12002952301872867</v>
      </c>
      <c r="H6" s="426">
        <v>3.9994464433988373E-2</v>
      </c>
    </row>
    <row r="7" spans="1:22" s="33" customFormat="1" ht="11.25" x14ac:dyDescent="0.25">
      <c r="A7" s="156">
        <v>2004</v>
      </c>
      <c r="B7" s="426">
        <v>5.0723057917302521E-2</v>
      </c>
      <c r="C7" s="426">
        <v>2.41261536225565E-2</v>
      </c>
      <c r="D7" s="426">
        <v>5.3629823413996074E-2</v>
      </c>
      <c r="E7" s="426">
        <v>5.9734030957052542E-2</v>
      </c>
      <c r="F7" s="426">
        <v>0.66826538768984811</v>
      </c>
      <c r="G7" s="426">
        <v>9.6795291039895356E-2</v>
      </c>
      <c r="H7" s="426">
        <v>4.6726255359348885E-2</v>
      </c>
    </row>
    <row r="8" spans="1:22" s="33" customFormat="1" ht="11.25" x14ac:dyDescent="0.25">
      <c r="A8" s="156">
        <v>2005</v>
      </c>
      <c r="B8" s="426">
        <v>5.9842519685039369E-2</v>
      </c>
      <c r="C8" s="426">
        <v>2.7615298087739031E-2</v>
      </c>
      <c r="D8" s="426">
        <v>5.6467941507311589E-2</v>
      </c>
      <c r="E8" s="426">
        <v>9.8256467941507317E-2</v>
      </c>
      <c r="F8" s="426">
        <v>0.59015748031496063</v>
      </c>
      <c r="G8" s="426">
        <v>0.12165354330708661</v>
      </c>
      <c r="H8" s="426">
        <v>4.6006749156355456E-2</v>
      </c>
      <c r="R8" s="152"/>
      <c r="S8" s="152"/>
      <c r="T8" s="152"/>
    </row>
    <row r="9" spans="1:22" s="33" customFormat="1" ht="11.25" x14ac:dyDescent="0.25">
      <c r="A9" s="156">
        <v>2006</v>
      </c>
      <c r="B9" s="426">
        <v>3.4426924707968695E-2</v>
      </c>
      <c r="C9" s="426">
        <v>1.8235090018890475E-2</v>
      </c>
      <c r="D9" s="426">
        <v>3.5275068429777554E-2</v>
      </c>
      <c r="E9" s="426">
        <v>0.23593816261228268</v>
      </c>
      <c r="F9" s="426">
        <v>0.54539496511045149</v>
      </c>
      <c r="G9" s="426">
        <v>9.553182466556151E-2</v>
      </c>
      <c r="H9" s="426">
        <v>3.5197964455067655E-2</v>
      </c>
    </row>
    <row r="10" spans="1:22" s="33" customFormat="1" ht="11.25" x14ac:dyDescent="0.25">
      <c r="A10" s="156">
        <v>2007</v>
      </c>
      <c r="B10" s="426">
        <v>4.1098636728147557E-2</v>
      </c>
      <c r="C10" s="426">
        <v>2.1772253408179631E-2</v>
      </c>
      <c r="D10" s="426">
        <v>3.656776263031275E-2</v>
      </c>
      <c r="E10" s="426">
        <v>0.23091419406575781</v>
      </c>
      <c r="F10" s="426">
        <v>0.50862068965517238</v>
      </c>
      <c r="G10" s="426">
        <v>0.11956696070569367</v>
      </c>
      <c r="H10" s="426">
        <v>4.1459502806736166E-2</v>
      </c>
    </row>
    <row r="11" spans="1:22" s="33" customFormat="1" ht="11.25" x14ac:dyDescent="0.25">
      <c r="A11" s="156">
        <v>2008</v>
      </c>
      <c r="B11" s="426">
        <v>3.6441874537752973E-2</v>
      </c>
      <c r="C11" s="426">
        <v>2.1582733812949641E-2</v>
      </c>
      <c r="D11" s="426">
        <v>3.3954145095138839E-2</v>
      </c>
      <c r="E11" s="426">
        <v>0.31079809049956297</v>
      </c>
      <c r="F11" s="426">
        <v>0.42224164593558799</v>
      </c>
      <c r="G11" s="426">
        <v>0.13578296241511464</v>
      </c>
      <c r="H11" s="426">
        <v>3.9198547703892958E-2</v>
      </c>
    </row>
    <row r="12" spans="1:22" s="33" customFormat="1" ht="11.25" x14ac:dyDescent="0.25">
      <c r="A12" s="156">
        <v>2009</v>
      </c>
      <c r="B12" s="426">
        <v>3.1444835998915698E-2</v>
      </c>
      <c r="C12" s="426">
        <v>1.8252462275232674E-2</v>
      </c>
      <c r="D12" s="426">
        <v>3.3839342188488296E-2</v>
      </c>
      <c r="E12" s="426">
        <v>0.13879100027107616</v>
      </c>
      <c r="F12" s="426">
        <v>0.53361344537815125</v>
      </c>
      <c r="G12" s="426">
        <v>0.18500948766603414</v>
      </c>
      <c r="H12" s="426">
        <v>5.9049426222101742E-2</v>
      </c>
    </row>
    <row r="13" spans="1:22" s="33" customFormat="1" ht="11.25" x14ac:dyDescent="0.25">
      <c r="A13" s="156">
        <v>2010</v>
      </c>
      <c r="B13" s="426">
        <v>3.2611653127064953E-2</v>
      </c>
      <c r="C13" s="426">
        <v>2.2039102888016481E-2</v>
      </c>
      <c r="D13" s="426">
        <v>3.1678781047148913E-2</v>
      </c>
      <c r="E13" s="426">
        <v>0.13713219574765811</v>
      </c>
      <c r="F13" s="426">
        <v>0.51101955144400824</v>
      </c>
      <c r="G13" s="426">
        <v>0.20538733626151515</v>
      </c>
      <c r="H13" s="426">
        <v>6.0131379484588174E-2</v>
      </c>
      <c r="R13" s="153"/>
      <c r="S13" s="153"/>
      <c r="T13" s="153"/>
      <c r="U13" s="153"/>
      <c r="V13" s="153"/>
    </row>
    <row r="14" spans="1:22" s="33" customFormat="1" ht="11.25" x14ac:dyDescent="0.25">
      <c r="A14" s="156">
        <v>2011</v>
      </c>
      <c r="B14" s="426">
        <v>8.9892637062448377E-2</v>
      </c>
      <c r="C14" s="426">
        <v>7.337526205450734E-2</v>
      </c>
      <c r="D14" s="426">
        <v>3.5385299536242934E-2</v>
      </c>
      <c r="E14" s="426">
        <v>0.12854964741757194</v>
      </c>
      <c r="F14" s="426">
        <v>0.38075725811574868</v>
      </c>
      <c r="G14" s="426">
        <v>0.21332825106410011</v>
      </c>
      <c r="H14" s="426">
        <v>7.8711644749380597E-2</v>
      </c>
      <c r="R14" s="153"/>
      <c r="S14" s="153"/>
      <c r="T14" s="153"/>
      <c r="U14" s="153"/>
      <c r="V14" s="153"/>
    </row>
    <row r="15" spans="1:22" s="33" customFormat="1" ht="11.25" x14ac:dyDescent="0.25">
      <c r="A15" s="156">
        <v>2012</v>
      </c>
      <c r="B15" s="426">
        <v>5.0511536321219122E-3</v>
      </c>
      <c r="C15" s="426">
        <v>4.0666067377252684E-3</v>
      </c>
      <c r="D15" s="426">
        <v>1.6480458884465563E-2</v>
      </c>
      <c r="E15" s="426">
        <v>0.12734900047087025</v>
      </c>
      <c r="F15" s="426">
        <v>0.43512692093660377</v>
      </c>
      <c r="G15" s="426">
        <v>0.2932237489833483</v>
      </c>
      <c r="H15" s="426">
        <v>0.11870211035486494</v>
      </c>
      <c r="R15" s="153"/>
      <c r="S15" s="153"/>
      <c r="T15" s="153"/>
      <c r="U15" s="153"/>
      <c r="V15" s="153"/>
    </row>
    <row r="16" spans="1:22" s="33" customFormat="1" ht="11.25" x14ac:dyDescent="0.25">
      <c r="A16" s="156">
        <v>2013</v>
      </c>
      <c r="B16" s="426">
        <v>2.5673501523294424E-3</v>
      </c>
      <c r="C16" s="426">
        <v>2.4988874816006573E-3</v>
      </c>
      <c r="D16" s="426">
        <v>1.2152124054359361E-2</v>
      </c>
      <c r="E16" s="426">
        <v>0.10645945298326087</v>
      </c>
      <c r="F16" s="426">
        <v>0.46256803477903674</v>
      </c>
      <c r="G16" s="426">
        <v>0.31198439051107385</v>
      </c>
      <c r="H16" s="426">
        <v>0.1017697600383391</v>
      </c>
      <c r="R16" s="153"/>
      <c r="S16" s="153"/>
      <c r="T16" s="153"/>
      <c r="U16" s="153"/>
      <c r="V16" s="153"/>
    </row>
    <row r="17" spans="1:22" s="33" customFormat="1" ht="11.25" x14ac:dyDescent="0.25">
      <c r="A17" s="156">
        <v>2014</v>
      </c>
      <c r="B17" s="426">
        <v>2.2705380487133618E-3</v>
      </c>
      <c r="C17" s="426">
        <v>2.580156873537911E-3</v>
      </c>
      <c r="D17" s="426">
        <v>2.6145589651850832E-3</v>
      </c>
      <c r="E17" s="426">
        <v>7.0008256501995325E-2</v>
      </c>
      <c r="F17" s="426">
        <v>0.3111669189486721</v>
      </c>
      <c r="G17" s="426">
        <v>0.48475987340030274</v>
      </c>
      <c r="H17" s="426">
        <v>0.12659969726159351</v>
      </c>
      <c r="R17" s="153"/>
      <c r="S17" s="153"/>
      <c r="T17" s="153"/>
      <c r="U17" s="153"/>
      <c r="V17" s="153"/>
    </row>
    <row r="18" spans="1:22" s="33" customFormat="1" ht="11.25" x14ac:dyDescent="0.25">
      <c r="A18" s="156">
        <v>2015</v>
      </c>
      <c r="B18" s="426">
        <v>1.2280821450501467E-3</v>
      </c>
      <c r="C18" s="426">
        <v>1.3304223238043255E-3</v>
      </c>
      <c r="D18" s="426">
        <v>1.944463396329399E-3</v>
      </c>
      <c r="E18" s="426">
        <v>6.0448932250801668E-2</v>
      </c>
      <c r="F18" s="426">
        <v>0.32366787200654978</v>
      </c>
      <c r="G18" s="426">
        <v>0.47421027495394691</v>
      </c>
      <c r="H18" s="426">
        <v>0.13716995292351777</v>
      </c>
      <c r="R18" s="153"/>
      <c r="S18" s="153"/>
      <c r="T18" s="153"/>
      <c r="U18" s="153"/>
      <c r="V18" s="153"/>
    </row>
    <row r="19" spans="1:22" s="33" customFormat="1" ht="11.25" x14ac:dyDescent="0.25">
      <c r="A19" s="156">
        <v>2016</v>
      </c>
      <c r="B19" s="426">
        <v>9.9360367633360243E-4</v>
      </c>
      <c r="C19" s="426">
        <v>2.049307582438055E-3</v>
      </c>
      <c r="D19" s="426">
        <v>2.3598087312923059E-3</v>
      </c>
      <c r="E19" s="426">
        <v>5.1450040365149351E-2</v>
      </c>
      <c r="F19" s="426">
        <v>0.31469291436378316</v>
      </c>
      <c r="G19" s="426">
        <v>0.51083649009501331</v>
      </c>
      <c r="H19" s="426">
        <v>0.11761783518599019</v>
      </c>
      <c r="R19" s="153"/>
      <c r="S19" s="153"/>
      <c r="T19" s="153"/>
      <c r="U19" s="153"/>
      <c r="V19" s="153"/>
    </row>
    <row r="20" spans="1:22" s="33" customFormat="1" ht="11.25" x14ac:dyDescent="0.25">
      <c r="A20" s="156">
        <v>2017</v>
      </c>
      <c r="B20" s="426">
        <v>9.5134547431367214E-4</v>
      </c>
      <c r="C20" s="426">
        <v>2.6365860288121773E-3</v>
      </c>
      <c r="D20" s="426">
        <v>1.8211470508290295E-3</v>
      </c>
      <c r="E20" s="426">
        <v>5.2133731992389236E-2</v>
      </c>
      <c r="F20" s="426">
        <v>0.30682250611579232</v>
      </c>
      <c r="G20" s="426">
        <v>0.52685512367491161</v>
      </c>
      <c r="H20" s="426">
        <v>0.10877955966295189</v>
      </c>
      <c r="R20" s="153"/>
      <c r="S20" s="153"/>
      <c r="T20" s="153"/>
      <c r="U20" s="153"/>
      <c r="V20" s="153"/>
    </row>
    <row r="21" spans="1:22" s="33" customFormat="1" ht="11.25" x14ac:dyDescent="0.25">
      <c r="A21" s="156">
        <v>2018</v>
      </c>
      <c r="B21" s="426">
        <v>6.0639616124864881E-4</v>
      </c>
      <c r="C21" s="426">
        <v>2.003743837169448E-3</v>
      </c>
      <c r="D21" s="426">
        <v>1.5555379788552296E-3</v>
      </c>
      <c r="E21" s="426">
        <v>4.2526826438872629E-2</v>
      </c>
      <c r="F21" s="426">
        <v>0.27182367054232909</v>
      </c>
      <c r="G21" s="426">
        <v>0.55846449945951648</v>
      </c>
      <c r="H21" s="426">
        <v>0.1230193255820085</v>
      </c>
      <c r="R21" s="153"/>
      <c r="S21" s="153"/>
      <c r="T21" s="153"/>
      <c r="U21" s="153"/>
      <c r="V21" s="153"/>
    </row>
    <row r="22" spans="1:22" s="33" customFormat="1" ht="11.25" x14ac:dyDescent="0.25">
      <c r="A22" s="156">
        <v>2019</v>
      </c>
      <c r="B22" s="426">
        <v>6.3237774030354128E-4</v>
      </c>
      <c r="C22" s="426">
        <v>1.6072934232715008E-3</v>
      </c>
      <c r="D22" s="426">
        <v>1.4491989881956155E-3</v>
      </c>
      <c r="E22" s="426">
        <v>4.0472175379426642E-2</v>
      </c>
      <c r="F22" s="426">
        <v>0.25421585160202359</v>
      </c>
      <c r="G22" s="426">
        <v>0.57319772344013487</v>
      </c>
      <c r="H22" s="426">
        <v>0.12842537942664417</v>
      </c>
      <c r="R22" s="153"/>
      <c r="S22" s="153"/>
      <c r="T22" s="153"/>
      <c r="U22" s="153"/>
      <c r="V22" s="153"/>
    </row>
    <row r="23" spans="1:22" s="33" customFormat="1" ht="15" x14ac:dyDescent="0.25">
      <c r="A23" s="549" t="s">
        <v>473</v>
      </c>
      <c r="B23" s="662"/>
      <c r="C23" s="662"/>
      <c r="D23" s="662"/>
      <c r="E23" s="662"/>
      <c r="F23" s="662"/>
      <c r="G23" s="662"/>
      <c r="H23" s="662"/>
      <c r="I23" s="151"/>
      <c r="R23" s="154"/>
    </row>
    <row r="24" spans="1:22" s="33" customFormat="1" ht="23.25" customHeight="1" x14ac:dyDescent="0.25">
      <c r="A24" s="572" t="s">
        <v>454</v>
      </c>
      <c r="B24" s="597"/>
      <c r="C24" s="597"/>
      <c r="D24" s="597"/>
      <c r="E24" s="597"/>
      <c r="F24" s="597"/>
      <c r="G24" s="597"/>
      <c r="H24" s="597"/>
      <c r="I24" s="153"/>
      <c r="R24" s="159"/>
    </row>
    <row r="25" spans="1:22" s="33" customFormat="1" ht="11.25" x14ac:dyDescent="0.25">
      <c r="A25" s="157"/>
      <c r="J25" s="157"/>
    </row>
    <row r="26" spans="1:22" s="33" customFormat="1" x14ac:dyDescent="0.25">
      <c r="A26" s="711" t="s">
        <v>261</v>
      </c>
      <c r="B26" s="711"/>
      <c r="C26" s="711"/>
      <c r="D26" s="711"/>
      <c r="E26" s="711"/>
      <c r="F26" s="711"/>
      <c r="G26" s="711"/>
      <c r="H26" s="711"/>
      <c r="J26" s="157"/>
    </row>
    <row r="27" spans="1:22" x14ac:dyDescent="0.25">
      <c r="A27" s="156"/>
      <c r="B27" s="73" t="s">
        <v>262</v>
      </c>
      <c r="C27" s="73" t="s">
        <v>263</v>
      </c>
      <c r="D27" s="73" t="s">
        <v>105</v>
      </c>
      <c r="E27" s="73" t="s">
        <v>264</v>
      </c>
      <c r="F27" s="73" t="s">
        <v>108</v>
      </c>
      <c r="G27" s="73" t="s">
        <v>265</v>
      </c>
      <c r="H27" s="73" t="s">
        <v>266</v>
      </c>
    </row>
    <row r="28" spans="1:22" ht="11.25" customHeight="1" x14ac:dyDescent="0.25">
      <c r="A28" s="156">
        <v>2002</v>
      </c>
      <c r="B28" s="426">
        <v>0.14465814471678198</v>
      </c>
      <c r="C28" s="426">
        <v>5.1893983816113522E-2</v>
      </c>
      <c r="D28" s="426">
        <v>0.35299636448926935</v>
      </c>
      <c r="E28" s="426">
        <v>0.17116219068840155</v>
      </c>
      <c r="F28" s="426">
        <v>0.23531136390289667</v>
      </c>
      <c r="G28" s="426">
        <v>3.7293303623783275E-2</v>
      </c>
      <c r="H28" s="426">
        <v>6.6846487627536064E-3</v>
      </c>
    </row>
    <row r="29" spans="1:22" ht="11.25" customHeight="1" x14ac:dyDescent="0.25">
      <c r="A29" s="156">
        <v>2003</v>
      </c>
      <c r="B29" s="426">
        <v>0.19307006175192498</v>
      </c>
      <c r="C29" s="426">
        <v>7.1548372341236566E-2</v>
      </c>
      <c r="D29" s="426">
        <v>0.31920408630022107</v>
      </c>
      <c r="E29" s="426">
        <v>0.19791110772280246</v>
      </c>
      <c r="F29" s="426">
        <v>0.17919493786689031</v>
      </c>
      <c r="G29" s="426">
        <v>3.377296637950751E-2</v>
      </c>
      <c r="H29" s="426">
        <v>5.2984676374170925E-3</v>
      </c>
    </row>
    <row r="30" spans="1:22" ht="11.25" customHeight="1" x14ac:dyDescent="0.25">
      <c r="A30" s="156">
        <v>2004</v>
      </c>
      <c r="B30" s="426">
        <v>0.10554958825635517</v>
      </c>
      <c r="C30" s="426">
        <v>3.852488363766559E-2</v>
      </c>
      <c r="D30" s="426">
        <v>0.37021124239169351</v>
      </c>
      <c r="E30" s="426">
        <v>0.16118868600071606</v>
      </c>
      <c r="F30" s="426">
        <v>0.28012889366272825</v>
      </c>
      <c r="G30" s="426">
        <v>3.8095238095238099E-2</v>
      </c>
      <c r="H30" s="426">
        <v>6.3014679556032942E-3</v>
      </c>
    </row>
    <row r="31" spans="1:22" ht="11.25" customHeight="1" x14ac:dyDescent="0.25">
      <c r="A31" s="156">
        <v>2005</v>
      </c>
      <c r="B31" s="426">
        <v>0.1217638391917491</v>
      </c>
      <c r="C31" s="426">
        <v>4.2569985266259734E-2</v>
      </c>
      <c r="D31" s="426">
        <v>0.33756051357608924</v>
      </c>
      <c r="E31" s="426">
        <v>0.20774573773942329</v>
      </c>
      <c r="F31" s="426">
        <v>0.23816038728688696</v>
      </c>
      <c r="G31" s="426">
        <v>4.4727425805093667E-2</v>
      </c>
      <c r="H31" s="426">
        <v>7.4721111344980004E-3</v>
      </c>
    </row>
    <row r="32" spans="1:22" ht="11.25" customHeight="1" x14ac:dyDescent="0.25">
      <c r="A32" s="156">
        <v>2006</v>
      </c>
      <c r="B32" s="426">
        <v>9.4260789715335164E-2</v>
      </c>
      <c r="C32" s="426">
        <v>3.6134067952249771E-2</v>
      </c>
      <c r="D32" s="426">
        <v>0.271900826446281</v>
      </c>
      <c r="E32" s="426">
        <v>0.27056932966023878</v>
      </c>
      <c r="F32" s="426">
        <v>0.275068870523416</v>
      </c>
      <c r="G32" s="426">
        <v>4.5224977043158858E-2</v>
      </c>
      <c r="H32" s="426">
        <v>6.8411386593204776E-3</v>
      </c>
    </row>
    <row r="33" spans="1:8" ht="11.25" customHeight="1" x14ac:dyDescent="0.25">
      <c r="A33" s="156">
        <v>2007</v>
      </c>
      <c r="B33" s="426">
        <v>0.10945449719063841</v>
      </c>
      <c r="C33" s="426">
        <v>4.3091625005530237E-2</v>
      </c>
      <c r="D33" s="426">
        <v>0.25704552493031896</v>
      </c>
      <c r="E33" s="426">
        <v>0.27752953147812237</v>
      </c>
      <c r="F33" s="426">
        <v>0.25270981728089192</v>
      </c>
      <c r="G33" s="426">
        <v>5.2161217537495023E-2</v>
      </c>
      <c r="H33" s="426">
        <v>8.0077865770030524E-3</v>
      </c>
    </row>
    <row r="34" spans="1:8" ht="11.25" customHeight="1" x14ac:dyDescent="0.25">
      <c r="A34" s="156">
        <v>2008</v>
      </c>
      <c r="B34" s="426">
        <v>9.3834833547649668E-2</v>
      </c>
      <c r="C34" s="426">
        <v>4.5863694813544791E-2</v>
      </c>
      <c r="D34" s="426">
        <v>0.2616088012573225</v>
      </c>
      <c r="E34" s="426">
        <v>0.32318902700385771</v>
      </c>
      <c r="F34" s="426">
        <v>0.2091370195742249</v>
      </c>
      <c r="G34" s="426">
        <v>5.8436919559937135E-2</v>
      </c>
      <c r="H34" s="426">
        <v>7.9297042434633511E-3</v>
      </c>
    </row>
    <row r="35" spans="1:8" ht="11.25" customHeight="1" x14ac:dyDescent="0.25">
      <c r="A35" s="156">
        <v>2009</v>
      </c>
      <c r="B35" s="426">
        <v>7.5819472813928604E-2</v>
      </c>
      <c r="C35" s="426">
        <v>3.7982686509094449E-2</v>
      </c>
      <c r="D35" s="426">
        <v>0.29554518042991929</v>
      </c>
      <c r="E35" s="426">
        <v>0.23611516389456277</v>
      </c>
      <c r="F35" s="426">
        <v>0.26602470576792142</v>
      </c>
      <c r="G35" s="426">
        <v>7.8056609279252995E-2</v>
      </c>
      <c r="H35" s="426">
        <v>1.0456181305320495E-2</v>
      </c>
    </row>
    <row r="36" spans="1:8" ht="11.25" customHeight="1" x14ac:dyDescent="0.25">
      <c r="A36" s="156">
        <v>2010</v>
      </c>
      <c r="B36" s="426">
        <v>8.0417328581855657E-2</v>
      </c>
      <c r="C36" s="426">
        <v>4.1475247949851878E-2</v>
      </c>
      <c r="D36" s="426">
        <v>0.28603323172040701</v>
      </c>
      <c r="E36" s="426">
        <v>0.24374221802412949</v>
      </c>
      <c r="F36" s="426">
        <v>0.252200420763385</v>
      </c>
      <c r="G36" s="426">
        <v>8.4023871881842765E-2</v>
      </c>
      <c r="H36" s="426">
        <v>1.2107681078528186E-2</v>
      </c>
    </row>
    <row r="37" spans="1:8" ht="11.25" customHeight="1" x14ac:dyDescent="0.25">
      <c r="A37" s="156">
        <v>2011</v>
      </c>
      <c r="B37" s="426">
        <v>0.20123064439786328</v>
      </c>
      <c r="C37" s="426">
        <v>9.2839272432213127E-2</v>
      </c>
      <c r="D37" s="426">
        <v>0.19926972750016905</v>
      </c>
      <c r="E37" s="426">
        <v>0.24068564473595239</v>
      </c>
      <c r="F37" s="426">
        <v>0.17158022854824531</v>
      </c>
      <c r="G37" s="426">
        <v>8.0160930421259047E-2</v>
      </c>
      <c r="H37" s="426">
        <v>1.423355196429779E-2</v>
      </c>
    </row>
    <row r="38" spans="1:8" ht="11.25" customHeight="1" x14ac:dyDescent="0.25">
      <c r="A38" s="156">
        <v>2012</v>
      </c>
      <c r="B38" s="426">
        <v>1.493586364435073E-2</v>
      </c>
      <c r="C38" s="426">
        <v>2.6884554559831311E-2</v>
      </c>
      <c r="D38" s="426">
        <v>0.19891056053417677</v>
      </c>
      <c r="E38" s="426">
        <v>0.3131259884027412</v>
      </c>
      <c r="F38" s="426">
        <v>0.27569847127042701</v>
      </c>
      <c r="G38" s="426">
        <v>0.14227142271422713</v>
      </c>
      <c r="H38" s="426">
        <v>2.8173138874245884E-2</v>
      </c>
    </row>
    <row r="39" spans="1:8" ht="11.25" customHeight="1" x14ac:dyDescent="0.25">
      <c r="A39" s="156">
        <v>2013</v>
      </c>
      <c r="B39" s="426">
        <v>9.0608730476571878E-3</v>
      </c>
      <c r="C39" s="426">
        <v>1.2314777733279936E-2</v>
      </c>
      <c r="D39" s="426">
        <v>0.18196836203444133</v>
      </c>
      <c r="E39" s="426">
        <v>0.31107328794553463</v>
      </c>
      <c r="F39" s="426">
        <v>0.30186223468161794</v>
      </c>
      <c r="G39" s="426">
        <v>0.15658790548658391</v>
      </c>
      <c r="H39" s="426">
        <v>2.7132559070885062E-2</v>
      </c>
    </row>
    <row r="40" spans="1:8" ht="11.25" customHeight="1" x14ac:dyDescent="0.25">
      <c r="A40" s="156">
        <v>2014</v>
      </c>
      <c r="B40" s="426">
        <v>8.8779655916135826E-3</v>
      </c>
      <c r="C40" s="426">
        <v>9.1789135777699746E-3</v>
      </c>
      <c r="D40" s="426">
        <v>1.3642975372423132E-2</v>
      </c>
      <c r="E40" s="426">
        <v>0.42860009028439583</v>
      </c>
      <c r="F40" s="426">
        <v>0.25084014646135327</v>
      </c>
      <c r="G40" s="426">
        <v>0.2551035762652355</v>
      </c>
      <c r="H40" s="426">
        <v>3.3756332447208708E-2</v>
      </c>
    </row>
    <row r="41" spans="1:8" ht="11.25" customHeight="1" x14ac:dyDescent="0.25">
      <c r="A41" s="156">
        <v>2015</v>
      </c>
      <c r="B41" s="507">
        <v>3.336635211928471E-3</v>
      </c>
      <c r="C41" s="507">
        <v>4.3271987904697357E-3</v>
      </c>
      <c r="D41" s="507">
        <v>1.0009905635785413E-2</v>
      </c>
      <c r="E41" s="507">
        <v>0.39679891559355612</v>
      </c>
      <c r="F41" s="507">
        <v>0.27360408737813463</v>
      </c>
      <c r="G41" s="507">
        <v>0.27110161096918828</v>
      </c>
      <c r="H41" s="507">
        <v>4.0821646420937385E-2</v>
      </c>
    </row>
    <row r="42" spans="1:8" ht="11.25" customHeight="1" x14ac:dyDescent="0.25">
      <c r="A42" s="156">
        <v>2016</v>
      </c>
      <c r="B42" s="426">
        <v>2.1018438903219641E-3</v>
      </c>
      <c r="C42" s="426">
        <v>2.1973822489729628E-3</v>
      </c>
      <c r="D42" s="426">
        <v>4.5858412152479221E-3</v>
      </c>
      <c r="E42" s="426">
        <v>0.37665997898156112</v>
      </c>
      <c r="F42" s="426">
        <v>0.26225279449699052</v>
      </c>
      <c r="G42" s="426">
        <v>0.31508550683099262</v>
      </c>
      <c r="H42" s="426">
        <v>3.7116652335912867E-2</v>
      </c>
    </row>
    <row r="43" spans="1:8" ht="11.25" customHeight="1" x14ac:dyDescent="0.25">
      <c r="A43" s="156">
        <v>2017</v>
      </c>
      <c r="B43" s="426">
        <v>2.0294266869609334E-3</v>
      </c>
      <c r="C43" s="426">
        <v>2.6636225266362251E-3</v>
      </c>
      <c r="D43" s="426">
        <v>2.4522239134111279E-3</v>
      </c>
      <c r="E43" s="426">
        <v>0.38064434297311012</v>
      </c>
      <c r="F43" s="426">
        <v>0.25545408422120752</v>
      </c>
      <c r="G43" s="426">
        <v>0.31946558430576694</v>
      </c>
      <c r="H43" s="426">
        <v>3.7290715372907152E-2</v>
      </c>
    </row>
    <row r="44" spans="1:8" ht="11.25" customHeight="1" x14ac:dyDescent="0.25">
      <c r="A44" s="156">
        <v>2018</v>
      </c>
      <c r="B44" s="426">
        <v>1.1685655857434998E-3</v>
      </c>
      <c r="C44" s="426">
        <v>1.9197863194357497E-3</v>
      </c>
      <c r="D44" s="426">
        <v>3.0048829347689996E-3</v>
      </c>
      <c r="E44" s="426">
        <v>0.3489420308000501</v>
      </c>
      <c r="F44" s="426">
        <v>0.25249363549100623</v>
      </c>
      <c r="G44" s="426">
        <v>0.35144609991235759</v>
      </c>
      <c r="H44" s="426">
        <v>4.1024998956637873E-2</v>
      </c>
    </row>
    <row r="45" spans="1:8" ht="11.25" customHeight="1" x14ac:dyDescent="0.25">
      <c r="A45" s="156">
        <v>2019</v>
      </c>
      <c r="B45" s="426">
        <v>1.0230406547460191E-3</v>
      </c>
      <c r="C45" s="426">
        <v>1.9126412240903835E-3</v>
      </c>
      <c r="D45" s="426">
        <v>1.8681611956231651E-3</v>
      </c>
      <c r="E45" s="426">
        <v>0.32830709011653769</v>
      </c>
      <c r="F45" s="426">
        <v>0.2006494084156214</v>
      </c>
      <c r="G45" s="426">
        <v>0.41829018770572013</v>
      </c>
      <c r="H45" s="426">
        <v>4.7949470687661241E-2</v>
      </c>
    </row>
    <row r="46" spans="1:8" ht="15" x14ac:dyDescent="0.25">
      <c r="A46" s="549" t="s">
        <v>473</v>
      </c>
      <c r="B46" s="574"/>
      <c r="C46" s="574"/>
      <c r="D46" s="574"/>
      <c r="E46" s="574"/>
      <c r="F46" s="574"/>
      <c r="G46" s="574"/>
      <c r="H46" s="574"/>
    </row>
    <row r="47" spans="1:8" ht="22.5" customHeight="1" x14ac:dyDescent="0.25">
      <c r="A47" s="710" t="s">
        <v>294</v>
      </c>
      <c r="B47" s="597"/>
      <c r="C47" s="597"/>
      <c r="D47" s="597"/>
      <c r="E47" s="597"/>
      <c r="F47" s="597"/>
      <c r="G47" s="597"/>
      <c r="H47" s="597"/>
    </row>
  </sheetData>
  <mergeCells count="7">
    <mergeCell ref="A1:H1"/>
    <mergeCell ref="A23:H23"/>
    <mergeCell ref="A24:H24"/>
    <mergeCell ref="A46:H46"/>
    <mergeCell ref="A47:H47"/>
    <mergeCell ref="A3:H3"/>
    <mergeCell ref="A26:H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78"/>
  <sheetViews>
    <sheetView zoomScale="85" zoomScaleNormal="85" workbookViewId="0">
      <pane xSplit="1" ySplit="4" topLeftCell="B32" activePane="bottomRight" state="frozen"/>
      <selection activeCell="A36" sqref="A36:L36"/>
      <selection pane="topRight" activeCell="A36" sqref="A36:L36"/>
      <selection pane="bottomLeft" activeCell="A36" sqref="A36:L36"/>
      <selection pane="bottomRight" activeCell="A47" sqref="A47"/>
    </sheetView>
  </sheetViews>
  <sheetFormatPr baseColWidth="10" defaultColWidth="11.42578125" defaultRowHeight="15" x14ac:dyDescent="0.25"/>
  <cols>
    <col min="1" max="1" width="54.5703125" style="59" customWidth="1"/>
    <col min="2" max="3" width="9.7109375" style="59" customWidth="1"/>
    <col min="4" max="4" width="9.28515625" style="59" bestFit="1" customWidth="1"/>
    <col min="5" max="5" width="8.140625" style="59" customWidth="1"/>
    <col min="6" max="6" width="6.42578125" style="59" customWidth="1"/>
    <col min="7" max="9" width="11.42578125" style="59"/>
    <col min="10" max="10" width="21.85546875" style="59" customWidth="1"/>
    <col min="11" max="11" width="8.7109375" style="59" customWidth="1"/>
    <col min="12" max="12" width="9.28515625" style="59" customWidth="1"/>
    <col min="13" max="13" width="9.5703125" style="59" customWidth="1"/>
    <col min="14" max="14" width="8.7109375" style="59" customWidth="1"/>
    <col min="15" max="15" width="9" style="59" customWidth="1"/>
    <col min="16" max="16" width="8.140625" style="59" customWidth="1"/>
    <col min="17" max="17" width="9.42578125" style="59" customWidth="1"/>
    <col min="18" max="18" width="7.85546875" style="59" bestFit="1" customWidth="1"/>
    <col min="19" max="19" width="8.42578125" style="59" customWidth="1"/>
    <col min="20" max="20" width="7.85546875" style="59" customWidth="1"/>
    <col min="21" max="16384" width="11.42578125" style="59"/>
  </cols>
  <sheetData>
    <row r="1" spans="1:21" s="186" customFormat="1" x14ac:dyDescent="0.25">
      <c r="A1" s="551"/>
      <c r="B1" s="551"/>
      <c r="C1" s="551"/>
      <c r="D1" s="551"/>
      <c r="E1" s="551"/>
      <c r="F1" s="551"/>
      <c r="G1" s="551"/>
      <c r="H1" s="551"/>
      <c r="I1" s="551"/>
      <c r="L1" s="306"/>
      <c r="M1" s="306"/>
      <c r="N1" s="306"/>
    </row>
    <row r="2" spans="1:21" s="186" customFormat="1" ht="15.75" thickBot="1" x14ac:dyDescent="0.3">
      <c r="A2" s="173"/>
      <c r="B2" s="173"/>
      <c r="C2" s="173"/>
      <c r="D2" s="173"/>
      <c r="E2" s="173"/>
      <c r="F2" s="173"/>
      <c r="G2" s="173"/>
      <c r="H2" s="173"/>
      <c r="I2" s="173"/>
      <c r="L2" s="306"/>
      <c r="M2" s="306"/>
      <c r="N2" s="306"/>
    </row>
    <row r="3" spans="1:21" ht="25.5" customHeight="1" thickBot="1" x14ac:dyDescent="0.3">
      <c r="A3" s="580"/>
      <c r="B3" s="581" t="s">
        <v>330</v>
      </c>
      <c r="C3" s="581"/>
      <c r="D3" s="581"/>
      <c r="E3" s="581"/>
      <c r="F3" s="581" t="s">
        <v>137</v>
      </c>
      <c r="G3" s="595" t="s">
        <v>136</v>
      </c>
      <c r="H3" s="596"/>
      <c r="I3" s="596"/>
      <c r="J3" s="318"/>
      <c r="K3" s="582" t="s">
        <v>383</v>
      </c>
      <c r="L3" s="583"/>
      <c r="M3" s="583"/>
      <c r="N3" s="583"/>
      <c r="O3" s="583"/>
      <c r="P3" s="583"/>
      <c r="Q3" s="583"/>
      <c r="R3" s="584"/>
    </row>
    <row r="4" spans="1:21" ht="60.75" thickBot="1" x14ac:dyDescent="0.3">
      <c r="A4" s="580"/>
      <c r="B4" s="177" t="s">
        <v>85</v>
      </c>
      <c r="C4" s="177" t="s">
        <v>276</v>
      </c>
      <c r="D4" s="177" t="s">
        <v>331</v>
      </c>
      <c r="E4" s="177" t="s">
        <v>135</v>
      </c>
      <c r="F4" s="581"/>
      <c r="G4" s="177" t="s">
        <v>19</v>
      </c>
      <c r="H4" s="177" t="s">
        <v>25</v>
      </c>
      <c r="I4" s="308" t="s">
        <v>151</v>
      </c>
      <c r="J4" s="339"/>
      <c r="K4" s="340" t="s">
        <v>368</v>
      </c>
      <c r="L4" s="341" t="s">
        <v>376</v>
      </c>
      <c r="M4" s="341" t="s">
        <v>373</v>
      </c>
      <c r="N4" s="341" t="s">
        <v>374</v>
      </c>
      <c r="O4" s="342" t="s">
        <v>366</v>
      </c>
      <c r="P4" s="342" t="s">
        <v>367</v>
      </c>
      <c r="Q4" s="342" t="s">
        <v>372</v>
      </c>
      <c r="R4" s="342" t="s">
        <v>379</v>
      </c>
      <c r="S4" s="343" t="s">
        <v>399</v>
      </c>
      <c r="T4" s="344" t="s">
        <v>400</v>
      </c>
    </row>
    <row r="5" spans="1:21" ht="22.5" x14ac:dyDescent="0.25">
      <c r="A5" s="29" t="s">
        <v>181</v>
      </c>
      <c r="B5" s="170">
        <v>42463</v>
      </c>
      <c r="C5" s="170">
        <v>55770</v>
      </c>
      <c r="D5" s="170">
        <v>13070</v>
      </c>
      <c r="E5" s="170">
        <v>68840</v>
      </c>
      <c r="F5" s="170" t="s">
        <v>539</v>
      </c>
      <c r="G5" s="170">
        <v>43583</v>
      </c>
      <c r="H5" s="170">
        <v>24702</v>
      </c>
      <c r="I5" s="309">
        <v>68285</v>
      </c>
      <c r="J5" s="350" t="s">
        <v>369</v>
      </c>
      <c r="K5" s="345">
        <f>E5</f>
        <v>68840</v>
      </c>
      <c r="L5" s="334">
        <f>K5-N5</f>
        <v>55770</v>
      </c>
      <c r="M5" s="334">
        <f>B5</f>
        <v>42463</v>
      </c>
      <c r="N5" s="334">
        <f>D5</f>
        <v>13070</v>
      </c>
      <c r="O5" s="334">
        <f>G5</f>
        <v>43583</v>
      </c>
      <c r="P5" s="334">
        <f t="shared" ref="P5:Q5" si="0">H5</f>
        <v>24702</v>
      </c>
      <c r="Q5" s="334">
        <f t="shared" si="0"/>
        <v>68285</v>
      </c>
      <c r="R5" s="334">
        <v>2120</v>
      </c>
      <c r="S5" s="325">
        <f t="shared" ref="S5:S11" si="1">M5+Q5</f>
        <v>110748</v>
      </c>
      <c r="T5" s="327">
        <f>L5+Q5</f>
        <v>124055</v>
      </c>
      <c r="U5" s="159"/>
    </row>
    <row r="6" spans="1:21" x14ac:dyDescent="0.25">
      <c r="A6" s="71" t="s">
        <v>122</v>
      </c>
      <c r="B6" s="195">
        <v>41.282999999999994</v>
      </c>
      <c r="C6" s="195">
        <v>46.08</v>
      </c>
      <c r="D6" s="195">
        <v>88.01</v>
      </c>
      <c r="E6" s="195">
        <v>54.040999999999997</v>
      </c>
      <c r="F6" s="195">
        <v>88.160000000000011</v>
      </c>
      <c r="G6" s="195">
        <v>43.7</v>
      </c>
      <c r="H6" s="195">
        <v>21</v>
      </c>
      <c r="I6" s="310">
        <v>35.5</v>
      </c>
      <c r="J6" s="351" t="s">
        <v>370</v>
      </c>
      <c r="K6" s="346">
        <v>28042</v>
      </c>
      <c r="L6" s="316">
        <f t="shared" ref="L6:L13" si="2">K6-N6</f>
        <v>20228</v>
      </c>
      <c r="M6" s="315">
        <v>17041</v>
      </c>
      <c r="N6" s="315">
        <v>7814</v>
      </c>
      <c r="O6" s="315">
        <v>7051</v>
      </c>
      <c r="P6" s="315">
        <v>3819</v>
      </c>
      <c r="Q6" s="315">
        <f>O6+P6</f>
        <v>10870</v>
      </c>
      <c r="R6" s="315">
        <v>1372</v>
      </c>
      <c r="S6" s="315">
        <f t="shared" si="1"/>
        <v>27911</v>
      </c>
      <c r="T6" s="328">
        <f t="shared" ref="T6:T12" si="3">L6+Q6</f>
        <v>31098</v>
      </c>
      <c r="U6" s="159"/>
    </row>
    <row r="7" spans="1:21" x14ac:dyDescent="0.25">
      <c r="A7" s="71" t="s">
        <v>123</v>
      </c>
      <c r="B7" s="195">
        <v>58.716999999999999</v>
      </c>
      <c r="C7" s="195">
        <v>53.92</v>
      </c>
      <c r="D7" s="195">
        <v>11.99</v>
      </c>
      <c r="E7" s="195">
        <v>45.959000000000003</v>
      </c>
      <c r="F7" s="195">
        <v>11.84</v>
      </c>
      <c r="G7" s="195">
        <v>56.3</v>
      </c>
      <c r="H7" s="195">
        <v>79</v>
      </c>
      <c r="I7" s="310">
        <v>64.5</v>
      </c>
      <c r="J7" s="351" t="s">
        <v>463</v>
      </c>
      <c r="K7" s="348">
        <f>K6/K8</f>
        <v>0.28944489172395282</v>
      </c>
      <c r="L7" s="348">
        <f t="shared" ref="L7:T7" si="4">L6/L8</f>
        <v>0.26616489907629148</v>
      </c>
      <c r="M7" s="348">
        <f t="shared" si="4"/>
        <v>0.2863841086313525</v>
      </c>
      <c r="N7" s="348">
        <f t="shared" si="4"/>
        <v>0.3741620379237694</v>
      </c>
      <c r="O7" s="348">
        <f t="shared" si="4"/>
        <v>0.13925425603349528</v>
      </c>
      <c r="P7" s="348">
        <f t="shared" si="4"/>
        <v>0.13390133585778899</v>
      </c>
      <c r="Q7" s="348">
        <f t="shared" si="4"/>
        <v>0.13732550060008844</v>
      </c>
      <c r="R7" s="348">
        <f t="shared" si="4"/>
        <v>0.39289805269186712</v>
      </c>
      <c r="S7" s="348">
        <f t="shared" si="4"/>
        <v>0.2012923791459624</v>
      </c>
      <c r="T7" s="348">
        <f t="shared" si="4"/>
        <v>0.20043440990506145</v>
      </c>
      <c r="U7" s="159"/>
    </row>
    <row r="8" spans="1:21" x14ac:dyDescent="0.25">
      <c r="A8" s="71"/>
      <c r="B8" s="7"/>
      <c r="C8" s="7"/>
      <c r="D8" s="7"/>
      <c r="E8" s="7"/>
      <c r="F8" s="7"/>
      <c r="G8" s="7"/>
      <c r="H8" s="7"/>
      <c r="I8" s="311"/>
      <c r="J8" s="351" t="s">
        <v>371</v>
      </c>
      <c r="K8" s="347">
        <f>K6+K5</f>
        <v>96882</v>
      </c>
      <c r="L8" s="316">
        <f t="shared" si="2"/>
        <v>75998</v>
      </c>
      <c r="M8" s="316">
        <f t="shared" ref="M8:R8" si="5">M6+M5</f>
        <v>59504</v>
      </c>
      <c r="N8" s="316">
        <f t="shared" si="5"/>
        <v>20884</v>
      </c>
      <c r="O8" s="316">
        <f t="shared" si="5"/>
        <v>50634</v>
      </c>
      <c r="P8" s="316">
        <f t="shared" si="5"/>
        <v>28521</v>
      </c>
      <c r="Q8" s="316">
        <f t="shared" si="5"/>
        <v>79155</v>
      </c>
      <c r="R8" s="316">
        <f t="shared" si="5"/>
        <v>3492</v>
      </c>
      <c r="S8" s="315">
        <f t="shared" si="1"/>
        <v>138659</v>
      </c>
      <c r="T8" s="328">
        <f t="shared" si="3"/>
        <v>155153</v>
      </c>
      <c r="U8" s="159"/>
    </row>
    <row r="9" spans="1:21" x14ac:dyDescent="0.25">
      <c r="A9" s="72" t="s">
        <v>124</v>
      </c>
      <c r="B9" s="170">
        <v>2698</v>
      </c>
      <c r="C9" s="170">
        <v>3423</v>
      </c>
      <c r="D9" s="170">
        <v>2451</v>
      </c>
      <c r="E9" s="170">
        <v>5874</v>
      </c>
      <c r="F9" s="170" t="s">
        <v>540</v>
      </c>
      <c r="G9" s="170">
        <v>5631</v>
      </c>
      <c r="H9" s="170">
        <v>2220</v>
      </c>
      <c r="I9" s="309">
        <v>7851</v>
      </c>
      <c r="J9" s="351" t="s">
        <v>407</v>
      </c>
      <c r="K9" s="330"/>
      <c r="L9" s="330"/>
      <c r="M9" s="330"/>
      <c r="N9" s="330"/>
      <c r="O9" s="330"/>
      <c r="P9" s="330"/>
      <c r="Q9" s="330"/>
      <c r="R9" s="331"/>
      <c r="S9" s="331"/>
      <c r="T9" s="332"/>
      <c r="U9" s="159"/>
    </row>
    <row r="10" spans="1:21" x14ac:dyDescent="0.25">
      <c r="A10" s="71" t="s">
        <v>122</v>
      </c>
      <c r="B10" s="195">
        <v>35.953000000000003</v>
      </c>
      <c r="C10" s="195">
        <v>39.556000000000004</v>
      </c>
      <c r="D10" s="195">
        <v>84.82</v>
      </c>
      <c r="E10" s="195">
        <v>58.443999999999996</v>
      </c>
      <c r="F10" s="195" t="s">
        <v>541</v>
      </c>
      <c r="G10" s="195">
        <v>39.5</v>
      </c>
      <c r="H10" s="195">
        <v>19.7</v>
      </c>
      <c r="I10" s="310">
        <v>33.900000000000006</v>
      </c>
      <c r="J10" s="351" t="s">
        <v>375</v>
      </c>
      <c r="K10" s="330"/>
      <c r="L10" s="330"/>
      <c r="M10" s="330"/>
      <c r="N10" s="330"/>
      <c r="O10" s="330"/>
      <c r="P10" s="330"/>
      <c r="Q10" s="330"/>
      <c r="R10" s="331"/>
      <c r="S10" s="331"/>
      <c r="T10" s="332"/>
      <c r="U10" s="159"/>
    </row>
    <row r="11" spans="1:21" x14ac:dyDescent="0.25">
      <c r="A11" s="71" t="s">
        <v>123</v>
      </c>
      <c r="B11" s="195">
        <v>64.046999999999997</v>
      </c>
      <c r="C11" s="195">
        <v>60.443999999999996</v>
      </c>
      <c r="D11" s="195">
        <v>15.18</v>
      </c>
      <c r="E11" s="195">
        <v>41.555999999999997</v>
      </c>
      <c r="F11" s="195" t="s">
        <v>542</v>
      </c>
      <c r="G11" s="195">
        <v>60.5</v>
      </c>
      <c r="H11" s="195">
        <v>80.300000000000011</v>
      </c>
      <c r="I11" s="310">
        <v>66.100000000000009</v>
      </c>
      <c r="J11" s="351" t="s">
        <v>369</v>
      </c>
      <c r="K11" s="346">
        <v>68740</v>
      </c>
      <c r="L11" s="316">
        <f t="shared" si="2"/>
        <v>56804</v>
      </c>
      <c r="M11" s="315">
        <v>43548</v>
      </c>
      <c r="N11" s="315">
        <v>11936</v>
      </c>
      <c r="O11" s="315">
        <v>43138</v>
      </c>
      <c r="P11" s="315">
        <v>26059</v>
      </c>
      <c r="Q11" s="315">
        <f>P11+O11</f>
        <v>69197</v>
      </c>
      <c r="R11" s="315">
        <v>2195</v>
      </c>
      <c r="S11" s="315">
        <f t="shared" si="1"/>
        <v>112745</v>
      </c>
      <c r="T11" s="328">
        <f t="shared" si="3"/>
        <v>126001</v>
      </c>
      <c r="U11" s="159"/>
    </row>
    <row r="12" spans="1:21" ht="22.5" x14ac:dyDescent="0.25">
      <c r="A12" s="72" t="s">
        <v>522</v>
      </c>
      <c r="B12" s="170">
        <v>4674</v>
      </c>
      <c r="C12" s="170">
        <v>7662</v>
      </c>
      <c r="D12" s="170" t="s">
        <v>328</v>
      </c>
      <c r="E12" s="170" t="s">
        <v>468</v>
      </c>
      <c r="F12" s="170" t="s">
        <v>543</v>
      </c>
      <c r="G12" s="170">
        <v>15312</v>
      </c>
      <c r="H12" s="170">
        <v>4043</v>
      </c>
      <c r="I12" s="309">
        <v>19355</v>
      </c>
      <c r="J12" s="351" t="s">
        <v>370</v>
      </c>
      <c r="K12" s="346">
        <v>29283</v>
      </c>
      <c r="L12" s="316">
        <f t="shared" si="2"/>
        <v>21444</v>
      </c>
      <c r="M12" s="315">
        <v>18345</v>
      </c>
      <c r="N12" s="315">
        <v>7839</v>
      </c>
      <c r="O12" s="315">
        <v>7365</v>
      </c>
      <c r="P12" s="315">
        <v>3905</v>
      </c>
      <c r="Q12" s="315">
        <f>P12+O12</f>
        <v>11270</v>
      </c>
      <c r="R12" s="315">
        <v>1450</v>
      </c>
      <c r="S12" s="315">
        <f>M12+Q12</f>
        <v>29615</v>
      </c>
      <c r="T12" s="328">
        <f t="shared" si="3"/>
        <v>32714</v>
      </c>
      <c r="U12" s="159"/>
    </row>
    <row r="13" spans="1:21" x14ac:dyDescent="0.25">
      <c r="A13" s="71" t="s">
        <v>122</v>
      </c>
      <c r="B13" s="195">
        <v>39.729999999999997</v>
      </c>
      <c r="C13" s="195">
        <v>47.911999999999999</v>
      </c>
      <c r="D13" s="195" t="s">
        <v>328</v>
      </c>
      <c r="E13" s="195" t="s">
        <v>468</v>
      </c>
      <c r="F13" s="195" t="s">
        <v>544</v>
      </c>
      <c r="G13" s="195">
        <v>62.6</v>
      </c>
      <c r="H13" s="195">
        <v>44.6</v>
      </c>
      <c r="I13" s="310">
        <v>58.9</v>
      </c>
      <c r="J13" s="351" t="s">
        <v>371</v>
      </c>
      <c r="K13" s="346">
        <f>K12+K11</f>
        <v>98023</v>
      </c>
      <c r="L13" s="316">
        <f t="shared" si="2"/>
        <v>78248</v>
      </c>
      <c r="M13" s="315">
        <f>M12+M11</f>
        <v>61893</v>
      </c>
      <c r="N13" s="315">
        <f t="shared" ref="N13:T13" si="6">N12+N11</f>
        <v>19775</v>
      </c>
      <c r="O13" s="315">
        <f t="shared" si="6"/>
        <v>50503</v>
      </c>
      <c r="P13" s="315">
        <f t="shared" si="6"/>
        <v>29964</v>
      </c>
      <c r="Q13" s="315">
        <f t="shared" si="6"/>
        <v>80467</v>
      </c>
      <c r="R13" s="315">
        <f t="shared" si="6"/>
        <v>3645</v>
      </c>
      <c r="S13" s="315">
        <f t="shared" si="6"/>
        <v>142360</v>
      </c>
      <c r="T13" s="335">
        <f t="shared" si="6"/>
        <v>158715</v>
      </c>
      <c r="U13" s="159"/>
    </row>
    <row r="14" spans="1:21" x14ac:dyDescent="0.25">
      <c r="A14" s="71" t="s">
        <v>123</v>
      </c>
      <c r="B14" s="195">
        <v>60.27</v>
      </c>
      <c r="C14" s="195">
        <v>52.088000000000001</v>
      </c>
      <c r="D14" s="195" t="s">
        <v>328</v>
      </c>
      <c r="E14" s="195" t="s">
        <v>468</v>
      </c>
      <c r="F14" s="195" t="s">
        <v>545</v>
      </c>
      <c r="G14" s="195">
        <v>37.4</v>
      </c>
      <c r="H14" s="195">
        <v>55.400000000000006</v>
      </c>
      <c r="I14" s="310">
        <v>41.099999999999994</v>
      </c>
      <c r="J14" s="351" t="s">
        <v>463</v>
      </c>
      <c r="K14" s="348">
        <f>K12/K13</f>
        <v>0.29873601093620883</v>
      </c>
      <c r="L14" s="348">
        <f t="shared" ref="L14:T14" si="7">L12/L13</f>
        <v>0.27405173295164093</v>
      </c>
      <c r="M14" s="348">
        <f t="shared" si="7"/>
        <v>0.29639862343075951</v>
      </c>
      <c r="N14" s="348">
        <f t="shared" si="7"/>
        <v>0.39640960809102405</v>
      </c>
      <c r="O14" s="348">
        <f t="shared" si="7"/>
        <v>0.14583292081658517</v>
      </c>
      <c r="P14" s="348">
        <f t="shared" si="7"/>
        <v>0.13032305433186492</v>
      </c>
      <c r="Q14" s="348">
        <f t="shared" si="7"/>
        <v>0.14005741484086645</v>
      </c>
      <c r="R14" s="348">
        <f t="shared" si="7"/>
        <v>0.39780521262002744</v>
      </c>
      <c r="S14" s="348">
        <f t="shared" si="7"/>
        <v>0.20802894071368361</v>
      </c>
      <c r="T14" s="348">
        <f t="shared" si="7"/>
        <v>0.20611788425794664</v>
      </c>
      <c r="U14" s="159"/>
    </row>
    <row r="15" spans="1:21" x14ac:dyDescent="0.25">
      <c r="A15" s="72" t="s">
        <v>139</v>
      </c>
      <c r="B15" s="170">
        <v>2697</v>
      </c>
      <c r="C15" s="170">
        <v>3013</v>
      </c>
      <c r="D15" s="170">
        <v>2</v>
      </c>
      <c r="E15" s="170">
        <v>3015</v>
      </c>
      <c r="F15" s="170" t="s">
        <v>546</v>
      </c>
      <c r="G15" s="170">
        <v>2669</v>
      </c>
      <c r="H15" s="170">
        <v>2095</v>
      </c>
      <c r="I15" s="309">
        <v>4764</v>
      </c>
      <c r="J15" s="352" t="s">
        <v>377</v>
      </c>
      <c r="K15" s="330"/>
      <c r="L15" s="330"/>
      <c r="M15" s="330"/>
      <c r="N15" s="330"/>
      <c r="O15" s="330"/>
      <c r="P15" s="330"/>
      <c r="Q15" s="330"/>
      <c r="R15" s="331"/>
      <c r="S15" s="331"/>
      <c r="T15" s="332"/>
      <c r="U15" s="159"/>
    </row>
    <row r="16" spans="1:21" x14ac:dyDescent="0.25">
      <c r="A16" s="71" t="s">
        <v>122</v>
      </c>
      <c r="B16" s="192">
        <v>4.375</v>
      </c>
      <c r="C16" s="192">
        <v>5.6419999999999995</v>
      </c>
      <c r="D16" s="192" t="s">
        <v>328</v>
      </c>
      <c r="E16" s="192" t="s">
        <v>468</v>
      </c>
      <c r="F16" s="192" t="s">
        <v>547</v>
      </c>
      <c r="G16" s="192">
        <v>1.3</v>
      </c>
      <c r="H16" s="192">
        <v>0.4</v>
      </c>
      <c r="I16" s="312">
        <v>0.89999999999999991</v>
      </c>
      <c r="J16" s="351" t="s">
        <v>369</v>
      </c>
      <c r="K16" s="348">
        <f t="shared" ref="K16:T16" si="8">K5/K11-1</f>
        <v>1.4547570555716316E-3</v>
      </c>
      <c r="L16" s="317">
        <f t="shared" si="8"/>
        <v>-1.8202943454686316E-2</v>
      </c>
      <c r="M16" s="317">
        <f t="shared" si="8"/>
        <v>-2.4915036281804026E-2</v>
      </c>
      <c r="N16" s="317">
        <f t="shared" si="8"/>
        <v>9.5006702412868682E-2</v>
      </c>
      <c r="O16" s="317">
        <f t="shared" si="8"/>
        <v>1.0315730910102516E-2</v>
      </c>
      <c r="P16" s="317">
        <f t="shared" si="8"/>
        <v>-5.2074139452780277E-2</v>
      </c>
      <c r="Q16" s="317">
        <f t="shared" si="8"/>
        <v>-1.3179762128415984E-2</v>
      </c>
      <c r="R16" s="317">
        <f t="shared" si="8"/>
        <v>-3.4168564920273314E-2</v>
      </c>
      <c r="S16" s="317">
        <f t="shared" si="8"/>
        <v>-1.7712537141336693E-2</v>
      </c>
      <c r="T16" s="336">
        <f t="shared" si="8"/>
        <v>-1.5444321870461297E-2</v>
      </c>
      <c r="U16" s="159"/>
    </row>
    <row r="17" spans="1:21" ht="22.5" x14ac:dyDescent="0.25">
      <c r="A17" s="71" t="s">
        <v>123</v>
      </c>
      <c r="B17" s="192">
        <v>95.625</v>
      </c>
      <c r="C17" s="192">
        <v>94.358000000000004</v>
      </c>
      <c r="D17" s="192">
        <v>100</v>
      </c>
      <c r="E17" s="192">
        <v>94.361999999999995</v>
      </c>
      <c r="F17" s="192" t="s">
        <v>548</v>
      </c>
      <c r="G17" s="192">
        <v>98.7</v>
      </c>
      <c r="H17" s="192">
        <v>99.6</v>
      </c>
      <c r="I17" s="312">
        <v>99.1</v>
      </c>
      <c r="J17" s="351" t="s">
        <v>370</v>
      </c>
      <c r="K17" s="348">
        <f t="shared" ref="K17:T17" si="9">K6/K12-1</f>
        <v>-4.2379537615681473E-2</v>
      </c>
      <c r="L17" s="317">
        <f t="shared" si="9"/>
        <v>-5.6705838462973279E-2</v>
      </c>
      <c r="M17" s="317">
        <f t="shared" si="9"/>
        <v>-7.1082038702643735E-2</v>
      </c>
      <c r="N17" s="317">
        <f t="shared" si="9"/>
        <v>-3.1891822936599423E-3</v>
      </c>
      <c r="O17" s="317">
        <f t="shared" si="9"/>
        <v>-4.2634080108621908E-2</v>
      </c>
      <c r="P17" s="317">
        <f t="shared" si="9"/>
        <v>-2.2023047375160032E-2</v>
      </c>
      <c r="Q17" s="317">
        <f t="shared" si="9"/>
        <v>-3.5492457852706272E-2</v>
      </c>
      <c r="R17" s="317">
        <f t="shared" si="9"/>
        <v>-5.3793103448275814E-2</v>
      </c>
      <c r="S17" s="317">
        <f t="shared" si="9"/>
        <v>-5.7538409589734885E-2</v>
      </c>
      <c r="T17" s="336">
        <f t="shared" si="9"/>
        <v>-4.9397811334596864E-2</v>
      </c>
      <c r="U17" s="159"/>
    </row>
    <row r="18" spans="1:21" x14ac:dyDescent="0.25">
      <c r="A18" s="176" t="s">
        <v>140</v>
      </c>
      <c r="B18" s="196">
        <v>8358</v>
      </c>
      <c r="C18" s="170">
        <v>11164</v>
      </c>
      <c r="D18" s="197" t="s">
        <v>328</v>
      </c>
      <c r="E18" s="170" t="s">
        <v>468</v>
      </c>
      <c r="F18" s="198" t="s">
        <v>549</v>
      </c>
      <c r="G18" s="170">
        <v>2747</v>
      </c>
      <c r="H18" s="170">
        <v>13198</v>
      </c>
      <c r="I18" s="309">
        <v>15945</v>
      </c>
      <c r="J18" s="351" t="s">
        <v>371</v>
      </c>
      <c r="K18" s="348">
        <f t="shared" ref="K18:Q18" si="10">K8/K13-1</f>
        <v>-1.1640125276720759E-2</v>
      </c>
      <c r="L18" s="317">
        <f t="shared" ref="L18" si="11">L8/L13-1</f>
        <v>-2.875472855536243E-2</v>
      </c>
      <c r="M18" s="317">
        <f t="shared" si="10"/>
        <v>-3.8598872247265437E-2</v>
      </c>
      <c r="N18" s="317">
        <f t="shared" si="10"/>
        <v>5.6080910240202231E-2</v>
      </c>
      <c r="O18" s="317">
        <f t="shared" si="10"/>
        <v>2.5939053125556555E-3</v>
      </c>
      <c r="P18" s="317">
        <f t="shared" si="10"/>
        <v>-4.8157789347216706E-2</v>
      </c>
      <c r="Q18" s="317">
        <f t="shared" si="10"/>
        <v>-1.6304820609690962E-2</v>
      </c>
      <c r="R18" s="317">
        <f t="shared" ref="R18:T18" si="12">R8/R13-1</f>
        <v>-4.1975308641975295E-2</v>
      </c>
      <c r="S18" s="317">
        <f t="shared" si="12"/>
        <v>-2.5997471199775246E-2</v>
      </c>
      <c r="T18" s="336">
        <f t="shared" si="12"/>
        <v>-2.2442743281983479E-2</v>
      </c>
      <c r="U18" s="159"/>
    </row>
    <row r="19" spans="1:21" x14ac:dyDescent="0.25">
      <c r="A19" s="71" t="s">
        <v>122</v>
      </c>
      <c r="B19" s="195">
        <v>56.006</v>
      </c>
      <c r="C19" s="195">
        <v>62.675000000000004</v>
      </c>
      <c r="D19" s="199" t="s">
        <v>328</v>
      </c>
      <c r="E19" s="195" t="s">
        <v>468</v>
      </c>
      <c r="F19" s="200" t="s">
        <v>328</v>
      </c>
      <c r="G19" s="195">
        <v>87.4</v>
      </c>
      <c r="H19" s="195">
        <v>14.6</v>
      </c>
      <c r="I19" s="310">
        <v>27.1</v>
      </c>
      <c r="J19" s="353"/>
      <c r="K19" s="331"/>
      <c r="L19" s="331"/>
      <c r="M19" s="331"/>
      <c r="N19" s="331"/>
      <c r="O19" s="331"/>
      <c r="P19" s="331"/>
      <c r="Q19" s="331"/>
      <c r="R19" s="331"/>
      <c r="S19" s="331"/>
      <c r="T19" s="332"/>
      <c r="U19" s="159"/>
    </row>
    <row r="20" spans="1:21" x14ac:dyDescent="0.25">
      <c r="A20" s="71" t="s">
        <v>123</v>
      </c>
      <c r="B20" s="195">
        <v>43.994</v>
      </c>
      <c r="C20" s="195">
        <v>37.325000000000003</v>
      </c>
      <c r="D20" s="199" t="s">
        <v>328</v>
      </c>
      <c r="E20" s="195" t="s">
        <v>468</v>
      </c>
      <c r="F20" s="200" t="s">
        <v>328</v>
      </c>
      <c r="G20" s="195">
        <v>12.6</v>
      </c>
      <c r="H20" s="195">
        <v>85.399999999999991</v>
      </c>
      <c r="I20" s="310">
        <v>72.899999999999991</v>
      </c>
      <c r="J20" s="352" t="s">
        <v>378</v>
      </c>
      <c r="K20" s="331"/>
      <c r="L20" s="331"/>
      <c r="M20" s="331"/>
      <c r="N20" s="331"/>
      <c r="O20" s="331"/>
      <c r="P20" s="331"/>
      <c r="Q20" s="331"/>
      <c r="R20" s="331"/>
      <c r="S20" s="331"/>
      <c r="T20" s="332"/>
      <c r="U20" s="159"/>
    </row>
    <row r="21" spans="1:21" x14ac:dyDescent="0.25">
      <c r="A21" s="29"/>
      <c r="B21" s="10"/>
      <c r="C21" s="10"/>
      <c r="D21" s="10"/>
      <c r="E21" s="69"/>
      <c r="F21" s="10"/>
      <c r="G21" s="10"/>
      <c r="H21" s="10"/>
      <c r="I21" s="333"/>
      <c r="J21" s="351" t="s">
        <v>369</v>
      </c>
      <c r="K21" s="347">
        <f t="shared" ref="K21:T21" si="13">K5-K11</f>
        <v>100</v>
      </c>
      <c r="L21" s="316">
        <f t="shared" si="13"/>
        <v>-1034</v>
      </c>
      <c r="M21" s="316">
        <f t="shared" si="13"/>
        <v>-1085</v>
      </c>
      <c r="N21" s="316">
        <f t="shared" si="13"/>
        <v>1134</v>
      </c>
      <c r="O21" s="316">
        <f t="shared" si="13"/>
        <v>445</v>
      </c>
      <c r="P21" s="316">
        <f t="shared" si="13"/>
        <v>-1357</v>
      </c>
      <c r="Q21" s="316">
        <f t="shared" si="13"/>
        <v>-912</v>
      </c>
      <c r="R21" s="316">
        <f t="shared" si="13"/>
        <v>-75</v>
      </c>
      <c r="S21" s="316">
        <f t="shared" si="13"/>
        <v>-1997</v>
      </c>
      <c r="T21" s="328">
        <f t="shared" si="13"/>
        <v>-1946</v>
      </c>
      <c r="U21" s="159"/>
    </row>
    <row r="22" spans="1:21" x14ac:dyDescent="0.25">
      <c r="A22" s="29" t="s">
        <v>182</v>
      </c>
      <c r="B22" s="10"/>
      <c r="C22" s="10"/>
      <c r="D22" s="10"/>
      <c r="E22" s="69"/>
      <c r="F22" s="10"/>
      <c r="G22" s="10"/>
      <c r="H22" s="10"/>
      <c r="I22" s="333"/>
      <c r="J22" s="351" t="s">
        <v>370</v>
      </c>
      <c r="K22" s="347">
        <f t="shared" ref="K22:T22" si="14">K6-K12</f>
        <v>-1241</v>
      </c>
      <c r="L22" s="316">
        <f t="shared" si="14"/>
        <v>-1216</v>
      </c>
      <c r="M22" s="316">
        <f t="shared" si="14"/>
        <v>-1304</v>
      </c>
      <c r="N22" s="316">
        <f t="shared" si="14"/>
        <v>-25</v>
      </c>
      <c r="O22" s="316">
        <f t="shared" si="14"/>
        <v>-314</v>
      </c>
      <c r="P22" s="316">
        <f t="shared" si="14"/>
        <v>-86</v>
      </c>
      <c r="Q22" s="316">
        <f t="shared" si="14"/>
        <v>-400</v>
      </c>
      <c r="R22" s="316">
        <f t="shared" si="14"/>
        <v>-78</v>
      </c>
      <c r="S22" s="316">
        <f t="shared" si="14"/>
        <v>-1704</v>
      </c>
      <c r="T22" s="328">
        <f t="shared" si="14"/>
        <v>-1616</v>
      </c>
      <c r="U22" s="159"/>
    </row>
    <row r="23" spans="1:21" ht="15.75" thickBot="1" x14ac:dyDescent="0.3">
      <c r="A23" s="14" t="s">
        <v>172</v>
      </c>
      <c r="B23" s="192">
        <v>61.755299999999998</v>
      </c>
      <c r="C23" s="192">
        <v>61.673400000000001</v>
      </c>
      <c r="D23" s="192">
        <v>44.579700000000003</v>
      </c>
      <c r="E23" s="589" t="s">
        <v>328</v>
      </c>
      <c r="F23" s="192">
        <v>59.51</v>
      </c>
      <c r="G23" s="192">
        <v>61.4</v>
      </c>
      <c r="H23" s="192">
        <v>59.8</v>
      </c>
      <c r="I23" s="192">
        <v>60.8</v>
      </c>
      <c r="J23" s="354" t="s">
        <v>371</v>
      </c>
      <c r="K23" s="349">
        <f t="shared" ref="K23:Q23" si="15">K8-K13</f>
        <v>-1141</v>
      </c>
      <c r="L23" s="337">
        <f t="shared" si="15"/>
        <v>-2250</v>
      </c>
      <c r="M23" s="337">
        <f t="shared" si="15"/>
        <v>-2389</v>
      </c>
      <c r="N23" s="337">
        <f t="shared" si="15"/>
        <v>1109</v>
      </c>
      <c r="O23" s="337">
        <f t="shared" si="15"/>
        <v>131</v>
      </c>
      <c r="P23" s="337">
        <f t="shared" si="15"/>
        <v>-1443</v>
      </c>
      <c r="Q23" s="337">
        <f t="shared" si="15"/>
        <v>-1312</v>
      </c>
      <c r="R23" s="337">
        <f t="shared" ref="R23:T23" si="16">R8-R13</f>
        <v>-153</v>
      </c>
      <c r="S23" s="337">
        <f t="shared" si="16"/>
        <v>-3701</v>
      </c>
      <c r="T23" s="338">
        <f t="shared" si="16"/>
        <v>-3562</v>
      </c>
      <c r="U23" s="159"/>
    </row>
    <row r="24" spans="1:21" ht="23.25" thickBot="1" x14ac:dyDescent="0.3">
      <c r="A24" s="14" t="s">
        <v>173</v>
      </c>
      <c r="B24" s="192">
        <v>61.946399999999997</v>
      </c>
      <c r="C24" s="192">
        <v>61.855600000000003</v>
      </c>
      <c r="D24" s="192">
        <v>44.756999999999998</v>
      </c>
      <c r="E24" s="590"/>
      <c r="F24" s="192" t="s">
        <v>550</v>
      </c>
      <c r="G24" s="192">
        <v>61.5</v>
      </c>
      <c r="H24" s="192">
        <v>60</v>
      </c>
      <c r="I24" s="312">
        <v>61</v>
      </c>
      <c r="R24" s="159"/>
      <c r="S24" s="159"/>
      <c r="T24" s="159"/>
      <c r="U24" s="159"/>
    </row>
    <row r="25" spans="1:21" ht="22.5" x14ac:dyDescent="0.25">
      <c r="A25" s="70" t="s">
        <v>174</v>
      </c>
      <c r="B25" s="193">
        <v>97.32</v>
      </c>
      <c r="C25" s="193">
        <v>97.59</v>
      </c>
      <c r="D25" s="193">
        <v>98.22</v>
      </c>
      <c r="E25" s="590"/>
      <c r="F25" s="193" t="s">
        <v>551</v>
      </c>
      <c r="G25" s="193">
        <v>98.2</v>
      </c>
      <c r="H25" s="193">
        <v>97.399999999999991</v>
      </c>
      <c r="I25" s="323">
        <v>97.899999999999991</v>
      </c>
      <c r="J25" s="356" t="s">
        <v>124</v>
      </c>
      <c r="K25" s="345">
        <f>E9</f>
        <v>5874</v>
      </c>
      <c r="L25" s="334">
        <f>C9</f>
        <v>3423</v>
      </c>
      <c r="M25" s="334">
        <f>B9</f>
        <v>2698</v>
      </c>
      <c r="N25" s="334">
        <f>D9</f>
        <v>2451</v>
      </c>
      <c r="O25" s="334">
        <f>G9</f>
        <v>5631</v>
      </c>
      <c r="P25" s="334">
        <f>H9</f>
        <v>2220</v>
      </c>
      <c r="Q25" s="325">
        <f>P25+O25</f>
        <v>7851</v>
      </c>
      <c r="R25" s="326">
        <v>36</v>
      </c>
      <c r="S25" s="325">
        <f t="shared" ref="S25" si="17">M25+Q25</f>
        <v>10549</v>
      </c>
      <c r="T25" s="327">
        <f t="shared" ref="T25" si="18">L25+Q25</f>
        <v>11274</v>
      </c>
      <c r="U25" s="159"/>
    </row>
    <row r="26" spans="1:21" x14ac:dyDescent="0.25">
      <c r="A26" s="70" t="s">
        <v>126</v>
      </c>
      <c r="B26" s="194">
        <v>137.93219999999999</v>
      </c>
      <c r="C26" s="194">
        <v>141.38480000000001</v>
      </c>
      <c r="D26" s="194">
        <v>95.185900000000004</v>
      </c>
      <c r="E26" s="590"/>
      <c r="F26" s="194">
        <v>128.72</v>
      </c>
      <c r="G26" s="194">
        <v>109.2</v>
      </c>
      <c r="H26" s="194">
        <v>124.6</v>
      </c>
      <c r="I26" s="319">
        <v>114.8</v>
      </c>
      <c r="J26" s="357" t="s">
        <v>524</v>
      </c>
      <c r="K26" s="347" t="str">
        <f>E12</f>
        <v/>
      </c>
      <c r="L26" s="316">
        <f>C12</f>
        <v>7662</v>
      </c>
      <c r="M26" s="316">
        <f>B12</f>
        <v>4674</v>
      </c>
      <c r="N26" s="316"/>
      <c r="O26" s="316">
        <f>G12</f>
        <v>15312</v>
      </c>
      <c r="P26" s="316">
        <f>H12</f>
        <v>4043</v>
      </c>
      <c r="Q26" s="315">
        <f t="shared" ref="Q26:Q28" si="19">P26+O26</f>
        <v>19355</v>
      </c>
      <c r="R26" s="316">
        <v>438</v>
      </c>
      <c r="S26" s="315">
        <f t="shared" ref="S26:S28" si="20">M26+Q26</f>
        <v>24029</v>
      </c>
      <c r="T26" s="328">
        <f t="shared" ref="T26:T28" si="21">L26+Q26</f>
        <v>27017</v>
      </c>
      <c r="U26" s="159"/>
    </row>
    <row r="27" spans="1:21" x14ac:dyDescent="0.25">
      <c r="A27" s="70" t="s">
        <v>127</v>
      </c>
      <c r="B27" s="194">
        <v>7.3613</v>
      </c>
      <c r="C27" s="194">
        <v>6.3556999999999997</v>
      </c>
      <c r="D27" s="194">
        <v>32.670299999999997</v>
      </c>
      <c r="E27" s="590"/>
      <c r="F27" s="194">
        <v>7.73</v>
      </c>
      <c r="G27" s="194">
        <v>4.5</v>
      </c>
      <c r="H27" s="194">
        <v>5.8</v>
      </c>
      <c r="I27" s="319">
        <v>4.9000000000000004</v>
      </c>
      <c r="J27" s="357" t="s">
        <v>380</v>
      </c>
      <c r="K27" s="347">
        <f>E15</f>
        <v>3015</v>
      </c>
      <c r="L27" s="316">
        <f>C15</f>
        <v>3013</v>
      </c>
      <c r="M27" s="316">
        <f>B15</f>
        <v>2697</v>
      </c>
      <c r="N27" s="316">
        <f>D15</f>
        <v>2</v>
      </c>
      <c r="O27" s="316">
        <f>G15</f>
        <v>2669</v>
      </c>
      <c r="P27" s="316">
        <f>H15</f>
        <v>2095</v>
      </c>
      <c r="Q27" s="315">
        <f t="shared" si="19"/>
        <v>4764</v>
      </c>
      <c r="R27" s="322">
        <v>7</v>
      </c>
      <c r="S27" s="315">
        <f t="shared" si="20"/>
        <v>7461</v>
      </c>
      <c r="T27" s="328">
        <f t="shared" si="21"/>
        <v>7777</v>
      </c>
      <c r="U27" s="159"/>
    </row>
    <row r="28" spans="1:21" x14ac:dyDescent="0.25">
      <c r="A28" s="70" t="s">
        <v>128</v>
      </c>
      <c r="B28" s="194">
        <v>170.64400000000001</v>
      </c>
      <c r="C28" s="194">
        <v>170.85599999999999</v>
      </c>
      <c r="D28" s="194">
        <v>128.0085</v>
      </c>
      <c r="E28" s="591"/>
      <c r="F28" s="194">
        <v>171.92</v>
      </c>
      <c r="G28" s="194">
        <v>171.2</v>
      </c>
      <c r="H28" s="194">
        <v>172.6</v>
      </c>
      <c r="I28" s="319">
        <v>171</v>
      </c>
      <c r="J28" s="358" t="s">
        <v>408</v>
      </c>
      <c r="K28" s="355" t="str">
        <f>E18</f>
        <v/>
      </c>
      <c r="L28" s="316">
        <f>C18</f>
        <v>11164</v>
      </c>
      <c r="M28" s="316">
        <f>B18</f>
        <v>8358</v>
      </c>
      <c r="N28" s="316"/>
      <c r="O28" s="316">
        <v>2409</v>
      </c>
      <c r="P28" s="316">
        <v>10279</v>
      </c>
      <c r="Q28" s="315">
        <f t="shared" si="19"/>
        <v>12688</v>
      </c>
      <c r="R28" s="315"/>
      <c r="S28" s="315">
        <f t="shared" si="20"/>
        <v>21046</v>
      </c>
      <c r="T28" s="328">
        <f t="shared" si="21"/>
        <v>23852</v>
      </c>
      <c r="U28" s="159"/>
    </row>
    <row r="29" spans="1:21" x14ac:dyDescent="0.25">
      <c r="A29" s="73"/>
      <c r="B29" s="6"/>
      <c r="C29" s="6"/>
      <c r="D29" s="6"/>
      <c r="E29" s="69"/>
      <c r="F29" s="6"/>
      <c r="G29" s="6"/>
      <c r="H29" s="6"/>
      <c r="I29" s="324"/>
      <c r="J29" s="359" t="s">
        <v>382</v>
      </c>
      <c r="K29" s="331"/>
      <c r="L29" s="331"/>
      <c r="M29" s="331"/>
      <c r="N29" s="331"/>
      <c r="O29" s="388"/>
      <c r="P29" s="388"/>
      <c r="Q29" s="331"/>
      <c r="R29" s="541"/>
      <c r="S29" s="331"/>
      <c r="T29" s="332"/>
    </row>
    <row r="30" spans="1:21" x14ac:dyDescent="0.25">
      <c r="A30" s="73" t="s">
        <v>334</v>
      </c>
      <c r="B30" s="6"/>
      <c r="C30" s="6"/>
      <c r="D30" s="6"/>
      <c r="E30" s="69"/>
      <c r="F30" s="6"/>
      <c r="G30" s="6"/>
      <c r="H30" s="6"/>
      <c r="I30" s="324"/>
      <c r="J30" s="357" t="s">
        <v>124</v>
      </c>
      <c r="K30" s="348">
        <f>K25/K$5</f>
        <v>8.5328297501452641E-2</v>
      </c>
      <c r="L30" s="317">
        <f t="shared" ref="L30:Q30" si="22">L25/L$5</f>
        <v>6.1377084454007531E-2</v>
      </c>
      <c r="M30" s="389">
        <f t="shared" si="22"/>
        <v>6.3537668087511476E-2</v>
      </c>
      <c r="N30" s="317">
        <f t="shared" si="22"/>
        <v>0.18752869166029074</v>
      </c>
      <c r="O30" s="317">
        <f t="shared" si="22"/>
        <v>0.12920175297707823</v>
      </c>
      <c r="P30" s="317">
        <f t="shared" si="22"/>
        <v>8.9871265484576149E-2</v>
      </c>
      <c r="Q30" s="317">
        <f t="shared" si="22"/>
        <v>0.11497400600424691</v>
      </c>
      <c r="R30" s="317">
        <f t="shared" ref="R30" si="23">R25/R$5</f>
        <v>1.6981132075471698E-2</v>
      </c>
      <c r="S30" s="317">
        <f t="shared" ref="S30:T30" si="24">S25/S$5</f>
        <v>9.5252284465633691E-2</v>
      </c>
      <c r="T30" s="336">
        <f t="shared" si="24"/>
        <v>9.0879045584619719E-2</v>
      </c>
    </row>
    <row r="31" spans="1:21" x14ac:dyDescent="0.25">
      <c r="A31" s="32" t="s">
        <v>335</v>
      </c>
      <c r="B31" s="195">
        <v>15.290000000000001</v>
      </c>
      <c r="C31" s="195">
        <v>14.155999999999999</v>
      </c>
      <c r="D31" s="195">
        <v>10.283000000000001</v>
      </c>
      <c r="E31" s="592" t="s">
        <v>328</v>
      </c>
      <c r="F31" s="195">
        <v>8.02</v>
      </c>
      <c r="G31" s="195">
        <v>8</v>
      </c>
      <c r="H31" s="195">
        <v>7.6</v>
      </c>
      <c r="I31" s="310">
        <v>7.8</v>
      </c>
      <c r="J31" s="357" t="s">
        <v>524</v>
      </c>
      <c r="K31" s="348" t="e">
        <f t="shared" ref="K31:Q33" si="25">K26/K$5</f>
        <v>#VALUE!</v>
      </c>
      <c r="L31" s="317">
        <f t="shared" si="25"/>
        <v>0.13738569123184508</v>
      </c>
      <c r="M31" s="389">
        <f t="shared" si="25"/>
        <v>0.11007229823611143</v>
      </c>
      <c r="N31" s="317">
        <f t="shared" si="25"/>
        <v>0</v>
      </c>
      <c r="O31" s="317">
        <f t="shared" si="25"/>
        <v>0.35132964688066448</v>
      </c>
      <c r="P31" s="317">
        <f t="shared" si="25"/>
        <v>0.1636709578171808</v>
      </c>
      <c r="Q31" s="317">
        <f t="shared" si="25"/>
        <v>0.28344438749359302</v>
      </c>
      <c r="R31" s="540">
        <f t="shared" ref="R31" si="26">R26/R$5</f>
        <v>0.20660377358490567</v>
      </c>
      <c r="S31" s="317">
        <f t="shared" ref="S31:T31" si="27">S26/S$5</f>
        <v>0.21697005815003431</v>
      </c>
      <c r="T31" s="336">
        <f t="shared" si="27"/>
        <v>0.21778243521018903</v>
      </c>
    </row>
    <row r="32" spans="1:21" x14ac:dyDescent="0.25">
      <c r="A32" s="32" t="s">
        <v>336</v>
      </c>
      <c r="B32" s="192">
        <v>-194.9418</v>
      </c>
      <c r="C32" s="194">
        <v>-187.30445</v>
      </c>
      <c r="D32" s="194">
        <v>-84.458200000000005</v>
      </c>
      <c r="E32" s="593"/>
      <c r="F32" s="192">
        <v>-136.21</v>
      </c>
      <c r="G32" s="194">
        <v>-113.9</v>
      </c>
      <c r="H32" s="194">
        <v>-122.3</v>
      </c>
      <c r="I32" s="319">
        <v>-116.8</v>
      </c>
      <c r="J32" s="357" t="s">
        <v>380</v>
      </c>
      <c r="K32" s="348">
        <f t="shared" si="25"/>
        <v>4.3797210923881467E-2</v>
      </c>
      <c r="L32" s="317">
        <f t="shared" si="25"/>
        <v>5.402546171776941E-2</v>
      </c>
      <c r="M32" s="389">
        <f t="shared" si="25"/>
        <v>6.3514118173468664E-2</v>
      </c>
      <c r="N32" s="317">
        <f t="shared" si="25"/>
        <v>1.530221882172915E-4</v>
      </c>
      <c r="O32" s="317">
        <f t="shared" si="25"/>
        <v>6.1239474106876537E-2</v>
      </c>
      <c r="P32" s="317">
        <f t="shared" si="25"/>
        <v>8.4810946482066232E-2</v>
      </c>
      <c r="Q32" s="317">
        <f t="shared" si="25"/>
        <v>6.9766420150838393E-2</v>
      </c>
      <c r="R32" s="317">
        <f t="shared" ref="R32" si="28">R27/R$5</f>
        <v>3.3018867924528303E-3</v>
      </c>
      <c r="S32" s="317">
        <f t="shared" ref="S32:T32" si="29">S27/S$5</f>
        <v>6.7369162422797696E-2</v>
      </c>
      <c r="T32" s="336">
        <f t="shared" si="29"/>
        <v>6.2689935915521341E-2</v>
      </c>
    </row>
    <row r="33" spans="1:20" ht="23.25" thickBot="1" x14ac:dyDescent="0.3">
      <c r="A33" s="32" t="s">
        <v>337</v>
      </c>
      <c r="B33" s="195">
        <v>10.72</v>
      </c>
      <c r="C33" s="195">
        <v>10.764999999999999</v>
      </c>
      <c r="D33" s="195">
        <v>8.0030000000000001</v>
      </c>
      <c r="E33" s="593"/>
      <c r="F33" s="195">
        <v>8.5299999999999994</v>
      </c>
      <c r="G33" s="195">
        <v>12.5</v>
      </c>
      <c r="H33" s="195">
        <v>9.9</v>
      </c>
      <c r="I33" s="310">
        <v>11.600000000000001</v>
      </c>
      <c r="J33" s="360" t="s">
        <v>381</v>
      </c>
      <c r="K33" s="390" t="e">
        <f t="shared" si="25"/>
        <v>#VALUE!</v>
      </c>
      <c r="L33" s="391">
        <f t="shared" si="25"/>
        <v>0.20017930787161556</v>
      </c>
      <c r="M33" s="391">
        <f t="shared" si="25"/>
        <v>0.19683018156983728</v>
      </c>
      <c r="N33" s="391">
        <f t="shared" si="25"/>
        <v>0</v>
      </c>
      <c r="O33" s="391">
        <f t="shared" si="25"/>
        <v>5.5273845306656265E-2</v>
      </c>
      <c r="P33" s="391">
        <f t="shared" si="25"/>
        <v>0.41612015221439558</v>
      </c>
      <c r="Q33" s="391">
        <f t="shared" si="25"/>
        <v>0.18580947499450831</v>
      </c>
      <c r="R33" s="391">
        <f t="shared" ref="R33" si="30">R28/R$5</f>
        <v>0</v>
      </c>
      <c r="S33" s="391">
        <f t="shared" ref="S33:T33" si="31">S28/S$5</f>
        <v>0.19003503449272222</v>
      </c>
      <c r="T33" s="392">
        <f t="shared" si="31"/>
        <v>0.19226955785740196</v>
      </c>
    </row>
    <row r="34" spans="1:20" x14ac:dyDescent="0.25">
      <c r="A34" s="32" t="s">
        <v>332</v>
      </c>
      <c r="B34" s="192">
        <v>-15.1891</v>
      </c>
      <c r="C34" s="194">
        <v>-17.74522</v>
      </c>
      <c r="D34" s="194">
        <v>-1.3621399999999999</v>
      </c>
      <c r="E34" s="593"/>
      <c r="F34" s="192">
        <v>-0.27</v>
      </c>
      <c r="G34" s="194">
        <v>-4.7</v>
      </c>
      <c r="H34" s="194">
        <v>-2.8</v>
      </c>
      <c r="I34" s="319">
        <v>-7.5</v>
      </c>
      <c r="J34" s="365" t="s">
        <v>384</v>
      </c>
      <c r="K34" s="366"/>
      <c r="L34" s="366"/>
      <c r="M34" s="366"/>
      <c r="N34" s="366"/>
      <c r="O34" s="366"/>
      <c r="P34" s="366"/>
      <c r="Q34" s="366"/>
      <c r="R34" s="367"/>
      <c r="S34" s="368" t="s">
        <v>397</v>
      </c>
      <c r="T34" s="369" t="s">
        <v>398</v>
      </c>
    </row>
    <row r="35" spans="1:20" x14ac:dyDescent="0.25">
      <c r="A35" s="32" t="s">
        <v>338</v>
      </c>
      <c r="B35" s="195">
        <v>34.599999999999994</v>
      </c>
      <c r="C35" s="195">
        <v>32.318000000000005</v>
      </c>
      <c r="D35" s="197" t="s">
        <v>328</v>
      </c>
      <c r="E35" s="593"/>
      <c r="F35" s="195">
        <v>7.3</v>
      </c>
      <c r="G35" s="533">
        <v>21.2</v>
      </c>
      <c r="H35" s="533">
        <v>12.7</v>
      </c>
      <c r="I35" s="542">
        <v>18.2</v>
      </c>
      <c r="J35" s="370" t="s">
        <v>394</v>
      </c>
      <c r="K35" s="330"/>
      <c r="L35" s="320">
        <f>INT(C23)</f>
        <v>61</v>
      </c>
      <c r="M35" s="320">
        <f>INT(B23)</f>
        <v>61</v>
      </c>
      <c r="N35" s="320">
        <f>INT(D23)</f>
        <v>44</v>
      </c>
      <c r="O35" s="320">
        <f>INT(G23)</f>
        <v>61</v>
      </c>
      <c r="P35" s="320">
        <f>INT(H23)</f>
        <v>59</v>
      </c>
      <c r="Q35" s="320">
        <f>INT(I23)</f>
        <v>60</v>
      </c>
      <c r="R35" s="321">
        <f>INT(F23)</f>
        <v>59</v>
      </c>
      <c r="S35" s="313">
        <v>52</v>
      </c>
      <c r="T35" s="371">
        <v>43</v>
      </c>
    </row>
    <row r="36" spans="1:20" x14ac:dyDescent="0.25">
      <c r="A36" s="32" t="s">
        <v>339</v>
      </c>
      <c r="B36" s="194">
        <v>258.28089999999997</v>
      </c>
      <c r="C36" s="194">
        <v>237.21996999999999</v>
      </c>
      <c r="D36" s="199" t="s">
        <v>328</v>
      </c>
      <c r="E36" s="593"/>
      <c r="F36" s="194">
        <v>154.31</v>
      </c>
      <c r="G36" s="543">
        <v>157.69999999999999</v>
      </c>
      <c r="H36" s="543">
        <v>168.4</v>
      </c>
      <c r="I36" s="319">
        <v>160.4</v>
      </c>
      <c r="J36" s="370" t="s">
        <v>385</v>
      </c>
      <c r="K36" s="313"/>
      <c r="L36" s="406">
        <f>(C23-INT(C23))*12</f>
        <v>8.0808000000000106</v>
      </c>
      <c r="M36" s="406">
        <f>(B23-INT(B23))*12</f>
        <v>9.0635999999999797</v>
      </c>
      <c r="N36" s="406">
        <f>(D23-INT(D23))*12</f>
        <v>6.9564000000000306</v>
      </c>
      <c r="O36" s="406">
        <f t="shared" ref="O36:Q37" si="32">(G23-INT(G23))*12</f>
        <v>4.7999999999999829</v>
      </c>
      <c r="P36" s="406">
        <f t="shared" si="32"/>
        <v>9.5999999999999659</v>
      </c>
      <c r="Q36" s="535">
        <f t="shared" si="32"/>
        <v>9.5999999999999659</v>
      </c>
      <c r="R36" s="321">
        <f>(F23-INT(F23))*12</f>
        <v>6.1199999999999761</v>
      </c>
      <c r="S36" s="320">
        <v>10.511307011070073</v>
      </c>
      <c r="T36" s="372">
        <v>4.8117615519048513</v>
      </c>
    </row>
    <row r="37" spans="1:20" x14ac:dyDescent="0.25">
      <c r="A37" s="32" t="s">
        <v>340</v>
      </c>
      <c r="B37" s="195">
        <v>10.34</v>
      </c>
      <c r="C37" s="195">
        <v>9.722999999999999</v>
      </c>
      <c r="D37" s="197" t="s">
        <v>328</v>
      </c>
      <c r="E37" s="593"/>
      <c r="F37" s="195">
        <v>8.91</v>
      </c>
      <c r="G37" s="195">
        <v>10.299999999999999</v>
      </c>
      <c r="H37" s="195">
        <v>8.6999999999999993</v>
      </c>
      <c r="I37" s="310">
        <v>9.9</v>
      </c>
      <c r="J37" s="370" t="s">
        <v>386</v>
      </c>
      <c r="K37" s="330"/>
      <c r="L37" s="320">
        <f>(C24-INT(C24))*12</f>
        <v>10.267200000000031</v>
      </c>
      <c r="M37" s="320">
        <f>(B24-INT(B24))*12</f>
        <v>11.356799999999964</v>
      </c>
      <c r="N37" s="320">
        <f>(D24-INT(D24))*12</f>
        <v>9.0839999999999748</v>
      </c>
      <c r="O37" s="320">
        <f t="shared" si="32"/>
        <v>6</v>
      </c>
      <c r="P37" s="320">
        <f t="shared" si="32"/>
        <v>0</v>
      </c>
      <c r="Q37" s="320">
        <f t="shared" si="32"/>
        <v>0</v>
      </c>
      <c r="R37" s="321">
        <v>6.5999999999999659</v>
      </c>
      <c r="S37" s="313"/>
      <c r="T37" s="371"/>
    </row>
    <row r="38" spans="1:20" x14ac:dyDescent="0.25">
      <c r="A38" s="32" t="s">
        <v>333</v>
      </c>
      <c r="B38" s="192">
        <v>45.536000000000001</v>
      </c>
      <c r="C38" s="194">
        <v>51.307830000000003</v>
      </c>
      <c r="D38" s="199" t="s">
        <v>328</v>
      </c>
      <c r="E38" s="594"/>
      <c r="F38" s="192">
        <v>0.28000000000000003</v>
      </c>
      <c r="G38" s="194">
        <v>17.5</v>
      </c>
      <c r="H38" s="194">
        <v>6.4</v>
      </c>
      <c r="I38" s="319">
        <v>23.9</v>
      </c>
      <c r="J38" s="373" t="s">
        <v>387</v>
      </c>
      <c r="K38" s="330"/>
      <c r="L38" s="320">
        <v>61</v>
      </c>
      <c r="M38" s="320">
        <v>62</v>
      </c>
      <c r="N38" s="320">
        <v>48</v>
      </c>
      <c r="O38" s="320">
        <v>62</v>
      </c>
      <c r="P38" s="320">
        <v>60</v>
      </c>
      <c r="Q38" s="320">
        <v>61</v>
      </c>
      <c r="R38" s="585" t="s">
        <v>389</v>
      </c>
      <c r="S38" s="330"/>
      <c r="T38" s="374"/>
    </row>
    <row r="39" spans="1:20" x14ac:dyDescent="0.25">
      <c r="A39" s="73"/>
      <c r="B39" s="4"/>
      <c r="C39" s="6"/>
      <c r="D39" s="6"/>
      <c r="E39" s="7"/>
      <c r="F39" s="4"/>
      <c r="G39" s="6"/>
      <c r="H39" s="6"/>
      <c r="I39" s="324"/>
      <c r="J39" s="373" t="s">
        <v>388</v>
      </c>
      <c r="K39" s="330"/>
      <c r="L39" s="320">
        <v>11.993999999999971</v>
      </c>
      <c r="M39" s="320">
        <v>1.6559999999999775</v>
      </c>
      <c r="N39" s="320">
        <v>3.5135999999999967</v>
      </c>
      <c r="O39" s="535">
        <v>1.2000000000000171</v>
      </c>
      <c r="P39" s="320">
        <v>4.7999999999999829</v>
      </c>
      <c r="Q39" s="535">
        <v>6</v>
      </c>
      <c r="R39" s="586"/>
      <c r="S39" s="330"/>
      <c r="T39" s="374"/>
    </row>
    <row r="40" spans="1:20" x14ac:dyDescent="0.25">
      <c r="A40" s="73" t="s">
        <v>129</v>
      </c>
      <c r="B40" s="4"/>
      <c r="C40" s="6"/>
      <c r="D40" s="6"/>
      <c r="E40" s="7"/>
      <c r="F40" s="4"/>
      <c r="G40" s="6"/>
      <c r="H40" s="6"/>
      <c r="I40" s="324"/>
      <c r="J40" s="329" t="s">
        <v>390</v>
      </c>
      <c r="K40" s="330"/>
      <c r="L40" s="330"/>
      <c r="M40" s="330"/>
      <c r="N40" s="330"/>
      <c r="O40" s="330"/>
      <c r="P40" s="330"/>
      <c r="Q40" s="330"/>
      <c r="R40" s="330"/>
      <c r="S40" s="330"/>
      <c r="T40" s="374"/>
    </row>
    <row r="41" spans="1:20" x14ac:dyDescent="0.25">
      <c r="A41" s="14" t="s">
        <v>342</v>
      </c>
      <c r="B41" s="195">
        <v>67.892129999999995</v>
      </c>
      <c r="C41" s="195">
        <v>68.662660000000002</v>
      </c>
      <c r="D41" s="195">
        <v>65.275800000000004</v>
      </c>
      <c r="E41" s="592" t="s">
        <v>328</v>
      </c>
      <c r="F41" s="195">
        <v>64.37</v>
      </c>
      <c r="G41" s="195">
        <v>52.300000000000004</v>
      </c>
      <c r="H41" s="195">
        <v>59.20000000000001</v>
      </c>
      <c r="I41" s="310">
        <v>54.79999999999999</v>
      </c>
      <c r="J41" s="373" t="s">
        <v>387</v>
      </c>
      <c r="K41" s="330"/>
      <c r="L41" s="313">
        <v>63</v>
      </c>
      <c r="M41" s="313">
        <v>63</v>
      </c>
      <c r="N41" s="330"/>
      <c r="O41" s="313">
        <v>63</v>
      </c>
      <c r="P41" s="313">
        <v>62</v>
      </c>
      <c r="Q41" s="313">
        <v>62</v>
      </c>
      <c r="R41" s="330"/>
      <c r="S41" s="330"/>
      <c r="T41" s="374"/>
    </row>
    <row r="42" spans="1:20" x14ac:dyDescent="0.25">
      <c r="A42" s="14" t="s">
        <v>343</v>
      </c>
      <c r="B42" s="195">
        <v>66.223269999999999</v>
      </c>
      <c r="C42" s="195">
        <v>67.246549999999999</v>
      </c>
      <c r="D42" s="195">
        <v>65.734800000000007</v>
      </c>
      <c r="E42" s="593"/>
      <c r="F42" s="195">
        <v>64.36</v>
      </c>
      <c r="G42" s="195">
        <v>51.300000000000004</v>
      </c>
      <c r="H42" s="195">
        <v>58.8</v>
      </c>
      <c r="I42" s="310">
        <v>54</v>
      </c>
      <c r="J42" s="373" t="s">
        <v>388</v>
      </c>
      <c r="K42" s="330"/>
      <c r="L42" s="320">
        <v>2.9171999999999798</v>
      </c>
      <c r="M42" s="320">
        <v>5.2404000000000224</v>
      </c>
      <c r="N42" s="330"/>
      <c r="O42" s="320">
        <v>1.2000000000000171</v>
      </c>
      <c r="P42" s="320">
        <v>2.4000000000000341</v>
      </c>
      <c r="Q42" s="535">
        <v>10.799999999999983</v>
      </c>
      <c r="R42" s="330"/>
      <c r="S42" s="330"/>
      <c r="T42" s="374"/>
    </row>
    <row r="43" spans="1:20" x14ac:dyDescent="0.25">
      <c r="A43" s="14" t="s">
        <v>163</v>
      </c>
      <c r="B43" s="195">
        <v>29.266999999999999</v>
      </c>
      <c r="C43" s="195">
        <v>29.813000000000002</v>
      </c>
      <c r="D43" s="195">
        <v>46.339999999999996</v>
      </c>
      <c r="E43" s="593"/>
      <c r="F43" s="195">
        <v>9.0399999999999991</v>
      </c>
      <c r="G43" s="195">
        <v>13.700000000000001</v>
      </c>
      <c r="H43" s="195">
        <v>16.5</v>
      </c>
      <c r="I43" s="310">
        <v>14.7</v>
      </c>
      <c r="J43" s="329" t="s">
        <v>391</v>
      </c>
      <c r="K43" s="330"/>
      <c r="L43" s="330"/>
      <c r="M43" s="330"/>
      <c r="N43" s="330"/>
      <c r="O43" s="330"/>
      <c r="P43" s="330"/>
      <c r="Q43" s="330"/>
      <c r="R43" s="330"/>
      <c r="S43" s="330"/>
      <c r="T43" s="374"/>
    </row>
    <row r="44" spans="1:20" x14ac:dyDescent="0.25">
      <c r="A44" s="32" t="s">
        <v>150</v>
      </c>
      <c r="B44" s="195">
        <v>5.7450000000000001</v>
      </c>
      <c r="C44" s="195">
        <v>4.8959999999999999</v>
      </c>
      <c r="D44" s="195">
        <v>37.69</v>
      </c>
      <c r="E44" s="593"/>
      <c r="F44" s="195">
        <v>0.97</v>
      </c>
      <c r="G44" s="195">
        <v>1.4000000000000001</v>
      </c>
      <c r="H44" s="195">
        <v>2.1999999999999997</v>
      </c>
      <c r="I44" s="310">
        <v>1.7000000000000002</v>
      </c>
      <c r="J44" s="373" t="s">
        <v>387</v>
      </c>
      <c r="K44" s="330"/>
      <c r="L44" s="320">
        <v>59</v>
      </c>
      <c r="M44" s="320">
        <v>59</v>
      </c>
      <c r="N44" s="330"/>
      <c r="O44" s="313">
        <v>60</v>
      </c>
      <c r="P44" s="313">
        <v>59</v>
      </c>
      <c r="Q44" s="313">
        <v>59</v>
      </c>
      <c r="R44" s="330"/>
      <c r="S44" s="330"/>
      <c r="T44" s="374"/>
    </row>
    <row r="45" spans="1:20" x14ac:dyDescent="0.25">
      <c r="A45" s="14" t="s">
        <v>344</v>
      </c>
      <c r="B45" s="201">
        <v>691.24698999999998</v>
      </c>
      <c r="C45" s="201">
        <v>661.02023999999994</v>
      </c>
      <c r="D45" s="201">
        <v>554.61590000000001</v>
      </c>
      <c r="E45" s="593"/>
      <c r="F45" s="281" t="s">
        <v>304</v>
      </c>
      <c r="G45" s="201">
        <v>458.3</v>
      </c>
      <c r="H45" s="201">
        <v>488.8</v>
      </c>
      <c r="I45" s="361">
        <v>469.3</v>
      </c>
      <c r="J45" s="373" t="s">
        <v>388</v>
      </c>
      <c r="K45" s="330"/>
      <c r="L45" s="320">
        <v>6.6162499820851508</v>
      </c>
      <c r="M45" s="320">
        <v>3.1996156496769004</v>
      </c>
      <c r="N45" s="330"/>
      <c r="O45" s="320">
        <v>0</v>
      </c>
      <c r="P45" s="320">
        <v>1.2000000000000171</v>
      </c>
      <c r="Q45" s="320">
        <v>3.5999999999999659</v>
      </c>
      <c r="R45" s="330"/>
      <c r="S45" s="330"/>
      <c r="T45" s="374"/>
    </row>
    <row r="46" spans="1:20" x14ac:dyDescent="0.25">
      <c r="A46" s="14" t="s">
        <v>130</v>
      </c>
      <c r="B46" s="195">
        <v>5.1859999999999999</v>
      </c>
      <c r="C46" s="195">
        <v>4.673</v>
      </c>
      <c r="D46" s="195">
        <v>19.869999999999997</v>
      </c>
      <c r="E46" s="593"/>
      <c r="F46" s="195">
        <v>0.67</v>
      </c>
      <c r="G46" s="195">
        <v>28.799999999999997</v>
      </c>
      <c r="H46" s="195">
        <v>18.8</v>
      </c>
      <c r="I46" s="310">
        <v>25.2</v>
      </c>
      <c r="J46" s="329" t="s">
        <v>392</v>
      </c>
      <c r="K46" s="330"/>
      <c r="L46" s="375"/>
      <c r="M46" s="330"/>
      <c r="N46" s="330"/>
      <c r="O46" s="330"/>
      <c r="P46" s="330"/>
      <c r="Q46" s="330"/>
      <c r="R46" s="330"/>
      <c r="S46" s="330"/>
      <c r="T46" s="374"/>
    </row>
    <row r="47" spans="1:20" ht="28.5" customHeight="1" x14ac:dyDescent="0.25">
      <c r="A47" s="32" t="s">
        <v>535</v>
      </c>
      <c r="B47" s="195">
        <v>255.43594999999999</v>
      </c>
      <c r="C47" s="195">
        <v>247.21905000000001</v>
      </c>
      <c r="D47" s="195">
        <v>300.22210000000001</v>
      </c>
      <c r="E47" s="593"/>
      <c r="F47" s="203">
        <v>236.83</v>
      </c>
      <c r="G47" s="203">
        <v>133.5</v>
      </c>
      <c r="H47" s="203">
        <v>150.19999999999999</v>
      </c>
      <c r="I47" s="362">
        <v>138.69999999999999</v>
      </c>
      <c r="J47" s="373" t="s">
        <v>387</v>
      </c>
      <c r="K47" s="330"/>
      <c r="L47" s="313">
        <v>63</v>
      </c>
      <c r="M47" s="313">
        <v>63</v>
      </c>
      <c r="N47" s="330"/>
      <c r="O47" s="313">
        <v>63</v>
      </c>
      <c r="P47" s="313">
        <v>62</v>
      </c>
      <c r="Q47" s="313">
        <v>62</v>
      </c>
      <c r="R47" s="330"/>
      <c r="S47" s="330"/>
      <c r="T47" s="374"/>
    </row>
    <row r="48" spans="1:20" x14ac:dyDescent="0.25">
      <c r="A48" s="32" t="s">
        <v>131</v>
      </c>
      <c r="B48" s="195">
        <v>22.268999999999998</v>
      </c>
      <c r="C48" s="195">
        <v>20.957999999999998</v>
      </c>
      <c r="D48" s="195">
        <v>11.73</v>
      </c>
      <c r="E48" s="594"/>
      <c r="F48" s="195">
        <v>23.89</v>
      </c>
      <c r="G48" s="195">
        <v>26.8</v>
      </c>
      <c r="H48" s="195">
        <v>20.9</v>
      </c>
      <c r="I48" s="310">
        <v>24.7</v>
      </c>
      <c r="J48" s="373" t="s">
        <v>388</v>
      </c>
      <c r="K48" s="330"/>
      <c r="L48" s="320">
        <v>1.7512235999999746</v>
      </c>
      <c r="M48" s="320">
        <v>4.0727604000000213</v>
      </c>
      <c r="N48" s="330"/>
      <c r="O48" s="320">
        <v>1.2000000000000171</v>
      </c>
      <c r="P48" s="320">
        <v>2.4000000000000341</v>
      </c>
      <c r="Q48" s="320">
        <v>9.5999999999999659</v>
      </c>
      <c r="R48" s="330"/>
      <c r="S48" s="330"/>
      <c r="T48" s="374"/>
    </row>
    <row r="49" spans="1:20" x14ac:dyDescent="0.25">
      <c r="A49" s="73"/>
      <c r="B49" s="10"/>
      <c r="C49" s="7"/>
      <c r="D49" s="7"/>
      <c r="E49" s="7"/>
      <c r="F49" s="10"/>
      <c r="G49" s="7"/>
      <c r="H49" s="7"/>
      <c r="I49" s="363"/>
      <c r="J49" s="329" t="s">
        <v>393</v>
      </c>
      <c r="K49" s="330"/>
      <c r="L49" s="330"/>
      <c r="M49" s="330"/>
      <c r="N49" s="330"/>
      <c r="O49" s="330"/>
      <c r="P49" s="330"/>
      <c r="Q49" s="330"/>
      <c r="R49" s="330"/>
      <c r="S49" s="330"/>
      <c r="T49" s="374"/>
    </row>
    <row r="50" spans="1:20" x14ac:dyDescent="0.25">
      <c r="A50" s="73" t="s">
        <v>132</v>
      </c>
      <c r="B50" s="10"/>
      <c r="C50" s="7"/>
      <c r="D50" s="7"/>
      <c r="E50" s="7"/>
      <c r="F50" s="10"/>
      <c r="G50" s="7"/>
      <c r="H50" s="7"/>
      <c r="I50" s="363"/>
      <c r="J50" s="373" t="s">
        <v>387</v>
      </c>
      <c r="K50" s="330"/>
      <c r="L50" s="320">
        <v>59</v>
      </c>
      <c r="M50" s="320">
        <v>58</v>
      </c>
      <c r="N50" s="330"/>
      <c r="O50" s="313">
        <v>59</v>
      </c>
      <c r="P50" s="313">
        <v>59</v>
      </c>
      <c r="Q50" s="313">
        <v>59</v>
      </c>
      <c r="R50" s="330"/>
      <c r="S50" s="330"/>
      <c r="T50" s="374"/>
    </row>
    <row r="51" spans="1:20" x14ac:dyDescent="0.25">
      <c r="A51" s="71" t="s">
        <v>133</v>
      </c>
      <c r="B51" s="204">
        <v>2167</v>
      </c>
      <c r="C51" s="204">
        <v>2097</v>
      </c>
      <c r="D51" s="204">
        <v>1491</v>
      </c>
      <c r="E51" s="589" t="s">
        <v>328</v>
      </c>
      <c r="F51" s="204" t="s">
        <v>552</v>
      </c>
      <c r="G51" s="204">
        <v>1238.7</v>
      </c>
      <c r="H51" s="204">
        <v>1443.1</v>
      </c>
      <c r="I51" s="364">
        <v>1312.6</v>
      </c>
      <c r="J51" s="373" t="s">
        <v>388</v>
      </c>
      <c r="K51" s="330"/>
      <c r="L51" s="320">
        <v>3.2506767228426554</v>
      </c>
      <c r="M51" s="320">
        <v>11.775205608394174</v>
      </c>
      <c r="N51" s="330"/>
      <c r="O51" s="320">
        <v>10.799999999999983</v>
      </c>
      <c r="P51" s="320">
        <v>0</v>
      </c>
      <c r="Q51" s="320">
        <v>2.4000000000000341</v>
      </c>
      <c r="R51" s="330"/>
      <c r="S51" s="330"/>
      <c r="T51" s="374"/>
    </row>
    <row r="52" spans="1:20" x14ac:dyDescent="0.25">
      <c r="A52" s="71" t="s">
        <v>521</v>
      </c>
      <c r="B52" s="204">
        <v>2245</v>
      </c>
      <c r="C52" s="204">
        <v>2167</v>
      </c>
      <c r="D52" s="204">
        <v>1536</v>
      </c>
      <c r="E52" s="591"/>
      <c r="F52" s="204" t="s">
        <v>553</v>
      </c>
      <c r="G52" s="204">
        <v>1289.5</v>
      </c>
      <c r="H52" s="204">
        <v>1536.9</v>
      </c>
      <c r="I52" s="364">
        <v>1379</v>
      </c>
      <c r="J52" s="329" t="s">
        <v>455</v>
      </c>
      <c r="K52" s="330"/>
      <c r="L52" s="384"/>
      <c r="M52" s="384"/>
      <c r="N52" s="330"/>
      <c r="O52" s="384"/>
      <c r="P52" s="384"/>
      <c r="Q52" s="384"/>
      <c r="R52" s="330"/>
      <c r="S52" s="330"/>
      <c r="T52" s="374"/>
    </row>
    <row r="53" spans="1:20" ht="12.75" customHeight="1" x14ac:dyDescent="0.25">
      <c r="A53" s="549" t="s">
        <v>471</v>
      </c>
      <c r="B53" s="574"/>
      <c r="C53" s="574"/>
      <c r="D53" s="574"/>
      <c r="E53" s="574"/>
      <c r="F53" s="574"/>
      <c r="G53" s="574"/>
      <c r="H53" s="574"/>
      <c r="I53" s="574"/>
      <c r="J53" s="329" t="s">
        <v>390</v>
      </c>
      <c r="K53" s="330"/>
      <c r="L53" s="384"/>
      <c r="M53" s="384"/>
      <c r="N53" s="330"/>
      <c r="O53" s="384"/>
      <c r="P53" s="384"/>
      <c r="Q53" s="384"/>
      <c r="R53" s="330"/>
      <c r="S53" s="330"/>
      <c r="T53" s="374"/>
    </row>
    <row r="54" spans="1:20" x14ac:dyDescent="0.25">
      <c r="A54" s="572" t="s">
        <v>493</v>
      </c>
      <c r="B54" s="597"/>
      <c r="C54" s="597"/>
      <c r="D54" s="597"/>
      <c r="E54" s="597"/>
      <c r="F54" s="597"/>
      <c r="G54" s="597"/>
      <c r="H54" s="597"/>
      <c r="I54" s="597"/>
      <c r="J54" s="373" t="s">
        <v>388</v>
      </c>
      <c r="K54" s="330"/>
      <c r="L54" s="405">
        <v>1.1659764000000052</v>
      </c>
      <c r="M54" s="384"/>
      <c r="N54" s="330"/>
      <c r="O54" s="384"/>
      <c r="P54" s="384"/>
      <c r="Q54" s="384"/>
      <c r="R54" s="330"/>
      <c r="S54" s="330"/>
      <c r="T54" s="374"/>
    </row>
    <row r="55" spans="1:20" ht="15.75" thickBot="1" x14ac:dyDescent="0.3">
      <c r="A55" s="570" t="s">
        <v>494</v>
      </c>
      <c r="B55" s="587"/>
      <c r="C55" s="587"/>
      <c r="D55" s="587"/>
      <c r="E55" s="587"/>
      <c r="F55" s="587"/>
      <c r="G55" s="587"/>
      <c r="H55" s="587"/>
      <c r="I55" s="587"/>
      <c r="J55" s="329" t="s">
        <v>391</v>
      </c>
      <c r="K55" s="330"/>
      <c r="L55" s="384"/>
      <c r="M55" s="384"/>
      <c r="N55" s="330"/>
      <c r="O55" s="384"/>
      <c r="P55" s="384"/>
      <c r="Q55" s="384"/>
      <c r="R55" s="330"/>
      <c r="S55" s="330"/>
      <c r="T55" s="374"/>
    </row>
    <row r="56" spans="1:20" x14ac:dyDescent="0.25">
      <c r="A56" s="598" t="s">
        <v>476</v>
      </c>
      <c r="B56" s="599"/>
      <c r="C56" s="599"/>
      <c r="D56" s="599"/>
      <c r="E56" s="599"/>
      <c r="F56" s="599"/>
      <c r="G56" s="599"/>
      <c r="H56" s="599"/>
      <c r="I56" s="599"/>
      <c r="J56" s="373" t="s">
        <v>388</v>
      </c>
      <c r="K56" s="330"/>
      <c r="L56" s="405">
        <v>3.6073164000000304</v>
      </c>
      <c r="M56" s="384"/>
      <c r="N56" s="330"/>
      <c r="O56" s="384"/>
      <c r="P56" s="384"/>
      <c r="Q56" s="384"/>
      <c r="R56" s="367"/>
      <c r="S56" s="367"/>
      <c r="T56" s="381"/>
    </row>
    <row r="57" spans="1:20" ht="25.5" customHeight="1" x14ac:dyDescent="0.25">
      <c r="A57" s="570"/>
      <c r="B57" s="587"/>
      <c r="C57" s="587"/>
      <c r="D57" s="587"/>
      <c r="E57" s="587"/>
      <c r="F57" s="587"/>
      <c r="G57" s="587"/>
      <c r="H57" s="587"/>
      <c r="I57" s="587"/>
      <c r="J57" s="329" t="s">
        <v>395</v>
      </c>
      <c r="K57" s="330"/>
      <c r="L57" s="330"/>
      <c r="M57" s="330"/>
      <c r="N57" s="330"/>
      <c r="O57" s="330"/>
      <c r="P57" s="330"/>
      <c r="Q57" s="330"/>
      <c r="R57" s="330"/>
      <c r="S57" s="330"/>
      <c r="T57" s="374"/>
    </row>
    <row r="58" spans="1:20" ht="24.75" customHeight="1" x14ac:dyDescent="0.25">
      <c r="A58" s="572"/>
      <c r="B58" s="573"/>
      <c r="C58" s="573"/>
      <c r="D58" s="573"/>
      <c r="E58" s="573"/>
      <c r="F58" s="573"/>
      <c r="G58" s="573"/>
      <c r="H58" s="573"/>
      <c r="I58" s="573"/>
      <c r="J58" s="373" t="s">
        <v>394</v>
      </c>
      <c r="K58" s="330"/>
      <c r="L58" s="320">
        <v>60</v>
      </c>
      <c r="M58" s="320">
        <v>60</v>
      </c>
      <c r="N58" s="330"/>
      <c r="O58" s="313">
        <v>61</v>
      </c>
      <c r="P58" s="313">
        <v>59</v>
      </c>
      <c r="Q58" s="313">
        <v>60</v>
      </c>
      <c r="R58" s="384"/>
      <c r="S58" s="330"/>
      <c r="T58" s="374"/>
    </row>
    <row r="59" spans="1:20" ht="21" customHeight="1" x14ac:dyDescent="0.25">
      <c r="A59" s="572"/>
      <c r="B59" s="573"/>
      <c r="C59" s="573"/>
      <c r="D59" s="573"/>
      <c r="E59" s="573"/>
      <c r="F59" s="573"/>
      <c r="G59" s="573"/>
      <c r="H59" s="573"/>
      <c r="I59" s="573"/>
      <c r="J59" s="373" t="s">
        <v>385</v>
      </c>
      <c r="K59" s="330"/>
      <c r="L59" s="320">
        <v>9.8532000000000153</v>
      </c>
      <c r="M59" s="320">
        <v>11.792400000000015</v>
      </c>
      <c r="N59" s="330"/>
      <c r="O59" s="535">
        <v>8.4000000000000341</v>
      </c>
      <c r="P59" s="406">
        <v>10.799999999999983</v>
      </c>
      <c r="Q59" s="535">
        <v>10.799999999999983</v>
      </c>
      <c r="R59" s="384"/>
      <c r="S59" s="330"/>
      <c r="T59" s="374"/>
    </row>
    <row r="60" spans="1:20" ht="15" customHeight="1" x14ac:dyDescent="0.25">
      <c r="A60" s="572"/>
      <c r="B60" s="573"/>
      <c r="C60" s="573"/>
      <c r="D60" s="573"/>
      <c r="E60" s="573"/>
      <c r="F60" s="573"/>
      <c r="G60" s="573"/>
      <c r="H60" s="573"/>
      <c r="I60" s="573"/>
      <c r="J60" s="329" t="s">
        <v>396</v>
      </c>
      <c r="K60" s="330"/>
      <c r="L60" s="330"/>
      <c r="M60" s="330"/>
      <c r="N60" s="330"/>
      <c r="O60" s="330"/>
      <c r="P60" s="330"/>
      <c r="Q60" s="330"/>
      <c r="R60" s="330"/>
      <c r="S60" s="330"/>
      <c r="T60" s="374"/>
    </row>
    <row r="61" spans="1:20" x14ac:dyDescent="0.25">
      <c r="A61" s="572"/>
      <c r="B61" s="573"/>
      <c r="C61" s="573"/>
      <c r="D61" s="573"/>
      <c r="E61" s="573"/>
      <c r="F61" s="573"/>
      <c r="G61" s="573"/>
      <c r="H61" s="573"/>
      <c r="I61" s="573"/>
      <c r="J61" s="373" t="s">
        <v>394</v>
      </c>
      <c r="K61" s="330"/>
      <c r="L61" s="320">
        <v>57</v>
      </c>
      <c r="M61" s="320">
        <v>57</v>
      </c>
      <c r="N61" s="330"/>
      <c r="O61" s="313">
        <v>57</v>
      </c>
      <c r="P61" s="313">
        <v>54</v>
      </c>
      <c r="Q61" s="313">
        <v>56</v>
      </c>
      <c r="R61" s="330"/>
      <c r="S61" s="330"/>
      <c r="T61" s="374"/>
    </row>
    <row r="62" spans="1:20" ht="21" customHeight="1" thickBot="1" x14ac:dyDescent="0.3">
      <c r="A62" s="572"/>
      <c r="B62" s="573"/>
      <c r="C62" s="573"/>
      <c r="D62" s="573"/>
      <c r="E62" s="573"/>
      <c r="F62" s="573"/>
      <c r="G62" s="573"/>
      <c r="H62" s="573"/>
      <c r="I62" s="573"/>
      <c r="J62" s="378" t="s">
        <v>385</v>
      </c>
      <c r="K62" s="330"/>
      <c r="L62" s="379">
        <v>8.6783999999999821</v>
      </c>
      <c r="M62" s="379">
        <v>3.2220000000000368</v>
      </c>
      <c r="N62" s="330"/>
      <c r="O62" s="536">
        <v>0</v>
      </c>
      <c r="P62" s="536">
        <v>8.4000000000000341</v>
      </c>
      <c r="Q62" s="536">
        <v>4.7999999999999829</v>
      </c>
      <c r="R62" s="330"/>
      <c r="S62" s="330"/>
      <c r="T62" s="374"/>
    </row>
    <row r="63" spans="1:20" ht="15" customHeight="1" thickBot="1" x14ac:dyDescent="0.3">
      <c r="A63" s="572"/>
      <c r="B63" s="573"/>
      <c r="C63" s="573"/>
      <c r="D63" s="573"/>
      <c r="E63" s="573"/>
      <c r="F63" s="573"/>
      <c r="G63" s="573"/>
      <c r="H63" s="573"/>
      <c r="I63" s="573"/>
      <c r="J63" s="380" t="s">
        <v>401</v>
      </c>
      <c r="K63" s="367"/>
      <c r="L63" s="367"/>
      <c r="M63" s="367"/>
      <c r="N63" s="367"/>
      <c r="O63" s="367"/>
      <c r="P63" s="367"/>
      <c r="Q63" s="367"/>
      <c r="R63" s="376"/>
      <c r="S63" s="376"/>
      <c r="T63" s="377"/>
    </row>
    <row r="64" spans="1:20" ht="15.75" x14ac:dyDescent="0.25">
      <c r="A64" s="570"/>
      <c r="B64" s="587"/>
      <c r="C64" s="587"/>
      <c r="D64" s="587"/>
      <c r="E64" s="587"/>
      <c r="F64" s="587"/>
      <c r="G64" s="587"/>
      <c r="H64" s="587"/>
      <c r="I64" s="587"/>
      <c r="J64" s="382" t="s">
        <v>404</v>
      </c>
      <c r="K64" s="330"/>
      <c r="L64" s="330"/>
      <c r="M64" s="330"/>
      <c r="N64" s="330"/>
      <c r="O64" s="330"/>
      <c r="P64" s="330"/>
      <c r="Q64" s="330"/>
      <c r="R64" s="367"/>
      <c r="S64" s="367"/>
      <c r="T64" s="381"/>
    </row>
    <row r="65" spans="1:20" x14ac:dyDescent="0.25">
      <c r="A65" s="572"/>
      <c r="B65" s="573"/>
      <c r="C65" s="573"/>
      <c r="D65" s="573"/>
      <c r="E65" s="573"/>
      <c r="F65" s="573"/>
      <c r="G65" s="573"/>
      <c r="H65" s="573"/>
      <c r="I65" s="573"/>
      <c r="J65" s="383" t="s">
        <v>403</v>
      </c>
      <c r="K65" s="330"/>
      <c r="L65" s="320">
        <f>$C$31*$C$5/100</f>
        <v>7894.801199999999</v>
      </c>
      <c r="M65" s="320">
        <f>$B$31*$B$5/100</f>
        <v>6492.5927000000001</v>
      </c>
      <c r="N65" s="320">
        <f>$D$31*$D$5/100</f>
        <v>1343.9881000000003</v>
      </c>
      <c r="O65" s="320">
        <f>$G$31*$G$5/100</f>
        <v>3486.64</v>
      </c>
      <c r="P65" s="320">
        <f>$H$31*$H$5/100</f>
        <v>1877.3519999999999</v>
      </c>
      <c r="Q65" s="320">
        <f>$I$31*$I$5/100</f>
        <v>5326.23</v>
      </c>
      <c r="R65" s="330"/>
      <c r="S65" s="330"/>
      <c r="T65" s="374"/>
    </row>
    <row r="66" spans="1:20" ht="15" customHeight="1" x14ac:dyDescent="0.25">
      <c r="A66" s="572"/>
      <c r="B66" s="573"/>
      <c r="C66" s="573"/>
      <c r="D66" s="573"/>
      <c r="E66" s="573"/>
      <c r="F66" s="573"/>
      <c r="G66" s="573"/>
      <c r="H66" s="573"/>
      <c r="I66" s="573"/>
      <c r="J66" s="383" t="s">
        <v>375</v>
      </c>
      <c r="K66" s="330"/>
      <c r="L66" s="320">
        <v>7796.0024955999997</v>
      </c>
      <c r="M66" s="320">
        <v>6316.0015992000008</v>
      </c>
      <c r="N66" s="320">
        <v>1267.0001167999999</v>
      </c>
      <c r="O66" s="320">
        <v>3192.212</v>
      </c>
      <c r="P66" s="320">
        <v>1902.3069999999998</v>
      </c>
      <c r="Q66" s="320">
        <v>5120.5779999999995</v>
      </c>
      <c r="R66" s="330"/>
      <c r="S66" s="330"/>
      <c r="T66" s="374"/>
    </row>
    <row r="67" spans="1:20" x14ac:dyDescent="0.25">
      <c r="A67" s="570"/>
      <c r="B67" s="587"/>
      <c r="C67" s="587"/>
      <c r="D67" s="587"/>
      <c r="E67" s="587"/>
      <c r="F67" s="587"/>
      <c r="G67" s="587"/>
      <c r="H67" s="587"/>
      <c r="I67" s="587"/>
      <c r="J67" s="385" t="s">
        <v>405</v>
      </c>
      <c r="K67" s="330"/>
      <c r="L67" s="314">
        <f>L65/L66-1</f>
        <v>1.2672995481435523E-2</v>
      </c>
      <c r="M67" s="314">
        <f t="shared" ref="M67:Q67" si="33">M65/M66-1</f>
        <v>2.7959318569894975E-2</v>
      </c>
      <c r="N67" s="314">
        <f t="shared" si="33"/>
        <v>6.0763990609918217E-2</v>
      </c>
      <c r="O67" s="314">
        <f t="shared" si="33"/>
        <v>9.223322260551603E-2</v>
      </c>
      <c r="P67" s="314">
        <f t="shared" si="33"/>
        <v>-1.3118282170017759E-2</v>
      </c>
      <c r="Q67" s="314">
        <f t="shared" si="33"/>
        <v>4.0161872351129224E-2</v>
      </c>
      <c r="R67" s="330"/>
      <c r="S67" s="330"/>
      <c r="T67" s="374"/>
    </row>
    <row r="68" spans="1:20" ht="15.75" x14ac:dyDescent="0.25">
      <c r="A68" s="307"/>
      <c r="B68" s="295"/>
      <c r="C68" s="295"/>
      <c r="D68" s="295"/>
      <c r="E68" s="295"/>
      <c r="F68" s="295"/>
      <c r="G68" s="295"/>
      <c r="H68" s="295"/>
      <c r="I68" s="295"/>
      <c r="J68" s="386" t="s">
        <v>406</v>
      </c>
      <c r="K68" s="330"/>
      <c r="L68" s="330"/>
      <c r="M68" s="330"/>
      <c r="N68" s="330"/>
      <c r="O68" s="330"/>
      <c r="P68" s="330"/>
      <c r="Q68" s="330"/>
      <c r="R68" s="330"/>
      <c r="S68" s="330"/>
      <c r="T68" s="374"/>
    </row>
    <row r="69" spans="1:20" ht="15" customHeight="1" x14ac:dyDescent="0.25">
      <c r="A69" s="588"/>
      <c r="B69" s="588"/>
      <c r="C69" s="588"/>
      <c r="D69" s="588"/>
      <c r="E69" s="588"/>
      <c r="F69" s="588"/>
      <c r="G69" s="588"/>
      <c r="H69" s="588"/>
      <c r="I69" s="588"/>
      <c r="J69" s="383" t="s">
        <v>403</v>
      </c>
      <c r="K69" s="330"/>
      <c r="L69" s="320">
        <f>-L65*C32*12</f>
        <v>17744776.759504076</v>
      </c>
      <c r="M69" s="320">
        <f>-M65*B32*12</f>
        <v>15188132.491258319</v>
      </c>
      <c r="N69" s="320">
        <f>-N65*D32*12</f>
        <v>1362129.7889690404</v>
      </c>
      <c r="O69" s="320">
        <f>-O65*G32*12</f>
        <v>4765539.5520000001</v>
      </c>
      <c r="P69" s="320">
        <f>-P65*H32*12</f>
        <v>2755201.7951999996</v>
      </c>
      <c r="Q69" s="320">
        <f>-Q65*I32*12</f>
        <v>7465243.9680000003</v>
      </c>
      <c r="R69" s="330"/>
      <c r="S69" s="330"/>
      <c r="T69" s="374"/>
    </row>
    <row r="70" spans="1:20" ht="15.75" thickBot="1" x14ac:dyDescent="0.3">
      <c r="A70" s="183"/>
      <c r="B70" s="183"/>
      <c r="C70" s="183"/>
      <c r="D70" s="183"/>
      <c r="E70" s="183"/>
      <c r="F70" s="183"/>
      <c r="G70" s="183"/>
      <c r="H70" s="183"/>
      <c r="I70" s="183"/>
      <c r="J70" s="387" t="s">
        <v>375</v>
      </c>
      <c r="K70" s="376"/>
      <c r="L70" s="313">
        <v>16857913.502423886</v>
      </c>
      <c r="M70" s="320">
        <v>14452288.923761804</v>
      </c>
      <c r="N70" s="320">
        <v>1195966.3877380663</v>
      </c>
      <c r="O70" s="320">
        <v>4129445.4432000001</v>
      </c>
      <c r="P70" s="320">
        <v>2837481.1211999995</v>
      </c>
      <c r="Q70" s="320">
        <v>6998806.0103999991</v>
      </c>
      <c r="R70" s="330"/>
      <c r="S70" s="330"/>
      <c r="T70" s="374"/>
    </row>
    <row r="71" spans="1:20" ht="16.5" thickBot="1" x14ac:dyDescent="0.3">
      <c r="J71" s="380" t="s">
        <v>402</v>
      </c>
      <c r="K71" s="367"/>
      <c r="L71" s="330"/>
      <c r="M71" s="330"/>
      <c r="N71" s="330"/>
      <c r="O71" s="330"/>
      <c r="P71" s="330"/>
      <c r="Q71" s="330"/>
      <c r="R71" s="376"/>
      <c r="S71" s="376"/>
      <c r="T71" s="377"/>
    </row>
    <row r="72" spans="1:20" ht="15.75" x14ac:dyDescent="0.25">
      <c r="J72" s="382" t="s">
        <v>404</v>
      </c>
      <c r="K72" s="330"/>
      <c r="L72" s="330"/>
      <c r="M72" s="330"/>
      <c r="N72" s="330"/>
      <c r="O72" s="330"/>
      <c r="P72" s="330"/>
      <c r="Q72" s="330"/>
    </row>
    <row r="73" spans="1:20" x14ac:dyDescent="0.25">
      <c r="J73" s="383" t="s">
        <v>403</v>
      </c>
      <c r="K73" s="330"/>
      <c r="L73" s="320">
        <f>$C$35*$C$5/100</f>
        <v>18023.748600000003</v>
      </c>
      <c r="M73" s="320">
        <f>$B$35*$B$5/100</f>
        <v>14692.197999999999</v>
      </c>
      <c r="N73" s="320"/>
      <c r="O73" s="320">
        <f>$G$35*$G$5/100</f>
        <v>9239.5959999999995</v>
      </c>
      <c r="P73" s="320">
        <f>$H$35*$H$5/100</f>
        <v>3137.1539999999995</v>
      </c>
      <c r="Q73" s="320">
        <f>$I$35*$I$5/100</f>
        <v>12427.87</v>
      </c>
    </row>
    <row r="74" spans="1:20" x14ac:dyDescent="0.25">
      <c r="J74" s="383" t="s">
        <v>375</v>
      </c>
      <c r="K74" s="330"/>
      <c r="L74" s="320">
        <v>17372.997844399997</v>
      </c>
      <c r="M74" s="320">
        <v>14396.002034399999</v>
      </c>
      <c r="N74" s="320"/>
      <c r="O74" s="320">
        <v>8929.5659999999989</v>
      </c>
      <c r="P74" s="320">
        <v>3205.2570000000001</v>
      </c>
      <c r="Q74" s="320">
        <v>12178.671999999999</v>
      </c>
    </row>
    <row r="75" spans="1:20" x14ac:dyDescent="0.25">
      <c r="J75" s="385" t="s">
        <v>405</v>
      </c>
      <c r="K75" s="330"/>
      <c r="L75" s="314">
        <f>L73/L74-1</f>
        <v>3.7457597210821536E-2</v>
      </c>
      <c r="M75" s="314">
        <f t="shared" ref="M75" si="34">M73/M74-1</f>
        <v>2.0574876614508852E-2</v>
      </c>
      <c r="N75" s="314"/>
      <c r="O75" s="314">
        <f t="shared" ref="O75" si="35">O73/O74-1</f>
        <v>3.4719492526288587E-2</v>
      </c>
      <c r="P75" s="314">
        <f t="shared" ref="P75" si="36">P73/P74-1</f>
        <v>-2.1247282199212236E-2</v>
      </c>
      <c r="Q75" s="314">
        <f t="shared" ref="Q75" si="37">Q73/Q74-1</f>
        <v>2.0461836889933638E-2</v>
      </c>
    </row>
    <row r="76" spans="1:20" ht="15.75" x14ac:dyDescent="0.25">
      <c r="J76" s="386" t="s">
        <v>406</v>
      </c>
      <c r="K76" s="330"/>
      <c r="L76" s="330"/>
      <c r="M76" s="330"/>
      <c r="N76" s="330"/>
      <c r="O76" s="330"/>
      <c r="P76" s="330"/>
      <c r="Q76" s="330"/>
    </row>
    <row r="77" spans="1:20" x14ac:dyDescent="0.25">
      <c r="J77" s="383" t="s">
        <v>403</v>
      </c>
      <c r="K77" s="330"/>
      <c r="L77" s="320">
        <f>L73*C36*12</f>
        <v>51307117.226154506</v>
      </c>
      <c r="M77" s="320">
        <f>M73*B36*12</f>
        <v>45536569.469018392</v>
      </c>
      <c r="N77" s="320"/>
      <c r="O77" s="320">
        <f>O73*G36*12</f>
        <v>17485011.470399998</v>
      </c>
      <c r="P77" s="320">
        <f>P73*H36*12</f>
        <v>6339560.803199999</v>
      </c>
      <c r="Q77" s="320">
        <f>Q73*I36*12</f>
        <v>23921164.176000003</v>
      </c>
    </row>
    <row r="78" spans="1:20" ht="15.75" thickBot="1" x14ac:dyDescent="0.3">
      <c r="J78" s="387" t="s">
        <v>375</v>
      </c>
      <c r="K78" s="376"/>
      <c r="L78" s="313">
        <v>51648292.05911231</v>
      </c>
      <c r="M78" s="313">
        <v>46488121.038469583</v>
      </c>
      <c r="N78" s="320"/>
      <c r="O78" s="320">
        <v>17412653.699999999</v>
      </c>
      <c r="P78" s="320">
        <v>6554109.5136000011</v>
      </c>
      <c r="Q78" s="320">
        <v>24055312.934399996</v>
      </c>
    </row>
  </sheetData>
  <mergeCells count="27">
    <mergeCell ref="A58:I58"/>
    <mergeCell ref="E51:E52"/>
    <mergeCell ref="A54:I54"/>
    <mergeCell ref="A55:I55"/>
    <mergeCell ref="A56:I56"/>
    <mergeCell ref="A57:I57"/>
    <mergeCell ref="A1:I1"/>
    <mergeCell ref="A3:A4"/>
    <mergeCell ref="B3:E3"/>
    <mergeCell ref="F3:F4"/>
    <mergeCell ref="G3:I3"/>
    <mergeCell ref="K3:R3"/>
    <mergeCell ref="R38:R39"/>
    <mergeCell ref="A66:I66"/>
    <mergeCell ref="A67:I67"/>
    <mergeCell ref="A69:I69"/>
    <mergeCell ref="A60:I60"/>
    <mergeCell ref="A61:I61"/>
    <mergeCell ref="A62:I62"/>
    <mergeCell ref="A63:I63"/>
    <mergeCell ref="A64:I64"/>
    <mergeCell ref="A65:I65"/>
    <mergeCell ref="A59:I59"/>
    <mergeCell ref="A53:I53"/>
    <mergeCell ref="E23:E28"/>
    <mergeCell ref="E31:E38"/>
    <mergeCell ref="E41:E48"/>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79998168889431442"/>
  </sheetPr>
  <dimension ref="A1:K70"/>
  <sheetViews>
    <sheetView workbookViewId="0">
      <pane xSplit="1" ySplit="5" topLeftCell="B35" activePane="bottomRight" state="frozen"/>
      <selection activeCell="A36" sqref="A36:L36"/>
      <selection pane="topRight" activeCell="A36" sqref="A36:L36"/>
      <selection pane="bottomLeft" activeCell="A36" sqref="A36:L36"/>
      <selection pane="bottomRight" activeCell="A49" sqref="A49:K49"/>
    </sheetView>
  </sheetViews>
  <sheetFormatPr baseColWidth="10" defaultColWidth="11.42578125" defaultRowHeight="15" x14ac:dyDescent="0.25"/>
  <cols>
    <col min="1" max="1" width="53" style="104" customWidth="1"/>
    <col min="2" max="11" width="10.7109375" style="27" customWidth="1"/>
    <col min="12" max="16384" width="11.42578125" style="27"/>
  </cols>
  <sheetData>
    <row r="1" spans="1:11" s="87" customFormat="1" x14ac:dyDescent="0.25">
      <c r="A1" s="551" t="s">
        <v>489</v>
      </c>
      <c r="B1" s="551"/>
      <c r="C1" s="551"/>
      <c r="D1" s="551"/>
      <c r="E1" s="551"/>
      <c r="F1" s="551"/>
      <c r="G1" s="551"/>
      <c r="H1" s="551"/>
      <c r="I1" s="551"/>
      <c r="J1" s="551"/>
      <c r="K1" s="551"/>
    </row>
    <row r="2" spans="1:11" s="188" customFormat="1" x14ac:dyDescent="0.25">
      <c r="A2" s="173"/>
      <c r="B2" s="173"/>
      <c r="C2" s="173"/>
      <c r="D2" s="173"/>
      <c r="E2" s="173"/>
      <c r="F2" s="173"/>
      <c r="G2" s="173"/>
      <c r="H2" s="173"/>
      <c r="I2" s="173"/>
      <c r="J2" s="173"/>
      <c r="K2" s="173"/>
    </row>
    <row r="3" spans="1:11" s="65" customFormat="1" ht="24" customHeight="1" x14ac:dyDescent="0.25">
      <c r="A3" s="602"/>
      <c r="B3" s="581" t="s">
        <v>330</v>
      </c>
      <c r="C3" s="581"/>
      <c r="D3" s="581"/>
      <c r="E3" s="581"/>
      <c r="F3" s="581" t="s">
        <v>137</v>
      </c>
      <c r="G3" s="581"/>
      <c r="H3" s="581" t="s">
        <v>136</v>
      </c>
      <c r="I3" s="581"/>
      <c r="J3" s="581"/>
      <c r="K3" s="581"/>
    </row>
    <row r="4" spans="1:11" s="65" customFormat="1" ht="27" customHeight="1" x14ac:dyDescent="0.25">
      <c r="A4" s="602"/>
      <c r="B4" s="603" t="s">
        <v>85</v>
      </c>
      <c r="C4" s="603"/>
      <c r="D4" s="603" t="s">
        <v>331</v>
      </c>
      <c r="E4" s="603"/>
      <c r="F4" s="581"/>
      <c r="G4" s="581"/>
      <c r="H4" s="603" t="s">
        <v>19</v>
      </c>
      <c r="I4" s="603"/>
      <c r="J4" s="603" t="s">
        <v>25</v>
      </c>
      <c r="K4" s="603"/>
    </row>
    <row r="5" spans="1:11" s="65" customFormat="1" x14ac:dyDescent="0.25">
      <c r="A5" s="602"/>
      <c r="B5" s="51" t="s">
        <v>114</v>
      </c>
      <c r="C5" s="51" t="s">
        <v>115</v>
      </c>
      <c r="D5" s="51" t="s">
        <v>114</v>
      </c>
      <c r="E5" s="51" t="s">
        <v>115</v>
      </c>
      <c r="F5" s="51" t="s">
        <v>114</v>
      </c>
      <c r="G5" s="51" t="s">
        <v>115</v>
      </c>
      <c r="H5" s="51" t="s">
        <v>114</v>
      </c>
      <c r="I5" s="51" t="s">
        <v>115</v>
      </c>
      <c r="J5" s="51" t="s">
        <v>114</v>
      </c>
      <c r="K5" s="51" t="s">
        <v>115</v>
      </c>
    </row>
    <row r="6" spans="1:11" s="65" customFormat="1" ht="15" customHeight="1" x14ac:dyDescent="0.25">
      <c r="A6" s="453" t="s">
        <v>181</v>
      </c>
      <c r="B6" s="454">
        <f>IF('5.1-2 source'!B6&lt;&gt;"",'5.1-2 source'!B6,"")</f>
        <v>17530</v>
      </c>
      <c r="C6" s="454">
        <f>IF('5.1-2 source'!C6&lt;&gt;"",'5.1-2 source'!C6,"")</f>
        <v>24933</v>
      </c>
      <c r="D6" s="454">
        <f>IF('5.1-2 source'!F6&lt;&gt;"",'5.1-2 source'!F6,"")</f>
        <v>11503</v>
      </c>
      <c r="E6" s="454">
        <f>IF('5.1-2 source'!G6&lt;&gt;"",'5.1-2 source'!G6,"")</f>
        <v>1567</v>
      </c>
      <c r="F6" s="454" t="str">
        <f>IF('5.1-2 source'!H6&lt;&gt;"",'5.1-2 source'!H6,"")</f>
        <v>1869 (9)</v>
      </c>
      <c r="G6" s="454" t="str">
        <f>IF('5.1-2 source'!I6&lt;&gt;"",'5.1-2 source'!I6,"")</f>
        <v>251 (9)</v>
      </c>
      <c r="H6" s="454">
        <f>IF('5.1-2 source'!J6&lt;&gt;"",'5.1-2 source'!J6,"")</f>
        <v>19074</v>
      </c>
      <c r="I6" s="454">
        <f>IF('5.1-2 source'!K6&lt;&gt;"",'5.1-2 source'!K6,"")</f>
        <v>24509</v>
      </c>
      <c r="J6" s="454">
        <f>IF('5.1-2 source'!L6&lt;&gt;"",'5.1-2 source'!L6,"")</f>
        <v>5195</v>
      </c>
      <c r="K6" s="454">
        <f>IF('5.1-2 source'!M6&lt;&gt;"",'5.1-2 source'!M6,"")</f>
        <v>19507</v>
      </c>
    </row>
    <row r="7" spans="1:11" s="65" customFormat="1" ht="15" customHeight="1" x14ac:dyDescent="0.25">
      <c r="A7" s="457"/>
      <c r="B7" s="458" t="s">
        <v>468</v>
      </c>
      <c r="C7" s="458" t="s">
        <v>468</v>
      </c>
      <c r="D7" s="458" t="s">
        <v>468</v>
      </c>
      <c r="E7" s="458" t="s">
        <v>468</v>
      </c>
      <c r="F7" s="458" t="s">
        <v>468</v>
      </c>
      <c r="G7" s="458" t="s">
        <v>468</v>
      </c>
      <c r="H7" s="458" t="s">
        <v>468</v>
      </c>
      <c r="I7" s="458" t="s">
        <v>468</v>
      </c>
      <c r="J7" s="458" t="s">
        <v>468</v>
      </c>
      <c r="K7" s="459" t="s">
        <v>468</v>
      </c>
    </row>
    <row r="8" spans="1:11" s="65" customFormat="1" ht="15" customHeight="1" x14ac:dyDescent="0.25">
      <c r="A8" s="455" t="s">
        <v>124</v>
      </c>
      <c r="B8" s="456">
        <f>IF('5.1-2 source'!B8&lt;&gt;"",'5.1-2 source'!B8,"")</f>
        <v>970</v>
      </c>
      <c r="C8" s="456">
        <f>IF('5.1-2 source'!C8&lt;&gt;"",'5.1-2 source'!C8,"")</f>
        <v>1728</v>
      </c>
      <c r="D8" s="456">
        <f>IF('5.1-2 source'!F8&lt;&gt;"",'5.1-2 source'!F8,"")</f>
        <v>2079</v>
      </c>
      <c r="E8" s="456">
        <f>IF('5.1-2 source'!G8&lt;&gt;"",'5.1-2 source'!G8,"")</f>
        <v>372</v>
      </c>
      <c r="F8" s="456" t="str">
        <f>IF('5.1-2 source'!H8&lt;&gt;"",'5.1-2 source'!H8,"")</f>
        <v>31 (10)</v>
      </c>
      <c r="G8" s="456" t="str">
        <f>IF('5.1-2 source'!I8&lt;&gt;"",'5.1-2 source'!I8,"")</f>
        <v>5 (10)</v>
      </c>
      <c r="H8" s="456">
        <f>IF('5.1-2 source'!J8&lt;&gt;"",'5.1-2 source'!J8,"")</f>
        <v>2226</v>
      </c>
      <c r="I8" s="456">
        <f>IF('5.1-2 source'!K8&lt;&gt;"",'5.1-2 source'!K8,"")</f>
        <v>3405</v>
      </c>
      <c r="J8" s="456">
        <f>IF('5.1-2 source'!L8&lt;&gt;"",'5.1-2 source'!L8,"")</f>
        <v>437</v>
      </c>
      <c r="K8" s="456">
        <f>IF('5.1-2 source'!M8&lt;&gt;"",'5.1-2 source'!M8,"")</f>
        <v>1783</v>
      </c>
    </row>
    <row r="9" spans="1:11" s="65" customFormat="1" ht="15" customHeight="1" x14ac:dyDescent="0.25">
      <c r="A9" s="293" t="s">
        <v>522</v>
      </c>
      <c r="B9" s="442">
        <f>IF('5.1-2 source'!B9&lt;&gt;"",'5.1-2 source'!B9,"")</f>
        <v>1857</v>
      </c>
      <c r="C9" s="442">
        <f>IF('5.1-2 source'!C9&lt;&gt;"",'5.1-2 source'!C9,"")</f>
        <v>2817</v>
      </c>
      <c r="D9" s="441" t="s">
        <v>328</v>
      </c>
      <c r="E9" s="441" t="s">
        <v>328</v>
      </c>
      <c r="F9" s="421" t="str">
        <f>IF('5.1-2 source'!H9&lt;&gt;"",'5.1-2 source'!H9,"")</f>
        <v>406 (10)</v>
      </c>
      <c r="G9" s="421" t="str">
        <f>IF('5.1-2 source'!I9&lt;&gt;"",'5.1-2 source'!I9,"")</f>
        <v>32 (10)</v>
      </c>
      <c r="H9" s="442">
        <f>IF('5.1-2 source'!J9&lt;&gt;"",'5.1-2 source'!J9,"")</f>
        <v>9592</v>
      </c>
      <c r="I9" s="442">
        <f>IF('5.1-2 source'!K9&lt;&gt;"",'5.1-2 source'!K9,"")</f>
        <v>5720</v>
      </c>
      <c r="J9" s="442">
        <f>IF('5.1-2 source'!L9&lt;&gt;"",'5.1-2 source'!L9,"")</f>
        <v>1802</v>
      </c>
      <c r="K9" s="442">
        <f>IF('5.1-2 source'!M9&lt;&gt;"",'5.1-2 source'!M9,"")</f>
        <v>2241</v>
      </c>
    </row>
    <row r="10" spans="1:11" s="65" customFormat="1" ht="15" customHeight="1" x14ac:dyDescent="0.25">
      <c r="A10" s="293" t="s">
        <v>139</v>
      </c>
      <c r="B10" s="442">
        <f>IF('5.1-2 source'!B10&lt;&gt;"",'5.1-2 source'!B10,"")</f>
        <v>118</v>
      </c>
      <c r="C10" s="442">
        <f>IF('5.1-2 source'!C10&lt;&gt;"",'5.1-2 source'!C10,"")</f>
        <v>2579</v>
      </c>
      <c r="D10" s="442">
        <f>IF('5.1-2 source'!F10&lt;&gt;"",'5.1-2 source'!F10,"")</f>
        <v>0</v>
      </c>
      <c r="E10" s="442">
        <f>IF('5.1-2 source'!G10&lt;&gt;"",'5.1-2 source'!G10,"")</f>
        <v>2</v>
      </c>
      <c r="F10" s="421" t="str">
        <f>IF('5.1-2 source'!H10&lt;&gt;"",'5.1-2 source'!H10,"")</f>
        <v>0 (10)</v>
      </c>
      <c r="G10" s="421" t="str">
        <f>IF('5.1-2 source'!I10&lt;&gt;"",'5.1-2 source'!I10,"")</f>
        <v>7 (10)</v>
      </c>
      <c r="H10" s="442">
        <f>IF('5.1-2 source'!J10&lt;&gt;"",'5.1-2 source'!J10,"")</f>
        <v>36</v>
      </c>
      <c r="I10" s="442">
        <f>IF('5.1-2 source'!K10&lt;&gt;"",'5.1-2 source'!K10,"")</f>
        <v>2633</v>
      </c>
      <c r="J10" s="442">
        <f>IF('5.1-2 source'!L10&lt;&gt;"",'5.1-2 source'!L10,"")</f>
        <v>8</v>
      </c>
      <c r="K10" s="442">
        <f>IF('5.1-2 source'!M10&lt;&gt;"",'5.1-2 source'!M10,"")</f>
        <v>2087</v>
      </c>
    </row>
    <row r="11" spans="1:11" s="65" customFormat="1" ht="15" customHeight="1" x14ac:dyDescent="0.25">
      <c r="A11" s="293" t="s">
        <v>140</v>
      </c>
      <c r="B11" s="442">
        <f>IF('5.1-2 source'!B11&lt;&gt;"",'5.1-2 source'!B11,"")</f>
        <v>4681</v>
      </c>
      <c r="C11" s="442">
        <f>IF('5.1-2 source'!C11&lt;&gt;"",'5.1-2 source'!C11,"")</f>
        <v>3677</v>
      </c>
      <c r="D11" s="441" t="s">
        <v>328</v>
      </c>
      <c r="E11" s="441" t="s">
        <v>328</v>
      </c>
      <c r="F11" s="441" t="s">
        <v>328</v>
      </c>
      <c r="G11" s="441" t="s">
        <v>328</v>
      </c>
      <c r="H11" s="442">
        <f>IF('5.1-2 source'!J11&lt;&gt;"",'5.1-2 source'!J11,"")</f>
        <v>2400</v>
      </c>
      <c r="I11" s="442">
        <f>IF('5.1-2 source'!K11&lt;&gt;"",'5.1-2 source'!K11,"")</f>
        <v>347</v>
      </c>
      <c r="J11" s="442">
        <f>IF('5.1-2 source'!L11&lt;&gt;"",'5.1-2 source'!L11,"")</f>
        <v>1925</v>
      </c>
      <c r="K11" s="442">
        <f>IF('5.1-2 source'!M11&lt;&gt;"",'5.1-2 source'!M11,"")</f>
        <v>11273</v>
      </c>
    </row>
    <row r="12" spans="1:11" s="65" customFormat="1" ht="15" customHeight="1" x14ac:dyDescent="0.25">
      <c r="A12" s="457"/>
      <c r="B12" s="458" t="s">
        <v>468</v>
      </c>
      <c r="C12" s="458" t="s">
        <v>468</v>
      </c>
      <c r="D12" s="458" t="s">
        <v>468</v>
      </c>
      <c r="E12" s="458" t="s">
        <v>468</v>
      </c>
      <c r="F12" s="458" t="s">
        <v>468</v>
      </c>
      <c r="G12" s="458" t="s">
        <v>468</v>
      </c>
      <c r="H12" s="458" t="s">
        <v>468</v>
      </c>
      <c r="I12" s="458" t="s">
        <v>468</v>
      </c>
      <c r="J12" s="458" t="s">
        <v>468</v>
      </c>
      <c r="K12" s="459" t="s">
        <v>468</v>
      </c>
    </row>
    <row r="13" spans="1:11" s="65" customFormat="1" ht="15" customHeight="1" x14ac:dyDescent="0.25">
      <c r="A13" s="457" t="s">
        <v>182</v>
      </c>
      <c r="B13" s="458" t="s">
        <v>468</v>
      </c>
      <c r="C13" s="458" t="s">
        <v>468</v>
      </c>
      <c r="D13" s="458" t="s">
        <v>468</v>
      </c>
      <c r="E13" s="458" t="s">
        <v>468</v>
      </c>
      <c r="F13" s="458" t="s">
        <v>468</v>
      </c>
      <c r="G13" s="458" t="s">
        <v>468</v>
      </c>
      <c r="H13" s="458" t="s">
        <v>468</v>
      </c>
      <c r="I13" s="458" t="s">
        <v>468</v>
      </c>
      <c r="J13" s="458" t="s">
        <v>468</v>
      </c>
      <c r="K13" s="459" t="s">
        <v>468</v>
      </c>
    </row>
    <row r="14" spans="1:11" s="65" customFormat="1" ht="15" customHeight="1" x14ac:dyDescent="0.25">
      <c r="A14" s="32" t="s">
        <v>172</v>
      </c>
      <c r="B14" s="431">
        <f>IF('5.1-2 source'!B14&lt;&gt;"",'5.1-2 source'!B14,"")</f>
        <v>61.726599999999998</v>
      </c>
      <c r="C14" s="431">
        <f>IF('5.1-2 source'!C14&lt;&gt;"",'5.1-2 source'!C14,"")</f>
        <v>61.775399999999998</v>
      </c>
      <c r="D14" s="431">
        <f>IF('5.1-2 source'!F14&lt;&gt;"",'5.1-2 source'!F14,"")</f>
        <v>44.916600000000003</v>
      </c>
      <c r="E14" s="431">
        <f>IF('5.1-2 source'!G14&lt;&gt;"",'5.1-2 source'!G14,"")</f>
        <v>42.1068</v>
      </c>
      <c r="F14" s="443">
        <f>IF('5.1-2 source'!H14&lt;&gt;"",'5.1-2 source'!H14,"")</f>
        <v>59.48</v>
      </c>
      <c r="G14" s="443">
        <f>IF('5.1-2 source'!I14&lt;&gt;"",'5.1-2 source'!I14,"")</f>
        <v>59.76</v>
      </c>
      <c r="H14" s="431">
        <f>IF('5.1-2 source'!J14&lt;&gt;"",'5.1-2 source'!J14,"")</f>
        <v>61.1</v>
      </c>
      <c r="I14" s="431">
        <f>IF('5.1-2 source'!K14&lt;&gt;"",'5.1-2 source'!K14,"")</f>
        <v>61.7</v>
      </c>
      <c r="J14" s="431">
        <f>IF('5.1-2 source'!L14&lt;&gt;"",'5.1-2 source'!L14,"")</f>
        <v>60.4</v>
      </c>
      <c r="K14" s="431">
        <f>IF('5.1-2 source'!M14&lt;&gt;"",'5.1-2 source'!M14,"")</f>
        <v>59.7</v>
      </c>
    </row>
    <row r="15" spans="1:11" s="65" customFormat="1" ht="22.5" customHeight="1" x14ac:dyDescent="0.25">
      <c r="A15" s="70" t="s">
        <v>174</v>
      </c>
      <c r="B15" s="432">
        <f>IF('5.1-2 source'!B16&lt;&gt;"",'5.1-2 source'!B16,"")</f>
        <v>96.52</v>
      </c>
      <c r="C15" s="432">
        <f>IF('5.1-2 source'!C16&lt;&gt;"",'5.1-2 source'!C16,"")</f>
        <v>97.89</v>
      </c>
      <c r="D15" s="432">
        <f>IF('5.1-2 source'!F16&lt;&gt;"",'5.1-2 source'!F16,"")</f>
        <v>97.99</v>
      </c>
      <c r="E15" s="432">
        <f>IF('5.1-2 source'!G16&lt;&gt;"",'5.1-2 source'!G16,"")</f>
        <v>99.87</v>
      </c>
      <c r="F15" s="444">
        <f>IF('5.1-2 source'!H16&lt;&gt;"",'5.1-2 source'!H16,"")</f>
        <v>79.95</v>
      </c>
      <c r="G15" s="444">
        <f>IF('5.1-2 source'!I16&lt;&gt;"",'5.1-2 source'!I16,"")</f>
        <v>48.4</v>
      </c>
      <c r="H15" s="432">
        <f>IF('5.1-2 source'!J16&lt;&gt;"",'5.1-2 source'!J16,"")</f>
        <v>98.2</v>
      </c>
      <c r="I15" s="432">
        <f>IF('5.1-2 source'!K16&lt;&gt;"",'5.1-2 source'!K16,"")</f>
        <v>98.3</v>
      </c>
      <c r="J15" s="432">
        <f>IF('5.1-2 source'!L16&lt;&gt;"",'5.1-2 source'!L16,"")</f>
        <v>97</v>
      </c>
      <c r="K15" s="432">
        <f>IF('5.1-2 source'!M16&lt;&gt;"",'5.1-2 source'!M16,"")</f>
        <v>97.5</v>
      </c>
    </row>
    <row r="16" spans="1:11" s="65" customFormat="1" ht="15" customHeight="1" x14ac:dyDescent="0.25">
      <c r="A16" s="70" t="s">
        <v>126</v>
      </c>
      <c r="B16" s="431">
        <f>IF('5.1-2 source'!B17&lt;&gt;"",'5.1-2 source'!B17,"")</f>
        <v>142.1618</v>
      </c>
      <c r="C16" s="431">
        <f>IF('5.1-2 source'!C17&lt;&gt;"",'5.1-2 source'!C17,"")</f>
        <v>134.95849999999999</v>
      </c>
      <c r="D16" s="431">
        <f>IF('5.1-2 source'!F17&lt;&gt;"",'5.1-2 source'!F17,"")</f>
        <v>96.979500000000002</v>
      </c>
      <c r="E16" s="431">
        <f>IF('5.1-2 source'!G17&lt;&gt;"",'5.1-2 source'!G17,"")</f>
        <v>82.019400000000005</v>
      </c>
      <c r="F16" s="445">
        <f>IF('5.1-2 source'!H17&lt;&gt;"",'5.1-2 source'!H17,"")</f>
        <v>129.63</v>
      </c>
      <c r="G16" s="445">
        <f>IF('5.1-2 source'!I17&lt;&gt;"",'5.1-2 source'!I17,"")</f>
        <v>122.51</v>
      </c>
      <c r="H16" s="431">
        <f>IF('5.1-2 source'!J17&lt;&gt;"",'5.1-2 source'!J17,"")</f>
        <v>119.2</v>
      </c>
      <c r="I16" s="431">
        <f>IF('5.1-2 source'!K17&lt;&gt;"",'5.1-2 source'!K17,"")</f>
        <v>101.3</v>
      </c>
      <c r="J16" s="431">
        <f>IF('5.1-2 source'!L17&lt;&gt;"",'5.1-2 source'!L17,"")</f>
        <v>135.30000000000001</v>
      </c>
      <c r="K16" s="431">
        <f>IF('5.1-2 source'!M17&lt;&gt;"",'5.1-2 source'!M17,"")</f>
        <v>121.8</v>
      </c>
    </row>
    <row r="17" spans="1:11" s="65" customFormat="1" ht="15" customHeight="1" x14ac:dyDescent="0.25">
      <c r="A17" s="70" t="s">
        <v>127</v>
      </c>
      <c r="B17" s="431">
        <f>IF('5.1-2 source'!B18&lt;&gt;"",'5.1-2 source'!B18,"")</f>
        <v>5.9600999999999997</v>
      </c>
      <c r="C17" s="431">
        <f>IF('5.1-2 source'!C18&lt;&gt;"",'5.1-2 source'!C18,"")</f>
        <v>8.3465000000000007</v>
      </c>
      <c r="D17" s="431">
        <f>IF('5.1-2 source'!F18&lt;&gt;"",'5.1-2 source'!F18,"")</f>
        <v>34.202599999999997</v>
      </c>
      <c r="E17" s="431">
        <f>IF('5.1-2 source'!G18&lt;&gt;"",'5.1-2 source'!G18,"")</f>
        <v>21.421900000000001</v>
      </c>
      <c r="F17" s="445">
        <f>IF('5.1-2 source'!H18&lt;&gt;"",'5.1-2 source'!H18,"")</f>
        <v>8.02</v>
      </c>
      <c r="G17" s="445">
        <f>IF('5.1-2 source'!I18&lt;&gt;"",'5.1-2 source'!I18,"")</f>
        <v>7.34</v>
      </c>
      <c r="H17" s="431">
        <f>IF('5.1-2 source'!J18&lt;&gt;"",'5.1-2 source'!J18,"")</f>
        <v>2.2000000000000002</v>
      </c>
      <c r="I17" s="431">
        <f>IF('5.1-2 source'!K18&lt;&gt;"",'5.1-2 source'!K18,"")</f>
        <v>6.3</v>
      </c>
      <c r="J17" s="431">
        <f>IF('5.1-2 source'!L18&lt;&gt;"",'5.1-2 source'!L18,"")</f>
        <v>1.5</v>
      </c>
      <c r="K17" s="431">
        <f>IF('5.1-2 source'!M18&lt;&gt;"",'5.1-2 source'!M18,"")</f>
        <v>6.9</v>
      </c>
    </row>
    <row r="18" spans="1:11" s="65" customFormat="1" ht="15" customHeight="1" x14ac:dyDescent="0.25">
      <c r="A18" s="70" t="s">
        <v>128</v>
      </c>
      <c r="B18" s="431">
        <f>IF('5.1-2 source'!B19&lt;&gt;"",'5.1-2 source'!B19,"")</f>
        <v>171.47399999999999</v>
      </c>
      <c r="C18" s="431">
        <f>IF('5.1-2 source'!C19&lt;&gt;"",'5.1-2 source'!C19,"")</f>
        <v>170.06389999999999</v>
      </c>
      <c r="D18" s="431">
        <f>IF('5.1-2 source'!F19&lt;&gt;"",'5.1-2 source'!F19,"")</f>
        <v>131.13810000000001</v>
      </c>
      <c r="E18" s="431">
        <f>IF('5.1-2 source'!G19&lt;&gt;"",'5.1-2 source'!G19,"")</f>
        <v>105.0664</v>
      </c>
      <c r="F18" s="445">
        <f>IF('5.1-2 source'!H19&lt;&gt;"",'5.1-2 source'!H19,"")</f>
        <v>171.76</v>
      </c>
      <c r="G18" s="445">
        <f>IF('5.1-2 source'!I19&lt;&gt;"",'5.1-2 source'!I19,"")</f>
        <v>173.05</v>
      </c>
      <c r="H18" s="431">
        <f>IF('5.1-2 source'!J19&lt;&gt;"",'5.1-2 source'!J19,"")</f>
        <v>170.7</v>
      </c>
      <c r="I18" s="431">
        <f>IF('5.1-2 source'!K19&lt;&gt;"",'5.1-2 source'!K19,"")</f>
        <v>171.6</v>
      </c>
      <c r="J18" s="431">
        <f>IF('5.1-2 source'!L19&lt;&gt;"",'5.1-2 source'!L19,"")</f>
        <v>172.1</v>
      </c>
      <c r="K18" s="431">
        <f>IF('5.1-2 source'!M19&lt;&gt;"",'5.1-2 source'!M19,"")</f>
        <v>172.8</v>
      </c>
    </row>
    <row r="19" spans="1:11" s="65" customFormat="1" ht="15" customHeight="1" x14ac:dyDescent="0.25">
      <c r="A19" s="457"/>
      <c r="B19" s="458" t="s">
        <v>468</v>
      </c>
      <c r="C19" s="458" t="s">
        <v>468</v>
      </c>
      <c r="D19" s="458" t="s">
        <v>468</v>
      </c>
      <c r="E19" s="458" t="s">
        <v>468</v>
      </c>
      <c r="F19" s="458" t="s">
        <v>468</v>
      </c>
      <c r="G19" s="458" t="s">
        <v>468</v>
      </c>
      <c r="H19" s="458" t="s">
        <v>468</v>
      </c>
      <c r="I19" s="458" t="s">
        <v>468</v>
      </c>
      <c r="J19" s="458" t="s">
        <v>468</v>
      </c>
      <c r="K19" s="459" t="s">
        <v>468</v>
      </c>
    </row>
    <row r="20" spans="1:11" s="65" customFormat="1" ht="15" customHeight="1" x14ac:dyDescent="0.25">
      <c r="A20" s="457" t="s">
        <v>334</v>
      </c>
      <c r="B20" s="458" t="s">
        <v>468</v>
      </c>
      <c r="C20" s="458" t="s">
        <v>468</v>
      </c>
      <c r="D20" s="458" t="s">
        <v>468</v>
      </c>
      <c r="E20" s="458" t="s">
        <v>468</v>
      </c>
      <c r="F20" s="458" t="s">
        <v>468</v>
      </c>
      <c r="G20" s="458" t="s">
        <v>468</v>
      </c>
      <c r="H20" s="458" t="s">
        <v>468</v>
      </c>
      <c r="I20" s="458" t="s">
        <v>468</v>
      </c>
      <c r="J20" s="458" t="s">
        <v>468</v>
      </c>
      <c r="K20" s="459" t="s">
        <v>468</v>
      </c>
    </row>
    <row r="21" spans="1:11" s="65" customFormat="1" ht="15" customHeight="1" x14ac:dyDescent="0.25">
      <c r="A21" s="32" t="s">
        <v>345</v>
      </c>
      <c r="B21" s="431">
        <f>IF('5.1-2 source'!B22&lt;&gt;"",'5.1-2 source'!B22,"")</f>
        <v>13.628000000000002</v>
      </c>
      <c r="C21" s="431">
        <f>IF('5.1-2 source'!C22&lt;&gt;"",'5.1-2 source'!C22,"")</f>
        <v>16.46</v>
      </c>
      <c r="D21" s="431">
        <f>IF('5.1-2 source'!F22&lt;&gt;"",'5.1-2 source'!F22,"")</f>
        <v>8.702</v>
      </c>
      <c r="E21" s="431">
        <f>IF('5.1-2 source'!G22&lt;&gt;"",'5.1-2 source'!G22,"")</f>
        <v>21.888999999999999</v>
      </c>
      <c r="F21" s="431">
        <f>IF('5.1-2 source'!H22&lt;&gt;"",'5.1-2 source'!H22,"")</f>
        <v>7.71</v>
      </c>
      <c r="G21" s="431">
        <f>IF('5.1-2 source'!I22&lt;&gt;"",'5.1-2 source'!I22,"")</f>
        <v>10.209999999999999</v>
      </c>
      <c r="H21" s="432">
        <f>IF('5.1-2 source'!J22&lt;&gt;"",'5.1-2 source'!J22,"")</f>
        <v>5.5</v>
      </c>
      <c r="I21" s="432">
        <f>IF('5.1-2 source'!K22&lt;&gt;"",'5.1-2 source'!K22,"")</f>
        <v>9.9</v>
      </c>
      <c r="J21" s="432">
        <f>IF('5.1-2 source'!L22&lt;&gt;"",'5.1-2 source'!L22,"")</f>
        <v>7.9</v>
      </c>
      <c r="K21" s="432">
        <f>IF('5.1-2 source'!M22&lt;&gt;"",'5.1-2 source'!M22,"")</f>
        <v>7.5</v>
      </c>
    </row>
    <row r="22" spans="1:11" s="65" customFormat="1" ht="15" customHeight="1" x14ac:dyDescent="0.25">
      <c r="A22" s="32" t="s">
        <v>346</v>
      </c>
      <c r="B22" s="431">
        <f>IF('5.1-2 source'!B23&lt;&gt;"",'5.1-2 source'!B23,"")</f>
        <v>-202.05629999999999</v>
      </c>
      <c r="C22" s="431">
        <f>IF('5.1-2 source'!C23&lt;&gt;"",'5.1-2 source'!C23,"")</f>
        <v>-190.80032</v>
      </c>
      <c r="D22" s="431">
        <f>IF('5.1-2 source'!F23&lt;&gt;"",'5.1-2 source'!F23,"")</f>
        <v>-89.796059999999997</v>
      </c>
      <c r="E22" s="431">
        <f>IF('5.1-2 source'!G23&lt;&gt;"",'5.1-2 source'!G23,"")</f>
        <v>-68.880350000000007</v>
      </c>
      <c r="F22" s="431">
        <f>IF('5.1-2 source'!H23&lt;&gt;"",'5.1-2 source'!H23,"")</f>
        <v>-138.16</v>
      </c>
      <c r="G22" s="431">
        <f>IF('5.1-2 source'!I23&lt;&gt;"",'5.1-2 source'!I23,"")</f>
        <v>-124.91</v>
      </c>
      <c r="H22" s="431">
        <f>IF('5.1-2 source'!J23&lt;&gt;"",'5.1-2 source'!J23,"")</f>
        <v>-117.3</v>
      </c>
      <c r="I22" s="431">
        <f>IF('5.1-2 source'!K23&lt;&gt;"",'5.1-2 source'!K23,"")</f>
        <v>-112.4</v>
      </c>
      <c r="J22" s="431">
        <f>IF('5.1-2 source'!L23&lt;&gt;"",'5.1-2 source'!L23,"")</f>
        <v>-122.8</v>
      </c>
      <c r="K22" s="431">
        <f>IF('5.1-2 source'!M23&lt;&gt;"",'5.1-2 source'!M23,"")</f>
        <v>-122.2</v>
      </c>
    </row>
    <row r="23" spans="1:11" s="65" customFormat="1" ht="15" customHeight="1" x14ac:dyDescent="0.25">
      <c r="A23" s="32" t="s">
        <v>337</v>
      </c>
      <c r="B23" s="431">
        <f>IF('5.1-2 source'!B24&lt;&gt;"",'5.1-2 source'!B24,"")</f>
        <v>9.4139999999999997</v>
      </c>
      <c r="C23" s="431">
        <f>IF('5.1-2 source'!C24&lt;&gt;"",'5.1-2 source'!C24,"")</f>
        <v>11.484999999999999</v>
      </c>
      <c r="D23" s="431">
        <f>IF('5.1-2 source'!F24&lt;&gt;"",'5.1-2 source'!F24,"")</f>
        <v>7.7979999999999992</v>
      </c>
      <c r="E23" s="431">
        <f>IF('5.1-2 source'!G24&lt;&gt;"",'5.1-2 source'!G24,"")</f>
        <v>8.604000000000001</v>
      </c>
      <c r="F23" s="431">
        <f>IF('5.1-2 source'!H24&lt;&gt;"",'5.1-2 source'!H24,"")</f>
        <v>7.82</v>
      </c>
      <c r="G23" s="431">
        <f>IF('5.1-2 source'!I24&lt;&gt;"",'5.1-2 source'!I24,"")</f>
        <v>12.6</v>
      </c>
      <c r="H23" s="432">
        <f>IF('5.1-2 source'!J24&lt;&gt;"",'5.1-2 source'!J24,"")</f>
        <v>10.199999999999999</v>
      </c>
      <c r="I23" s="432">
        <f>IF('5.1-2 source'!K24&lt;&gt;"",'5.1-2 source'!K24,"")</f>
        <v>13.4</v>
      </c>
      <c r="J23" s="432">
        <f>IF('5.1-2 source'!L24&lt;&gt;"",'5.1-2 source'!L24,"")</f>
        <v>8.4</v>
      </c>
      <c r="K23" s="432">
        <f>IF('5.1-2 source'!M24&lt;&gt;"",'5.1-2 source'!M24,"")</f>
        <v>10.4</v>
      </c>
    </row>
    <row r="24" spans="1:11" s="65" customFormat="1" ht="15" customHeight="1" x14ac:dyDescent="0.25">
      <c r="A24" s="32" t="s">
        <v>332</v>
      </c>
      <c r="B24" s="431">
        <f>IF('5.1-2 source'!B25&lt;&gt;"",'5.1-2 source'!B25,"")</f>
        <v>-5.7925500000000003</v>
      </c>
      <c r="C24" s="431">
        <f>IF('5.1-2 source'!C25&lt;&gt;"",'5.1-2 source'!C25,"")</f>
        <v>-9.3965300000000003</v>
      </c>
      <c r="D24" s="431">
        <f>IF('5.1-2 source'!F25&lt;&gt;"",'5.1-2 source'!F25,"")</f>
        <v>-1.07863</v>
      </c>
      <c r="E24" s="431">
        <f>IF('5.1-2 source'!G25&lt;&gt;"",'5.1-2 source'!G25,"")</f>
        <v>-0.28350999999999998</v>
      </c>
      <c r="F24" s="431">
        <f>IF('5.1-2 source'!H25&lt;&gt;"",'5.1-2 source'!H25,"")</f>
        <v>-0.23</v>
      </c>
      <c r="G24" s="431">
        <f>IF('5.1-2 source'!I25&lt;&gt;"",'5.1-2 source'!I25,"")</f>
        <v>-0.03</v>
      </c>
      <c r="H24" s="431">
        <f>IF('5.1-2 source'!J25&lt;&gt;"",'5.1-2 source'!J25,"")</f>
        <v>-1.5</v>
      </c>
      <c r="I24" s="431">
        <f>IF('5.1-2 source'!K25&lt;&gt;"",'5.1-2 source'!K25,"")</f>
        <v>-3.3</v>
      </c>
      <c r="J24" s="431">
        <f>IF('5.1-2 source'!L25&lt;&gt;"",'5.1-2 source'!L25,"")</f>
        <v>-0.6</v>
      </c>
      <c r="K24" s="431">
        <f>IF('5.1-2 source'!M25&lt;&gt;"",'5.1-2 source'!M25,"")</f>
        <v>-2.1</v>
      </c>
    </row>
    <row r="25" spans="1:11" s="65" customFormat="1" ht="15" customHeight="1" x14ac:dyDescent="0.25">
      <c r="A25" s="32" t="s">
        <v>338</v>
      </c>
      <c r="B25" s="432">
        <f>IF('5.1-2 source'!B26&lt;&gt;"",'5.1-2 source'!B26,"")</f>
        <v>34.655000000000001</v>
      </c>
      <c r="C25" s="432">
        <f>IF('5.1-2 source'!C26&lt;&gt;"",'5.1-2 source'!C26,"")</f>
        <v>34.561</v>
      </c>
      <c r="D25" s="441" t="s">
        <v>328</v>
      </c>
      <c r="E25" s="441" t="s">
        <v>328</v>
      </c>
      <c r="F25" s="431">
        <f>IF('5.1-2 source'!H26&lt;&gt;"",'5.1-2 source'!H26,"")</f>
        <v>6.36</v>
      </c>
      <c r="G25" s="431">
        <f>IF('5.1-2 source'!I26&lt;&gt;"",'5.1-2 source'!I26,"")</f>
        <v>14.46</v>
      </c>
      <c r="H25" s="432">
        <f>IF('5.1-2 source'!J26&lt;&gt;"",'5.1-2 source'!J26,"")</f>
        <v>19</v>
      </c>
      <c r="I25" s="432">
        <f>IF('5.1-2 source'!K26&lt;&gt;"",'5.1-2 source'!K26,"")</f>
        <v>23</v>
      </c>
      <c r="J25" s="432">
        <f>IF('5.1-2 source'!L26&lt;&gt;"",'5.1-2 source'!L26,"")</f>
        <v>16.5</v>
      </c>
      <c r="K25" s="432">
        <f>IF('5.1-2 source'!M26&lt;&gt;"",'5.1-2 source'!M26,"")</f>
        <v>11.700000000000001</v>
      </c>
    </row>
    <row r="26" spans="1:11" s="65" customFormat="1" ht="15" customHeight="1" x14ac:dyDescent="0.25">
      <c r="A26" s="32" t="s">
        <v>347</v>
      </c>
      <c r="B26" s="431">
        <f>IF('5.1-2 source'!B27&lt;&gt;"",'5.1-2 source'!B27,"")</f>
        <v>314.32767999999999</v>
      </c>
      <c r="C26" s="431">
        <f>IF('5.1-2 source'!C27&lt;&gt;"",'5.1-2 source'!C27,"")</f>
        <v>218.76778999999999</v>
      </c>
      <c r="D26" s="441" t="s">
        <v>328</v>
      </c>
      <c r="E26" s="441" t="s">
        <v>328</v>
      </c>
      <c r="F26" s="446">
        <f>IF('5.1-2 source'!H27&lt;&gt;"",'5.1-2 source'!H27,"")</f>
        <v>165.4</v>
      </c>
      <c r="G26" s="446">
        <f>IF('5.1-2 source'!I27&lt;&gt;"",'5.1-2 source'!I27,"")</f>
        <v>117.25</v>
      </c>
      <c r="H26" s="431">
        <f>IF('5.1-2 source'!J27&lt;&gt;"",'5.1-2 source'!J27,"")</f>
        <v>184</v>
      </c>
      <c r="I26" s="431">
        <f>IF('5.1-2 source'!K27&lt;&gt;"",'5.1-2 source'!K27,"")</f>
        <v>140.69999999999999</v>
      </c>
      <c r="J26" s="431">
        <f>IF('5.1-2 source'!L27&lt;&gt;"",'5.1-2 source'!L27,"")</f>
        <v>206.3</v>
      </c>
      <c r="K26" s="431">
        <f>IF('5.1-2 source'!M27&lt;&gt;"",'5.1-2 source'!M27,"")</f>
        <v>154.30000000000001</v>
      </c>
    </row>
    <row r="27" spans="1:11" s="65" customFormat="1" ht="15" customHeight="1" x14ac:dyDescent="0.25">
      <c r="A27" s="32" t="s">
        <v>340</v>
      </c>
      <c r="B27" s="432">
        <f>IF('5.1-2 source'!B28&lt;&gt;"",'5.1-2 source'!B28,"")</f>
        <v>11.16</v>
      </c>
      <c r="C27" s="432">
        <f>IF('5.1-2 source'!C28&lt;&gt;"",'5.1-2 source'!C28,"")</f>
        <v>9.7569999999999997</v>
      </c>
      <c r="D27" s="441" t="s">
        <v>328</v>
      </c>
      <c r="E27" s="441" t="s">
        <v>328</v>
      </c>
      <c r="F27" s="431">
        <f>IF('5.1-2 source'!H28&lt;&gt;"",'5.1-2 source'!H28,"")</f>
        <v>8.94</v>
      </c>
      <c r="G27" s="431">
        <f>IF('5.1-2 source'!I28&lt;&gt;"",'5.1-2 source'!I28,"")</f>
        <v>8.7900000000000009</v>
      </c>
      <c r="H27" s="432">
        <f>IF('5.1-2 source'!J28&lt;&gt;"",'5.1-2 source'!J28,"")</f>
        <v>10.6</v>
      </c>
      <c r="I27" s="432">
        <f>IF('5.1-2 source'!K28&lt;&gt;"",'5.1-2 source'!K28,"")</f>
        <v>10.100000000000001</v>
      </c>
      <c r="J27" s="432">
        <f>IF('5.1-2 source'!L28&lt;&gt;"",'5.1-2 source'!L28,"")</f>
        <v>9.8000000000000007</v>
      </c>
      <c r="K27" s="432">
        <f>IF('5.1-2 source'!M28&lt;&gt;"",'5.1-2 source'!M28,"")</f>
        <v>8.4</v>
      </c>
    </row>
    <row r="28" spans="1:11" s="65" customFormat="1" ht="15" customHeight="1" x14ac:dyDescent="0.25">
      <c r="A28" s="32" t="s">
        <v>333</v>
      </c>
      <c r="B28" s="431">
        <f>IF('5.1-2 source'!B29&lt;&gt;"",'5.1-2 source'!B29,"")</f>
        <v>22.914490000000001</v>
      </c>
      <c r="C28" s="431">
        <f>IF('5.1-2 source'!C29&lt;&gt;"",'5.1-2 source'!C29,"")</f>
        <v>22.621459999999999</v>
      </c>
      <c r="D28" s="441" t="s">
        <v>328</v>
      </c>
      <c r="E28" s="441" t="s">
        <v>328</v>
      </c>
      <c r="F28" s="431">
        <f>IF('5.1-2 source'!H29&lt;&gt;"",'5.1-2 source'!H29,"")</f>
        <v>0.23</v>
      </c>
      <c r="G28" s="431">
        <f>IF('5.1-2 source'!I29&lt;&gt;"",'5.1-2 source'!I29,"")</f>
        <v>0.05</v>
      </c>
      <c r="H28" s="431">
        <f>IF('5.1-2 source'!J29&lt;&gt;"",'5.1-2 source'!J29,"")</f>
        <v>8</v>
      </c>
      <c r="I28" s="431">
        <f>IF('5.1-2 source'!K29&lt;&gt;"",'5.1-2 source'!K29,"")</f>
        <v>9.5</v>
      </c>
      <c r="J28" s="431">
        <f>IF('5.1-2 source'!L29&lt;&gt;"",'5.1-2 source'!L29,"")</f>
        <v>2.1</v>
      </c>
      <c r="K28" s="431">
        <f>IF('5.1-2 source'!M29&lt;&gt;"",'5.1-2 source'!M29,"")</f>
        <v>4.2</v>
      </c>
    </row>
    <row r="29" spans="1:11" s="65" customFormat="1" ht="15" customHeight="1" x14ac:dyDescent="0.25">
      <c r="A29" s="457"/>
      <c r="B29" s="458" t="s">
        <v>468</v>
      </c>
      <c r="C29" s="458" t="s">
        <v>468</v>
      </c>
      <c r="D29" s="458" t="s">
        <v>468</v>
      </c>
      <c r="E29" s="458" t="s">
        <v>468</v>
      </c>
      <c r="F29" s="458" t="s">
        <v>468</v>
      </c>
      <c r="G29" s="458" t="s">
        <v>468</v>
      </c>
      <c r="H29" s="458" t="s">
        <v>468</v>
      </c>
      <c r="I29" s="458" t="s">
        <v>468</v>
      </c>
      <c r="J29" s="458" t="s">
        <v>468</v>
      </c>
      <c r="K29" s="459" t="s">
        <v>468</v>
      </c>
    </row>
    <row r="30" spans="1:11" s="65" customFormat="1" ht="15" customHeight="1" x14ac:dyDescent="0.25">
      <c r="A30" s="457" t="s">
        <v>129</v>
      </c>
      <c r="B30" s="458" t="s">
        <v>468</v>
      </c>
      <c r="C30" s="458" t="s">
        <v>468</v>
      </c>
      <c r="D30" s="458" t="s">
        <v>468</v>
      </c>
      <c r="E30" s="458" t="s">
        <v>468</v>
      </c>
      <c r="F30" s="458" t="s">
        <v>468</v>
      </c>
      <c r="G30" s="458" t="s">
        <v>468</v>
      </c>
      <c r="H30" s="458" t="s">
        <v>468</v>
      </c>
      <c r="I30" s="458" t="s">
        <v>468</v>
      </c>
      <c r="J30" s="458" t="s">
        <v>468</v>
      </c>
      <c r="K30" s="459" t="s">
        <v>468</v>
      </c>
    </row>
    <row r="31" spans="1:11" s="65" customFormat="1" ht="15" customHeight="1" x14ac:dyDescent="0.25">
      <c r="A31" s="14" t="s">
        <v>342</v>
      </c>
      <c r="B31" s="431">
        <f>IF('5.1-2 source'!B32&lt;&gt;"",'5.1-2 source'!B32,"")</f>
        <v>69.203810000000004</v>
      </c>
      <c r="C31" s="431">
        <f>IF('5.1-2 source'!C32&lt;&gt;"",'5.1-2 source'!C32,"")</f>
        <v>66.96669</v>
      </c>
      <c r="D31" s="431">
        <f>IF('5.1-2 source'!F32&lt;&gt;"",'5.1-2 source'!F32,"")</f>
        <v>66.738500000000002</v>
      </c>
      <c r="E31" s="431">
        <f>IF('5.1-2 source'!G32&lt;&gt;"",'5.1-2 source'!G32,"")</f>
        <v>54.212879999999998</v>
      </c>
      <c r="F31" s="431">
        <f>IF('5.1-2 source'!H32&lt;&gt;"",'5.1-2 source'!H32,"")</f>
        <v>64.81</v>
      </c>
      <c r="G31" s="431">
        <f>IF('5.1-2 source'!I32&lt;&gt;"",'5.1-2 source'!I32,"")</f>
        <v>61.370000000000005</v>
      </c>
      <c r="H31" s="432">
        <f>IF('5.1-2 source'!J32&lt;&gt;"",'5.1-2 source'!J32,"")</f>
        <v>55.600000000000009</v>
      </c>
      <c r="I31" s="432">
        <f>IF('5.1-2 source'!K32&lt;&gt;"",'5.1-2 source'!K32,"")</f>
        <v>49.8</v>
      </c>
      <c r="J31" s="432">
        <f>IF('5.1-2 source'!L32&lt;&gt;"",'5.1-2 source'!L32,"")</f>
        <v>62.2</v>
      </c>
      <c r="K31" s="432">
        <f>IF('5.1-2 source'!M32&lt;&gt;"",'5.1-2 source'!M32,"")</f>
        <v>58.5</v>
      </c>
    </row>
    <row r="32" spans="1:11" s="65" customFormat="1" ht="15" customHeight="1" x14ac:dyDescent="0.25">
      <c r="A32" s="32" t="s">
        <v>163</v>
      </c>
      <c r="B32" s="431">
        <f>IF('5.1-2 source'!B34&lt;&gt;"",'5.1-2 source'!B34,"")</f>
        <v>29.318999999999999</v>
      </c>
      <c r="C32" s="431">
        <f>IF('5.1-2 source'!C34&lt;&gt;"",'5.1-2 source'!C34,"")</f>
        <v>29.23</v>
      </c>
      <c r="D32" s="431">
        <f>IF('5.1-2 source'!F34&lt;&gt;"",'5.1-2 source'!F34,"")</f>
        <v>49.769999999999996</v>
      </c>
      <c r="E32" s="431">
        <f>IF('5.1-2 source'!G34&lt;&gt;"",'5.1-2 source'!G34,"")</f>
        <v>20.36</v>
      </c>
      <c r="F32" s="431">
        <f>IF('5.1-2 source'!H34&lt;&gt;"",'5.1-2 source'!H34,"")</f>
        <v>8.92</v>
      </c>
      <c r="G32" s="431">
        <f>IF('5.1-2 source'!I34&lt;&gt;"",'5.1-2 source'!I34,"")</f>
        <v>10</v>
      </c>
      <c r="H32" s="432">
        <f>IF('5.1-2 source'!J34&lt;&gt;"",'5.1-2 source'!J34,"")</f>
        <v>15.6</v>
      </c>
      <c r="I32" s="432">
        <f>IF('5.1-2 source'!K34&lt;&gt;"",'5.1-2 source'!K34,"")</f>
        <v>12.2</v>
      </c>
      <c r="J32" s="432">
        <f>IF('5.1-2 source'!L34&lt;&gt;"",'5.1-2 source'!L34,"")</f>
        <v>16.8</v>
      </c>
      <c r="K32" s="432">
        <f>IF('5.1-2 source'!M34&lt;&gt;"",'5.1-2 source'!M34,"")</f>
        <v>16.400000000000002</v>
      </c>
    </row>
    <row r="33" spans="1:11" s="65" customFormat="1" ht="15" customHeight="1" x14ac:dyDescent="0.25">
      <c r="A33" s="32" t="s">
        <v>344</v>
      </c>
      <c r="B33" s="433">
        <f>IF('5.1-2 source'!B36&lt;&gt;"",'5.1-2 source'!B36,"")</f>
        <v>745.19574</v>
      </c>
      <c r="C33" s="433">
        <f>IF('5.1-2 source'!C36&lt;&gt;"",'5.1-2 source'!C36,"")</f>
        <v>653.18394000000001</v>
      </c>
      <c r="D33" s="433">
        <f>IF('5.1-2 source'!F36&lt;&gt;"",'5.1-2 source'!F36,"")</f>
        <v>564.09680000000003</v>
      </c>
      <c r="E33" s="433">
        <f>IF('5.1-2 source'!G36&lt;&gt;"",'5.1-2 source'!G36,"")</f>
        <v>482.90841999999998</v>
      </c>
      <c r="F33" s="433" t="str">
        <f>IF('5.1-2 source'!H36&lt;&gt;"",'5.1-2 source'!H36,"")</f>
        <v>(12)</v>
      </c>
      <c r="G33" s="433" t="str">
        <f>IF('5.1-2 source'!I36&lt;&gt;"",'5.1-2 source'!I36,"")</f>
        <v>(12)</v>
      </c>
      <c r="H33" s="433">
        <f>IF('5.1-2 source'!J36&lt;&gt;"",'5.1-2 source'!J36,"")</f>
        <v>472.6</v>
      </c>
      <c r="I33" s="433">
        <f>IF('5.1-2 source'!K36&lt;&gt;"",'5.1-2 source'!K36,"")</f>
        <v>447.1</v>
      </c>
      <c r="J33" s="433">
        <f>IF('5.1-2 source'!L36&lt;&gt;"",'5.1-2 source'!L36,"")</f>
        <v>493</v>
      </c>
      <c r="K33" s="433">
        <f>IF('5.1-2 source'!M36&lt;&gt;"",'5.1-2 source'!M36,"")</f>
        <v>487.6</v>
      </c>
    </row>
    <row r="34" spans="1:11" s="65" customFormat="1" ht="15" customHeight="1" x14ac:dyDescent="0.25">
      <c r="A34" s="32" t="s">
        <v>130</v>
      </c>
      <c r="B34" s="432">
        <f>IF('5.1-2 source'!B37&lt;&gt;"",'5.1-2 source'!B37,"")</f>
        <v>4.9910000000000005</v>
      </c>
      <c r="C34" s="432">
        <f>IF('5.1-2 source'!C37&lt;&gt;"",'5.1-2 source'!C37,"")</f>
        <v>5.3220000000000001</v>
      </c>
      <c r="D34" s="432">
        <f>IF('5.1-2 source'!F37&lt;&gt;"",'5.1-2 source'!F37,"")</f>
        <v>19.59</v>
      </c>
      <c r="E34" s="432">
        <f>IF('5.1-2 source'!G37&lt;&gt;"",'5.1-2 source'!G37,"")</f>
        <v>21.952999999999999</v>
      </c>
      <c r="F34" s="431">
        <f>IF('5.1-2 source'!H37&lt;&gt;"",'5.1-2 source'!H37,"")</f>
        <v>0.65</v>
      </c>
      <c r="G34" s="431">
        <f>IF('5.1-2 source'!I37&lt;&gt;"",'5.1-2 source'!I37,"")</f>
        <v>0.83</v>
      </c>
      <c r="H34" s="432">
        <f>IF('5.1-2 source'!J37&lt;&gt;"",'5.1-2 source'!J37,"")</f>
        <v>26.8</v>
      </c>
      <c r="I34" s="432">
        <f>IF('5.1-2 source'!K37&lt;&gt;"",'5.1-2 source'!K37,"")</f>
        <v>30.3</v>
      </c>
      <c r="J34" s="432">
        <f>IF('5.1-2 source'!L37&lt;&gt;"",'5.1-2 source'!L37,"")</f>
        <v>19</v>
      </c>
      <c r="K34" s="432">
        <f>IF('5.1-2 source'!M37&lt;&gt;"",'5.1-2 source'!M37,"")</f>
        <v>18.7</v>
      </c>
    </row>
    <row r="35" spans="1:11" s="65" customFormat="1" ht="21.6" customHeight="1" x14ac:dyDescent="0.25">
      <c r="A35" s="32" t="s">
        <v>535</v>
      </c>
      <c r="B35" s="432">
        <f>IF('5.1-2 source'!B38&lt;&gt;"",'5.1-2 source'!B38,"")</f>
        <v>292.57941</v>
      </c>
      <c r="C35" s="432">
        <f>IF('5.1-2 source'!C38&lt;&gt;"",'5.1-2 source'!C38,"")</f>
        <v>213.49170000000001</v>
      </c>
      <c r="D35" s="432">
        <f>IF('5.1-2 source'!F38&lt;&gt;"",'5.1-2 source'!F38,"")</f>
        <v>303.09129999999999</v>
      </c>
      <c r="E35" s="432">
        <f>IF('5.1-2 source'!G38&lt;&gt;"",'5.1-2 source'!G38,"")</f>
        <v>209.50617</v>
      </c>
      <c r="F35" s="431">
        <f>IF('5.1-2 source'!H38&lt;&gt;"",'5.1-2 source'!H38,"")</f>
        <v>242.59</v>
      </c>
      <c r="G35" s="431">
        <f>IF('5.1-2 source'!I38&lt;&gt;"",'5.1-2 source'!I38,"")</f>
        <v>158.6</v>
      </c>
      <c r="H35" s="432">
        <f>IF('5.1-2 source'!J38&lt;&gt;"",'5.1-2 source'!J38,"")</f>
        <v>163.30000000000001</v>
      </c>
      <c r="I35" s="432">
        <f>IF('5.1-2 source'!K38&lt;&gt;"",'5.1-2 source'!K38,"")</f>
        <v>107.3</v>
      </c>
      <c r="J35" s="432">
        <f>IF('5.1-2 source'!L38&lt;&gt;"",'5.1-2 source'!L38,"")</f>
        <v>185.3</v>
      </c>
      <c r="K35" s="432">
        <f>IF('5.1-2 source'!M38&lt;&gt;"",'5.1-2 source'!M38,"")</f>
        <v>135.19999999999999</v>
      </c>
    </row>
    <row r="36" spans="1:11" s="65" customFormat="1" ht="15" customHeight="1" x14ac:dyDescent="0.25">
      <c r="A36" s="32" t="s">
        <v>131</v>
      </c>
      <c r="B36" s="431">
        <f>IF('5.1-2 source'!B39&lt;&gt;"",'5.1-2 source'!B39,"")</f>
        <v>28.608000000000001</v>
      </c>
      <c r="C36" s="431">
        <f>IF('5.1-2 source'!C39&lt;&gt;"",'5.1-2 source'!C39,"")</f>
        <v>17.812000000000001</v>
      </c>
      <c r="D36" s="431">
        <f>IF('5.1-2 source'!F39&lt;&gt;"",'5.1-2 source'!F39,"")</f>
        <v>12.920000000000002</v>
      </c>
      <c r="E36" s="431">
        <f>IF('5.1-2 source'!G39&lt;&gt;"",'5.1-2 source'!G39,"")</f>
        <v>2.9990000000000001</v>
      </c>
      <c r="F36" s="431">
        <f>IF('5.1-2 source'!H39&lt;&gt;"",'5.1-2 source'!H39,"")</f>
        <v>12.770000000000001</v>
      </c>
      <c r="G36" s="431">
        <f>IF('5.1-2 source'!I39&lt;&gt;"",'5.1-2 source'!I39,"")</f>
        <v>25.53</v>
      </c>
      <c r="H36" s="432">
        <f>IF('5.1-2 source'!J39&lt;&gt;"",'5.1-2 source'!J39,"")</f>
        <v>28.599999999999998</v>
      </c>
      <c r="I36" s="432">
        <f>IF('5.1-2 source'!K39&lt;&gt;"",'5.1-2 source'!K39,"")</f>
        <v>25.3</v>
      </c>
      <c r="J36" s="432">
        <f>IF('5.1-2 source'!L39&lt;&gt;"",'5.1-2 source'!L39,"")</f>
        <v>29.7</v>
      </c>
      <c r="K36" s="432">
        <f>IF('5.1-2 source'!M39&lt;&gt;"",'5.1-2 source'!M39,"")</f>
        <v>18.600000000000001</v>
      </c>
    </row>
    <row r="37" spans="1:11" s="65" customFormat="1" ht="15" customHeight="1" x14ac:dyDescent="0.25">
      <c r="A37" s="457"/>
      <c r="B37" s="465" t="s">
        <v>468</v>
      </c>
      <c r="C37" s="465" t="s">
        <v>468</v>
      </c>
      <c r="D37" s="465" t="s">
        <v>468</v>
      </c>
      <c r="E37" s="465" t="s">
        <v>468</v>
      </c>
      <c r="F37" s="465" t="s">
        <v>468</v>
      </c>
      <c r="G37" s="465" t="s">
        <v>468</v>
      </c>
      <c r="H37" s="465" t="s">
        <v>468</v>
      </c>
      <c r="I37" s="465" t="s">
        <v>468</v>
      </c>
      <c r="J37" s="465" t="s">
        <v>468</v>
      </c>
      <c r="K37" s="466" t="s">
        <v>468</v>
      </c>
    </row>
    <row r="38" spans="1:11" s="65" customFormat="1" ht="15" customHeight="1" x14ac:dyDescent="0.25">
      <c r="A38" s="457" t="s">
        <v>132</v>
      </c>
      <c r="B38" s="458" t="s">
        <v>468</v>
      </c>
      <c r="C38" s="458" t="s">
        <v>468</v>
      </c>
      <c r="D38" s="458" t="s">
        <v>468</v>
      </c>
      <c r="E38" s="458" t="s">
        <v>468</v>
      </c>
      <c r="F38" s="458" t="s">
        <v>468</v>
      </c>
      <c r="G38" s="458" t="s">
        <v>468</v>
      </c>
      <c r="H38" s="458" t="s">
        <v>468</v>
      </c>
      <c r="I38" s="458" t="s">
        <v>468</v>
      </c>
      <c r="J38" s="458" t="s">
        <v>468</v>
      </c>
      <c r="K38" s="459" t="s">
        <v>468</v>
      </c>
    </row>
    <row r="39" spans="1:11" s="65" customFormat="1" ht="15" customHeight="1" x14ac:dyDescent="0.25">
      <c r="A39" s="68" t="s">
        <v>521</v>
      </c>
      <c r="B39" s="467">
        <f>IF('5.1-2 source'!B43&lt;&gt;"",'5.1-2 source'!B43,"")</f>
        <v>2483</v>
      </c>
      <c r="C39" s="467">
        <f>IF('5.1-2 source'!C43&lt;&gt;"",'5.1-2 source'!C43,"")</f>
        <v>2078</v>
      </c>
      <c r="D39" s="467">
        <f>IF('5.1-2 source'!F43&lt;&gt;"",'5.1-2 source'!F43,"")</f>
        <v>1597</v>
      </c>
      <c r="E39" s="467">
        <f>IF('5.1-2 source'!G43&lt;&gt;"",'5.1-2 source'!G43,"")</f>
        <v>1088</v>
      </c>
      <c r="F39" s="467" t="str">
        <f>IF('5.1-2 source'!H43&lt;&gt;"",'5.1-2 source'!H43,"")</f>
        <v>2259 (13)</v>
      </c>
      <c r="G39" s="467" t="str">
        <f>IF('5.1-2 source'!I43&lt;&gt;"",'5.1-2 source'!I43,"")</f>
        <v>1761 (13)</v>
      </c>
      <c r="H39" s="467">
        <f>IF('5.1-2 source'!J43&lt;&gt;"",'5.1-2 source'!J43,"")</f>
        <v>1409.2</v>
      </c>
      <c r="I39" s="467">
        <f>IF('5.1-2 source'!K43&lt;&gt;"",'5.1-2 source'!K43,"")</f>
        <v>1196.3</v>
      </c>
      <c r="J39" s="467">
        <f>IF('5.1-2 source'!L43&lt;&gt;"",'5.1-2 source'!L43,"")</f>
        <v>1619.6</v>
      </c>
      <c r="K39" s="467">
        <f>IF('5.1-2 source'!M43&lt;&gt;"",'5.1-2 source'!M43,"")</f>
        <v>1514.8</v>
      </c>
    </row>
    <row r="40" spans="1:11" s="65" customFormat="1" ht="15" customHeight="1" x14ac:dyDescent="0.25">
      <c r="A40" s="600" t="s">
        <v>471</v>
      </c>
      <c r="B40" s="601"/>
      <c r="C40" s="601"/>
      <c r="D40" s="601"/>
      <c r="E40" s="601"/>
      <c r="F40" s="601"/>
      <c r="G40" s="601"/>
      <c r="H40" s="601"/>
      <c r="I40" s="601"/>
      <c r="J40" s="601"/>
      <c r="K40" s="601"/>
    </row>
    <row r="41" spans="1:11" s="65" customFormat="1" ht="46.5" customHeight="1" x14ac:dyDescent="0.25">
      <c r="A41" s="572" t="s">
        <v>493</v>
      </c>
      <c r="B41" s="597"/>
      <c r="C41" s="597"/>
      <c r="D41" s="597"/>
      <c r="E41" s="597"/>
      <c r="F41" s="597"/>
      <c r="G41" s="597"/>
      <c r="H41" s="597"/>
      <c r="I41" s="597"/>
      <c r="J41" s="597"/>
      <c r="K41" s="597"/>
    </row>
    <row r="42" spans="1:11" s="65" customFormat="1" ht="27.75" customHeight="1" x14ac:dyDescent="0.25">
      <c r="A42" s="572" t="s">
        <v>494</v>
      </c>
      <c r="B42" s="597"/>
      <c r="C42" s="597"/>
      <c r="D42" s="597"/>
      <c r="E42" s="597"/>
      <c r="F42" s="597"/>
      <c r="G42" s="597"/>
      <c r="H42" s="597"/>
      <c r="I42" s="597"/>
      <c r="J42" s="597"/>
      <c r="K42" s="597"/>
    </row>
    <row r="43" spans="1:11" ht="15.75" customHeight="1" x14ac:dyDescent="0.25">
      <c r="A43" s="572" t="s">
        <v>300</v>
      </c>
      <c r="B43" s="597"/>
      <c r="C43" s="597"/>
      <c r="D43" s="597"/>
      <c r="E43" s="597"/>
      <c r="F43" s="597"/>
      <c r="G43" s="597"/>
      <c r="H43" s="597"/>
      <c r="I43" s="597"/>
      <c r="J43" s="597"/>
      <c r="K43" s="597"/>
    </row>
    <row r="44" spans="1:11" ht="26.25" customHeight="1" x14ac:dyDescent="0.25">
      <c r="A44" s="572" t="s">
        <v>329</v>
      </c>
      <c r="B44" s="597"/>
      <c r="C44" s="597"/>
      <c r="D44" s="597"/>
      <c r="E44" s="597"/>
      <c r="F44" s="597"/>
      <c r="G44" s="597"/>
      <c r="H44" s="597"/>
      <c r="I44" s="597"/>
      <c r="J44" s="597"/>
      <c r="K44" s="597"/>
    </row>
    <row r="45" spans="1:11" ht="25.5" customHeight="1" x14ac:dyDescent="0.25">
      <c r="A45" s="572" t="s">
        <v>142</v>
      </c>
      <c r="B45" s="597"/>
      <c r="C45" s="597"/>
      <c r="D45" s="597"/>
      <c r="E45" s="597"/>
      <c r="F45" s="597"/>
      <c r="G45" s="597"/>
      <c r="H45" s="597"/>
      <c r="I45" s="597"/>
      <c r="J45" s="597"/>
      <c r="K45" s="597"/>
    </row>
    <row r="46" spans="1:11" ht="27" customHeight="1" x14ac:dyDescent="0.25">
      <c r="A46" s="572" t="s">
        <v>143</v>
      </c>
      <c r="B46" s="597"/>
      <c r="C46" s="597"/>
      <c r="D46" s="597"/>
      <c r="E46" s="597"/>
      <c r="F46" s="597"/>
      <c r="G46" s="597"/>
      <c r="H46" s="597"/>
      <c r="I46" s="597"/>
      <c r="J46" s="597"/>
      <c r="K46" s="597"/>
    </row>
    <row r="47" spans="1:11" ht="15" customHeight="1" x14ac:dyDescent="0.25">
      <c r="A47" s="572" t="s">
        <v>144</v>
      </c>
      <c r="B47" s="597"/>
      <c r="C47" s="597"/>
      <c r="D47" s="597"/>
      <c r="E47" s="597"/>
      <c r="F47" s="597"/>
      <c r="G47" s="597"/>
      <c r="H47" s="597"/>
      <c r="I47" s="597"/>
      <c r="J47" s="597"/>
      <c r="K47" s="597"/>
    </row>
    <row r="48" spans="1:11" ht="15" customHeight="1" x14ac:dyDescent="0.25">
      <c r="A48" s="572" t="s">
        <v>565</v>
      </c>
      <c r="B48" s="597"/>
      <c r="C48" s="597"/>
      <c r="D48" s="597"/>
      <c r="E48" s="597"/>
      <c r="F48" s="597"/>
      <c r="G48" s="597"/>
      <c r="H48" s="597"/>
      <c r="I48" s="597"/>
      <c r="J48" s="597"/>
      <c r="K48" s="597"/>
    </row>
    <row r="49" spans="1:11" ht="24" customHeight="1" x14ac:dyDescent="0.25">
      <c r="A49" s="572" t="s">
        <v>145</v>
      </c>
      <c r="B49" s="597"/>
      <c r="C49" s="597"/>
      <c r="D49" s="597"/>
      <c r="E49" s="597"/>
      <c r="F49" s="597"/>
      <c r="G49" s="597"/>
      <c r="H49" s="597"/>
      <c r="I49" s="597"/>
      <c r="J49" s="597"/>
      <c r="K49" s="597"/>
    </row>
    <row r="50" spans="1:11" ht="15" customHeight="1" x14ac:dyDescent="0.25">
      <c r="A50" s="572" t="s">
        <v>146</v>
      </c>
      <c r="B50" s="597"/>
      <c r="C50" s="597"/>
      <c r="D50" s="597"/>
      <c r="E50" s="597"/>
      <c r="F50" s="597"/>
      <c r="G50" s="597"/>
      <c r="H50" s="597"/>
      <c r="I50" s="597"/>
      <c r="J50" s="597"/>
      <c r="K50" s="597"/>
    </row>
    <row r="51" spans="1:11" ht="24.75" customHeight="1" x14ac:dyDescent="0.25">
      <c r="A51" s="572" t="s">
        <v>523</v>
      </c>
      <c r="B51" s="597"/>
      <c r="C51" s="597"/>
      <c r="D51" s="597"/>
      <c r="E51" s="597"/>
      <c r="F51" s="597"/>
      <c r="G51" s="597"/>
      <c r="H51" s="597"/>
      <c r="I51" s="597"/>
      <c r="J51" s="597"/>
      <c r="K51" s="597"/>
    </row>
    <row r="52" spans="1:11" x14ac:dyDescent="0.25">
      <c r="A52" s="572" t="s">
        <v>301</v>
      </c>
      <c r="B52" s="597"/>
      <c r="C52" s="597"/>
      <c r="D52" s="597"/>
      <c r="E52" s="597"/>
      <c r="F52" s="597"/>
      <c r="G52" s="597"/>
      <c r="H52" s="597"/>
      <c r="I52" s="597"/>
      <c r="J52" s="597"/>
      <c r="K52" s="597"/>
    </row>
    <row r="53" spans="1:11" ht="12.75" customHeight="1" x14ac:dyDescent="0.25">
      <c r="A53" s="572" t="s">
        <v>148</v>
      </c>
      <c r="B53" s="597"/>
      <c r="C53" s="597"/>
      <c r="D53" s="597"/>
      <c r="E53" s="597"/>
      <c r="F53" s="597"/>
      <c r="G53" s="597"/>
      <c r="H53" s="597"/>
      <c r="I53" s="597"/>
      <c r="J53" s="597"/>
      <c r="K53" s="597"/>
    </row>
    <row r="54" spans="1:11" x14ac:dyDescent="0.25">
      <c r="A54" s="572" t="s">
        <v>298</v>
      </c>
      <c r="B54" s="597"/>
      <c r="C54" s="597"/>
      <c r="D54" s="597"/>
      <c r="E54" s="597"/>
      <c r="F54" s="597"/>
      <c r="G54" s="597"/>
      <c r="H54" s="597"/>
      <c r="I54" s="597"/>
      <c r="J54" s="597"/>
      <c r="K54" s="597"/>
    </row>
    <row r="55" spans="1:11" s="298" customFormat="1" x14ac:dyDescent="0.25">
      <c r="A55" s="294" t="s">
        <v>341</v>
      </c>
      <c r="B55" s="291"/>
      <c r="C55" s="291"/>
      <c r="D55" s="291"/>
      <c r="E55" s="291"/>
      <c r="F55" s="291"/>
      <c r="G55" s="291"/>
      <c r="H55" s="291"/>
      <c r="I55" s="291"/>
      <c r="J55" s="291"/>
      <c r="K55" s="291"/>
    </row>
    <row r="56" spans="1:11" ht="15" customHeight="1" x14ac:dyDescent="0.25">
      <c r="A56" s="572"/>
      <c r="B56" s="597"/>
      <c r="C56" s="597"/>
      <c r="D56" s="597"/>
      <c r="E56" s="597"/>
      <c r="F56" s="597"/>
      <c r="G56" s="597"/>
      <c r="H56" s="597"/>
      <c r="I56" s="597"/>
      <c r="J56" s="597"/>
      <c r="K56" s="597"/>
    </row>
    <row r="57" spans="1:11" ht="119.25" customHeight="1" x14ac:dyDescent="0.25">
      <c r="A57" s="604"/>
      <c r="B57" s="604"/>
      <c r="C57" s="604"/>
      <c r="D57" s="604"/>
      <c r="E57" s="604"/>
      <c r="F57" s="604"/>
      <c r="G57" s="604"/>
      <c r="H57" s="604"/>
      <c r="I57" s="604"/>
      <c r="J57" s="604"/>
    </row>
    <row r="58" spans="1:11" ht="54" customHeight="1" x14ac:dyDescent="0.25">
      <c r="A58" s="604"/>
      <c r="B58" s="605"/>
      <c r="C58" s="605"/>
      <c r="D58" s="605"/>
      <c r="E58" s="605"/>
      <c r="F58" s="605"/>
      <c r="G58" s="605"/>
      <c r="H58" s="605"/>
      <c r="I58" s="605"/>
      <c r="J58" s="605"/>
    </row>
    <row r="59" spans="1:11" ht="54" customHeight="1" x14ac:dyDescent="0.25">
      <c r="A59" s="604"/>
      <c r="B59" s="605"/>
      <c r="C59" s="605"/>
      <c r="D59" s="605"/>
      <c r="E59" s="605"/>
      <c r="F59" s="605"/>
      <c r="G59" s="605"/>
      <c r="H59" s="605"/>
      <c r="I59" s="605"/>
      <c r="J59" s="605"/>
    </row>
    <row r="67" spans="1:1" x14ac:dyDescent="0.25">
      <c r="A67" s="27"/>
    </row>
    <row r="68" spans="1:1" x14ac:dyDescent="0.25">
      <c r="A68" s="27"/>
    </row>
    <row r="69" spans="1:1" x14ac:dyDescent="0.25">
      <c r="A69" s="27"/>
    </row>
    <row r="70" spans="1:1" x14ac:dyDescent="0.25">
      <c r="A70" s="27"/>
    </row>
  </sheetData>
  <mergeCells count="28">
    <mergeCell ref="A54:K54"/>
    <mergeCell ref="A56:K56"/>
    <mergeCell ref="A57:J57"/>
    <mergeCell ref="A58:J58"/>
    <mergeCell ref="A59:J59"/>
    <mergeCell ref="A49:K49"/>
    <mergeCell ref="A50:K50"/>
    <mergeCell ref="A51:K51"/>
    <mergeCell ref="A52:K52"/>
    <mergeCell ref="A53:K53"/>
    <mergeCell ref="A1:K1"/>
    <mergeCell ref="A3:A5"/>
    <mergeCell ref="B3:E3"/>
    <mergeCell ref="F3:G4"/>
    <mergeCell ref="H3:K3"/>
    <mergeCell ref="B4:C4"/>
    <mergeCell ref="D4:E4"/>
    <mergeCell ref="H4:I4"/>
    <mergeCell ref="J4:K4"/>
    <mergeCell ref="A45:K45"/>
    <mergeCell ref="A46:K46"/>
    <mergeCell ref="A48:K48"/>
    <mergeCell ref="A40:K40"/>
    <mergeCell ref="A42:K42"/>
    <mergeCell ref="A43:K43"/>
    <mergeCell ref="A44:K44"/>
    <mergeCell ref="A41:K41"/>
    <mergeCell ref="A47:K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T67"/>
  <sheetViews>
    <sheetView workbookViewId="0">
      <pane xSplit="1" ySplit="5" topLeftCell="D18" activePane="bottomRight" state="frozen"/>
      <selection activeCell="D23" sqref="D23:E23"/>
      <selection pane="topRight" activeCell="D23" sqref="D23:E23"/>
      <selection pane="bottomLeft" activeCell="D23" sqref="D23:E23"/>
      <selection pane="bottomRight" activeCell="D23" sqref="D23:E23"/>
    </sheetView>
  </sheetViews>
  <sheetFormatPr baseColWidth="10" defaultColWidth="11.42578125" defaultRowHeight="15" x14ac:dyDescent="0.25"/>
  <cols>
    <col min="1" max="1" width="43.42578125" style="104" customWidth="1"/>
    <col min="2" max="2" width="10" style="27" customWidth="1"/>
    <col min="3" max="7" width="11.42578125" style="27"/>
    <col min="8" max="15" width="10.42578125" style="27" customWidth="1"/>
    <col min="16" max="16" width="5.7109375" style="27" customWidth="1"/>
    <col min="17" max="17" width="5.85546875" style="27" bestFit="1" customWidth="1"/>
    <col min="18" max="19" width="2" style="27" bestFit="1" customWidth="1"/>
    <col min="20" max="20" width="3" style="27" bestFit="1" customWidth="1"/>
    <col min="21" max="16384" width="11.42578125" style="27"/>
  </cols>
  <sheetData>
    <row r="1" spans="1:20" s="87" customFormat="1" x14ac:dyDescent="0.25">
      <c r="A1" s="551"/>
      <c r="B1" s="551"/>
      <c r="C1" s="551"/>
      <c r="D1" s="551"/>
      <c r="E1" s="551"/>
      <c r="F1" s="551"/>
      <c r="G1" s="551"/>
      <c r="H1" s="551"/>
      <c r="I1" s="551"/>
      <c r="J1" s="551"/>
      <c r="K1" s="551"/>
      <c r="L1" s="551"/>
      <c r="M1" s="551"/>
      <c r="N1" s="551"/>
      <c r="O1" s="551"/>
    </row>
    <row r="2" spans="1:20" s="188" customFormat="1" x14ac:dyDescent="0.25">
      <c r="A2" s="173"/>
      <c r="B2" s="173"/>
      <c r="C2" s="173"/>
      <c r="D2" s="173"/>
      <c r="E2" s="173"/>
      <c r="F2" s="173"/>
      <c r="G2" s="173"/>
      <c r="H2" s="173"/>
      <c r="I2" s="173"/>
      <c r="J2" s="173"/>
      <c r="K2" s="173"/>
      <c r="L2" s="173"/>
      <c r="M2" s="173"/>
      <c r="N2" s="173"/>
      <c r="O2" s="173"/>
    </row>
    <row r="3" spans="1:20" s="65" customFormat="1" ht="24" customHeight="1" x14ac:dyDescent="0.25">
      <c r="A3" s="602"/>
      <c r="B3" s="581" t="s">
        <v>330</v>
      </c>
      <c r="C3" s="581"/>
      <c r="D3" s="581"/>
      <c r="E3" s="581"/>
      <c r="F3" s="581"/>
      <c r="G3" s="581"/>
      <c r="H3" s="615" t="s">
        <v>137</v>
      </c>
      <c r="I3" s="616"/>
      <c r="J3" s="595" t="s">
        <v>136</v>
      </c>
      <c r="K3" s="596"/>
      <c r="L3" s="596"/>
      <c r="M3" s="596"/>
      <c r="N3" s="596"/>
      <c r="O3" s="619"/>
      <c r="P3" s="65" t="s">
        <v>511</v>
      </c>
    </row>
    <row r="4" spans="1:20" s="65" customFormat="1" ht="37.5" customHeight="1" x14ac:dyDescent="0.25">
      <c r="A4" s="602"/>
      <c r="B4" s="603" t="s">
        <v>85</v>
      </c>
      <c r="C4" s="603"/>
      <c r="D4" s="620" t="s">
        <v>138</v>
      </c>
      <c r="E4" s="621"/>
      <c r="F4" s="620" t="s">
        <v>331</v>
      </c>
      <c r="G4" s="621"/>
      <c r="H4" s="617"/>
      <c r="I4" s="618"/>
      <c r="J4" s="620" t="s">
        <v>19</v>
      </c>
      <c r="K4" s="621"/>
      <c r="L4" s="620" t="s">
        <v>25</v>
      </c>
      <c r="M4" s="621"/>
      <c r="N4" s="603" t="s">
        <v>151</v>
      </c>
      <c r="O4" s="603"/>
      <c r="P4" s="65" t="s">
        <v>366</v>
      </c>
      <c r="Q4" s="65" t="s">
        <v>367</v>
      </c>
    </row>
    <row r="5" spans="1:20" s="65" customFormat="1" x14ac:dyDescent="0.25">
      <c r="A5" s="602"/>
      <c r="B5" s="51" t="s">
        <v>114</v>
      </c>
      <c r="C5" s="51" t="s">
        <v>115</v>
      </c>
      <c r="D5" s="51" t="s">
        <v>114</v>
      </c>
      <c r="E5" s="51" t="s">
        <v>115</v>
      </c>
      <c r="F5" s="51" t="s">
        <v>114</v>
      </c>
      <c r="G5" s="51" t="s">
        <v>115</v>
      </c>
      <c r="H5" s="51" t="s">
        <v>114</v>
      </c>
      <c r="I5" s="51" t="s">
        <v>115</v>
      </c>
      <c r="J5" s="51" t="s">
        <v>114</v>
      </c>
      <c r="K5" s="51" t="s">
        <v>115</v>
      </c>
      <c r="L5" s="51" t="s">
        <v>114</v>
      </c>
      <c r="M5" s="51" t="s">
        <v>115</v>
      </c>
      <c r="N5" s="51" t="s">
        <v>114</v>
      </c>
      <c r="O5" s="51" t="s">
        <v>115</v>
      </c>
    </row>
    <row r="6" spans="1:20" s="65" customFormat="1" ht="38.25" customHeight="1" x14ac:dyDescent="0.25">
      <c r="A6" s="29" t="s">
        <v>181</v>
      </c>
      <c r="B6" s="206">
        <v>17530</v>
      </c>
      <c r="C6" s="206">
        <v>24933</v>
      </c>
      <c r="D6" s="206">
        <v>25699</v>
      </c>
      <c r="E6" s="206">
        <v>30071</v>
      </c>
      <c r="F6" s="206">
        <v>11503</v>
      </c>
      <c r="G6" s="206">
        <v>1567</v>
      </c>
      <c r="H6" s="206" t="s">
        <v>554</v>
      </c>
      <c r="I6" s="206" t="s">
        <v>555</v>
      </c>
      <c r="J6" s="206">
        <v>19074</v>
      </c>
      <c r="K6" s="206">
        <v>24509</v>
      </c>
      <c r="L6" s="206">
        <v>5195</v>
      </c>
      <c r="M6" s="206">
        <v>19507</v>
      </c>
      <c r="N6" s="206">
        <v>24269</v>
      </c>
      <c r="O6" s="206">
        <v>44016</v>
      </c>
      <c r="P6" s="525">
        <f>K6/(J6+K6)</f>
        <v>0.56235229332537917</v>
      </c>
      <c r="Q6" s="525">
        <f>M6/(M6+L6)</f>
        <v>0.78969314225568776</v>
      </c>
    </row>
    <row r="7" spans="1:20" s="65" customFormat="1" x14ac:dyDescent="0.25">
      <c r="A7" s="29"/>
      <c r="B7" s="9"/>
      <c r="C7" s="9"/>
      <c r="D7" s="9"/>
      <c r="E7" s="9"/>
      <c r="F7" s="9"/>
      <c r="G7" s="9"/>
      <c r="H7" s="9"/>
      <c r="I7" s="9"/>
      <c r="J7" s="9"/>
      <c r="K7" s="524"/>
      <c r="L7" s="9"/>
      <c r="M7" s="524"/>
      <c r="N7" s="9"/>
      <c r="O7" s="9"/>
      <c r="P7" s="525"/>
      <c r="Q7" s="525"/>
    </row>
    <row r="8" spans="1:20" s="65" customFormat="1" ht="17.25" customHeight="1" x14ac:dyDescent="0.25">
      <c r="A8" s="68" t="s">
        <v>124</v>
      </c>
      <c r="B8" s="205">
        <v>970</v>
      </c>
      <c r="C8" s="205">
        <v>1728</v>
      </c>
      <c r="D8" s="205">
        <v>1354</v>
      </c>
      <c r="E8" s="205">
        <v>2069</v>
      </c>
      <c r="F8" s="205">
        <v>2079</v>
      </c>
      <c r="G8" s="205">
        <v>372</v>
      </c>
      <c r="H8" s="205" t="s">
        <v>556</v>
      </c>
      <c r="I8" s="205" t="s">
        <v>557</v>
      </c>
      <c r="J8" s="205">
        <v>2226</v>
      </c>
      <c r="K8" s="205">
        <v>3405</v>
      </c>
      <c r="L8" s="205">
        <v>437</v>
      </c>
      <c r="M8" s="205">
        <v>1783</v>
      </c>
      <c r="N8" s="205">
        <v>2663</v>
      </c>
      <c r="O8" s="205">
        <v>5188</v>
      </c>
      <c r="P8" s="525">
        <f t="shared" ref="P8:P11" si="0">K8/(J8+K8)</f>
        <v>0.60468833244539155</v>
      </c>
      <c r="Q8" s="525">
        <f t="shared" ref="Q8:Q11" si="1">M8/(M8+L8)</f>
        <v>0.80315315315315317</v>
      </c>
    </row>
    <row r="9" spans="1:20" s="65" customFormat="1" ht="17.25" customHeight="1" x14ac:dyDescent="0.25">
      <c r="A9" s="68" t="s">
        <v>125</v>
      </c>
      <c r="B9" s="205">
        <v>1857</v>
      </c>
      <c r="C9" s="205">
        <v>2817</v>
      </c>
      <c r="D9" s="205">
        <v>3671</v>
      </c>
      <c r="E9" s="205">
        <v>3991</v>
      </c>
      <c r="F9" s="205" t="s">
        <v>328</v>
      </c>
      <c r="G9" s="205" t="s">
        <v>328</v>
      </c>
      <c r="H9" s="205" t="s">
        <v>558</v>
      </c>
      <c r="I9" s="205" t="s">
        <v>559</v>
      </c>
      <c r="J9" s="205">
        <v>9592</v>
      </c>
      <c r="K9" s="205">
        <v>5720</v>
      </c>
      <c r="L9" s="205">
        <v>1802</v>
      </c>
      <c r="M9" s="205">
        <v>2241</v>
      </c>
      <c r="N9" s="205">
        <v>11394</v>
      </c>
      <c r="O9" s="205">
        <v>7961</v>
      </c>
      <c r="P9" s="525">
        <f t="shared" si="0"/>
        <v>0.37356321839080459</v>
      </c>
      <c r="Q9" s="525">
        <f t="shared" si="1"/>
        <v>0.55429136779619093</v>
      </c>
    </row>
    <row r="10" spans="1:20" s="65" customFormat="1" ht="17.25" customHeight="1" x14ac:dyDescent="0.25">
      <c r="A10" s="68" t="s">
        <v>139</v>
      </c>
      <c r="B10" s="205">
        <v>118</v>
      </c>
      <c r="C10" s="205">
        <v>2579</v>
      </c>
      <c r="D10" s="205">
        <v>170</v>
      </c>
      <c r="E10" s="205">
        <v>2843</v>
      </c>
      <c r="F10" s="205">
        <v>0</v>
      </c>
      <c r="G10" s="205">
        <v>2</v>
      </c>
      <c r="H10" s="205" t="s">
        <v>547</v>
      </c>
      <c r="I10" s="205" t="s">
        <v>546</v>
      </c>
      <c r="J10" s="205">
        <v>36</v>
      </c>
      <c r="K10" s="205">
        <v>2633</v>
      </c>
      <c r="L10" s="205">
        <v>8</v>
      </c>
      <c r="M10" s="205">
        <v>2087</v>
      </c>
      <c r="N10" s="205">
        <v>44</v>
      </c>
      <c r="O10" s="205">
        <v>4720</v>
      </c>
      <c r="P10" s="525">
        <f t="shared" si="0"/>
        <v>0.98651180217309853</v>
      </c>
      <c r="Q10" s="525">
        <f t="shared" si="1"/>
        <v>0.99618138424821001</v>
      </c>
    </row>
    <row r="11" spans="1:20" s="65" customFormat="1" ht="17.25" customHeight="1" x14ac:dyDescent="0.25">
      <c r="A11" s="68" t="s">
        <v>140</v>
      </c>
      <c r="B11" s="205">
        <v>4681</v>
      </c>
      <c r="C11" s="205">
        <v>3677</v>
      </c>
      <c r="D11" s="205">
        <v>6997</v>
      </c>
      <c r="E11" s="205">
        <v>4167</v>
      </c>
      <c r="F11" s="205" t="s">
        <v>328</v>
      </c>
      <c r="G11" s="205" t="s">
        <v>328</v>
      </c>
      <c r="H11" s="205" t="s">
        <v>549</v>
      </c>
      <c r="I11" s="205" t="s">
        <v>549</v>
      </c>
      <c r="J11" s="205">
        <v>2400</v>
      </c>
      <c r="K11" s="205">
        <v>347</v>
      </c>
      <c r="L11" s="205">
        <v>1925</v>
      </c>
      <c r="M11" s="205">
        <v>11273</v>
      </c>
      <c r="N11" s="205">
        <v>4325</v>
      </c>
      <c r="O11" s="205">
        <v>11620</v>
      </c>
      <c r="P11" s="525">
        <f t="shared" si="0"/>
        <v>0.12631962140516928</v>
      </c>
      <c r="Q11" s="525">
        <f t="shared" si="1"/>
        <v>0.85414456735869071</v>
      </c>
    </row>
    <row r="12" spans="1:20" s="65" customFormat="1" ht="30" customHeight="1" x14ac:dyDescent="0.25">
      <c r="A12" s="77"/>
      <c r="B12" s="10"/>
      <c r="C12" s="10"/>
      <c r="D12" s="10"/>
      <c r="E12" s="10">
        <f>(E14-D14)*12</f>
        <v>1.0271999999999935</v>
      </c>
      <c r="F12" s="10"/>
      <c r="G12" s="10"/>
      <c r="H12" s="10"/>
      <c r="I12" s="10"/>
      <c r="J12" s="10"/>
      <c r="K12" s="10"/>
      <c r="L12" s="10"/>
      <c r="M12" s="10"/>
      <c r="N12" s="10"/>
      <c r="O12" s="10"/>
    </row>
    <row r="13" spans="1:20" s="65" customFormat="1" ht="22.5" customHeight="1" x14ac:dyDescent="0.25">
      <c r="A13" s="29" t="s">
        <v>182</v>
      </c>
      <c r="B13" s="418">
        <f>(B14-INT(B14))*12</f>
        <v>8.7191999999999723</v>
      </c>
      <c r="C13" s="418">
        <f t="shared" ref="C13:O13" si="2">(C14-INT(C14))*12</f>
        <v>9.3047999999999718</v>
      </c>
      <c r="D13" s="418">
        <f t="shared" si="2"/>
        <v>7.5264000000000237</v>
      </c>
      <c r="E13" s="418">
        <f t="shared" si="2"/>
        <v>8.5536000000000172</v>
      </c>
      <c r="F13" s="418">
        <f t="shared" si="2"/>
        <v>10.99920000000003</v>
      </c>
      <c r="G13" s="418">
        <f t="shared" si="2"/>
        <v>1.2815999999999974</v>
      </c>
      <c r="H13" s="418">
        <f t="shared" si="2"/>
        <v>5.7599999999999625</v>
      </c>
      <c r="I13" s="418">
        <f t="shared" si="2"/>
        <v>9.1199999999999761</v>
      </c>
      <c r="J13" s="418">
        <f t="shared" si="2"/>
        <v>1.2000000000000171</v>
      </c>
      <c r="K13" s="418">
        <f t="shared" si="2"/>
        <v>8.4000000000000341</v>
      </c>
      <c r="L13" s="418">
        <f t="shared" si="2"/>
        <v>4.7999999999999829</v>
      </c>
      <c r="M13" s="418">
        <f t="shared" si="2"/>
        <v>8.4000000000000341</v>
      </c>
      <c r="N13" s="418">
        <f t="shared" si="2"/>
        <v>10.799999999999983</v>
      </c>
      <c r="O13" s="418">
        <f t="shared" si="2"/>
        <v>9.5999999999999659</v>
      </c>
    </row>
    <row r="14" spans="1:20" s="65" customFormat="1" ht="22.5" customHeight="1" x14ac:dyDescent="0.25">
      <c r="A14" s="32" t="s">
        <v>172</v>
      </c>
      <c r="B14" s="533">
        <v>61.726599999999998</v>
      </c>
      <c r="C14" s="533">
        <v>61.775399999999998</v>
      </c>
      <c r="D14" s="533">
        <v>61.627200000000002</v>
      </c>
      <c r="E14" s="533">
        <v>61.712800000000001</v>
      </c>
      <c r="F14" s="195">
        <v>44.916600000000003</v>
      </c>
      <c r="G14" s="195">
        <v>42.1068</v>
      </c>
      <c r="H14" s="397">
        <v>59.48</v>
      </c>
      <c r="I14" s="397">
        <v>59.76</v>
      </c>
      <c r="J14" s="195">
        <v>61.1</v>
      </c>
      <c r="K14" s="195">
        <v>61.7</v>
      </c>
      <c r="L14" s="195">
        <v>60.4</v>
      </c>
      <c r="M14" s="195">
        <v>59.7</v>
      </c>
      <c r="N14" s="195">
        <v>60.9</v>
      </c>
      <c r="O14" s="195">
        <v>60.8</v>
      </c>
      <c r="P14" s="407">
        <f>(B14-INT(B14))*12</f>
        <v>8.7191999999999723</v>
      </c>
      <c r="Q14" s="407">
        <f t="shared" ref="Q14:T14" si="3">(C14-INT(C14))*12</f>
        <v>9.3047999999999718</v>
      </c>
      <c r="R14" s="407">
        <f t="shared" si="3"/>
        <v>7.5264000000000237</v>
      </c>
      <c r="S14" s="407">
        <f t="shared" si="3"/>
        <v>8.5536000000000172</v>
      </c>
      <c r="T14" s="407">
        <f t="shared" si="3"/>
        <v>10.99920000000003</v>
      </c>
    </row>
    <row r="15" spans="1:20" s="65" customFormat="1" ht="22.5" customHeight="1" x14ac:dyDescent="0.25">
      <c r="A15" s="32" t="s">
        <v>173</v>
      </c>
      <c r="B15" s="195">
        <v>61.983699999999999</v>
      </c>
      <c r="C15" s="195">
        <v>61.920299999999997</v>
      </c>
      <c r="D15" s="195">
        <v>61.856400000000001</v>
      </c>
      <c r="E15" s="195">
        <v>61.854900000000001</v>
      </c>
      <c r="F15" s="195">
        <v>45.115200000000002</v>
      </c>
      <c r="G15" s="195">
        <v>42.127499999999998</v>
      </c>
      <c r="H15" s="398">
        <v>60.39</v>
      </c>
      <c r="I15" s="398">
        <v>61.74</v>
      </c>
      <c r="J15" s="195">
        <v>61.2</v>
      </c>
      <c r="K15" s="195">
        <v>61.8</v>
      </c>
      <c r="L15" s="195">
        <v>60.7</v>
      </c>
      <c r="M15" s="195">
        <v>59.9</v>
      </c>
      <c r="N15" s="195">
        <v>61.1</v>
      </c>
      <c r="O15" s="195">
        <v>60.9</v>
      </c>
    </row>
    <row r="16" spans="1:20" s="65" customFormat="1" ht="22.5" customHeight="1" x14ac:dyDescent="0.25">
      <c r="A16" s="70" t="s">
        <v>174</v>
      </c>
      <c r="B16" s="193">
        <v>96.52</v>
      </c>
      <c r="C16" s="193">
        <v>97.89</v>
      </c>
      <c r="D16" s="193">
        <v>97.14</v>
      </c>
      <c r="E16" s="193">
        <v>97.97</v>
      </c>
      <c r="F16" s="193">
        <v>97.99</v>
      </c>
      <c r="G16" s="193">
        <v>99.87</v>
      </c>
      <c r="H16" s="399">
        <v>79.95</v>
      </c>
      <c r="I16" s="399">
        <v>48.4</v>
      </c>
      <c r="J16" s="193">
        <v>98.2</v>
      </c>
      <c r="K16" s="193">
        <v>98.3</v>
      </c>
      <c r="L16" s="193">
        <v>97</v>
      </c>
      <c r="M16" s="193">
        <v>97.5</v>
      </c>
      <c r="N16" s="193">
        <v>98</v>
      </c>
      <c r="O16" s="193">
        <v>97.899999999999991</v>
      </c>
    </row>
    <row r="17" spans="1:15" s="65" customFormat="1" ht="22.5" customHeight="1" x14ac:dyDescent="0.25">
      <c r="A17" s="70" t="s">
        <v>126</v>
      </c>
      <c r="B17" s="195">
        <v>142.1618</v>
      </c>
      <c r="C17" s="195">
        <v>134.95849999999999</v>
      </c>
      <c r="D17" s="195">
        <v>146.8792</v>
      </c>
      <c r="E17" s="195">
        <v>136.6892</v>
      </c>
      <c r="F17" s="195">
        <v>96.979500000000002</v>
      </c>
      <c r="G17" s="195">
        <v>82.019400000000005</v>
      </c>
      <c r="H17" s="207">
        <v>129.63</v>
      </c>
      <c r="I17" s="207">
        <v>122.51</v>
      </c>
      <c r="J17" s="195">
        <v>119.2</v>
      </c>
      <c r="K17" s="195">
        <v>101.3</v>
      </c>
      <c r="L17" s="195">
        <v>135.30000000000001</v>
      </c>
      <c r="M17" s="195">
        <v>121.8</v>
      </c>
      <c r="N17" s="195">
        <v>122.7</v>
      </c>
      <c r="O17" s="195">
        <v>110.4</v>
      </c>
    </row>
    <row r="18" spans="1:15" s="65" customFormat="1" ht="22.5" customHeight="1" x14ac:dyDescent="0.25">
      <c r="A18" s="70" t="s">
        <v>127</v>
      </c>
      <c r="B18" s="195">
        <v>5.9600999999999997</v>
      </c>
      <c r="C18" s="195">
        <v>8.3465000000000007</v>
      </c>
      <c r="D18" s="195">
        <v>4.4009999999999998</v>
      </c>
      <c r="E18" s="195">
        <v>8.0261999999999993</v>
      </c>
      <c r="F18" s="195">
        <v>34.202599999999997</v>
      </c>
      <c r="G18" s="195">
        <v>21.421900000000001</v>
      </c>
      <c r="H18" s="207">
        <v>8.02</v>
      </c>
      <c r="I18" s="207">
        <v>7.34</v>
      </c>
      <c r="J18" s="195">
        <v>2.2000000000000002</v>
      </c>
      <c r="K18" s="195">
        <v>6.3</v>
      </c>
      <c r="L18" s="195">
        <v>1.5</v>
      </c>
      <c r="M18" s="195">
        <v>6.9</v>
      </c>
      <c r="N18" s="195">
        <v>2</v>
      </c>
      <c r="O18" s="195">
        <v>6.6</v>
      </c>
    </row>
    <row r="19" spans="1:15" s="65" customFormat="1" ht="22.5" customHeight="1" x14ac:dyDescent="0.25">
      <c r="A19" s="70" t="s">
        <v>128</v>
      </c>
      <c r="B19" s="195">
        <v>171.47399999999999</v>
      </c>
      <c r="C19" s="195">
        <v>170.06389999999999</v>
      </c>
      <c r="D19" s="195">
        <v>171.27340000000001</v>
      </c>
      <c r="E19" s="195">
        <v>170.50200000000001</v>
      </c>
      <c r="F19" s="195">
        <v>131.13810000000001</v>
      </c>
      <c r="G19" s="195">
        <v>105.0664</v>
      </c>
      <c r="H19" s="207">
        <v>171.76</v>
      </c>
      <c r="I19" s="207">
        <v>173.05</v>
      </c>
      <c r="J19" s="195">
        <v>170.7</v>
      </c>
      <c r="K19" s="195">
        <v>171.6</v>
      </c>
      <c r="L19" s="195">
        <v>172.1</v>
      </c>
      <c r="M19" s="195">
        <v>172.8</v>
      </c>
      <c r="N19" s="195">
        <v>171</v>
      </c>
      <c r="O19" s="195">
        <v>172.1</v>
      </c>
    </row>
    <row r="20" spans="1:15" s="65" customFormat="1" ht="18.75" customHeight="1" x14ac:dyDescent="0.25">
      <c r="A20" s="77"/>
      <c r="B20" s="11"/>
      <c r="C20" s="11"/>
      <c r="D20" s="11"/>
      <c r="E20" s="11"/>
      <c r="F20" s="11"/>
      <c r="G20" s="11"/>
      <c r="H20" s="11"/>
      <c r="I20" s="11"/>
      <c r="J20" s="11"/>
      <c r="K20" s="11"/>
      <c r="L20" s="11"/>
      <c r="M20" s="11"/>
      <c r="N20" s="11"/>
      <c r="O20" s="11"/>
    </row>
    <row r="21" spans="1:15" s="65" customFormat="1" ht="18.75" customHeight="1" x14ac:dyDescent="0.25">
      <c r="A21" s="29" t="s">
        <v>334</v>
      </c>
      <c r="B21" s="11"/>
      <c r="C21" s="11"/>
      <c r="D21" s="11"/>
      <c r="E21" s="11">
        <f>D22-E22</f>
        <v>-2.9960000000000022</v>
      </c>
      <c r="F21" s="11"/>
      <c r="G21" s="11"/>
      <c r="H21" s="11"/>
      <c r="I21" s="11"/>
      <c r="J21" s="11"/>
      <c r="K21" s="11"/>
      <c r="L21" s="11"/>
      <c r="M21" s="11"/>
      <c r="N21" s="11"/>
      <c r="O21" s="11"/>
    </row>
    <row r="22" spans="1:15" s="65" customFormat="1" ht="18.75" customHeight="1" x14ac:dyDescent="0.25">
      <c r="A22" s="32" t="s">
        <v>345</v>
      </c>
      <c r="B22" s="195">
        <v>13.628000000000002</v>
      </c>
      <c r="C22" s="195">
        <v>16.46</v>
      </c>
      <c r="D22" s="195">
        <v>12.540999999999999</v>
      </c>
      <c r="E22" s="195">
        <v>15.537000000000001</v>
      </c>
      <c r="F22" s="195">
        <v>8.702</v>
      </c>
      <c r="G22" s="195">
        <v>21.888999999999999</v>
      </c>
      <c r="H22" s="195">
        <v>7.71</v>
      </c>
      <c r="I22" s="195">
        <v>10.209999999999999</v>
      </c>
      <c r="J22" s="195">
        <v>5.5</v>
      </c>
      <c r="K22" s="195">
        <v>9.9</v>
      </c>
      <c r="L22" s="195">
        <v>7.9</v>
      </c>
      <c r="M22" s="195">
        <v>7.5</v>
      </c>
      <c r="N22" s="195">
        <v>6</v>
      </c>
      <c r="O22" s="195">
        <v>8.7999999999999989</v>
      </c>
    </row>
    <row r="23" spans="1:15" s="65" customFormat="1" ht="18.75" customHeight="1" x14ac:dyDescent="0.25">
      <c r="A23" s="32" t="s">
        <v>346</v>
      </c>
      <c r="B23" s="195">
        <v>-202.05629999999999</v>
      </c>
      <c r="C23" s="195">
        <v>-190.80032</v>
      </c>
      <c r="D23" s="195">
        <v>-189.25790000000001</v>
      </c>
      <c r="E23" s="195">
        <v>-185.95686000000001</v>
      </c>
      <c r="F23" s="195">
        <v>-89.796059999999997</v>
      </c>
      <c r="G23" s="195">
        <v>-68.880350000000007</v>
      </c>
      <c r="H23" s="195">
        <v>-138.16</v>
      </c>
      <c r="I23" s="195">
        <v>-124.91</v>
      </c>
      <c r="J23" s="195">
        <v>-117.3</v>
      </c>
      <c r="K23" s="195">
        <v>-112.4</v>
      </c>
      <c r="L23" s="195">
        <v>-122.8</v>
      </c>
      <c r="M23" s="195">
        <v>-122.2</v>
      </c>
      <c r="N23" s="195">
        <v>-118.8</v>
      </c>
      <c r="O23" s="195">
        <v>-116.1</v>
      </c>
    </row>
    <row r="24" spans="1:15" s="65" customFormat="1" ht="18.75" customHeight="1" x14ac:dyDescent="0.25">
      <c r="A24" s="32" t="s">
        <v>337</v>
      </c>
      <c r="B24" s="195">
        <v>9.4139999999999997</v>
      </c>
      <c r="C24" s="195">
        <v>11.484999999999999</v>
      </c>
      <c r="D24" s="195">
        <v>9.6020000000000003</v>
      </c>
      <c r="E24" s="195">
        <v>11.567</v>
      </c>
      <c r="F24" s="195">
        <v>7.7979999999999992</v>
      </c>
      <c r="G24" s="195">
        <v>8.604000000000001</v>
      </c>
      <c r="H24" s="195">
        <v>7.82</v>
      </c>
      <c r="I24" s="195">
        <v>12.6</v>
      </c>
      <c r="J24" s="193">
        <v>10.199999999999999</v>
      </c>
      <c r="K24" s="193">
        <v>13.4</v>
      </c>
      <c r="L24" s="193">
        <v>8.4</v>
      </c>
      <c r="M24" s="193">
        <v>10.4</v>
      </c>
      <c r="N24" s="193">
        <v>9.7000000000000011</v>
      </c>
      <c r="O24" s="193">
        <v>12.3</v>
      </c>
    </row>
    <row r="25" spans="1:15" s="65" customFormat="1" ht="18.75" customHeight="1" x14ac:dyDescent="0.25">
      <c r="A25" s="32" t="s">
        <v>332</v>
      </c>
      <c r="B25" s="195">
        <v>-5.7925500000000003</v>
      </c>
      <c r="C25" s="195">
        <v>-9.3965300000000003</v>
      </c>
      <c r="D25" s="195">
        <v>-7.3197400000000004</v>
      </c>
      <c r="E25" s="195">
        <v>-10.42549</v>
      </c>
      <c r="F25" s="195">
        <v>-1.07863</v>
      </c>
      <c r="G25" s="195">
        <v>-0.28350999999999998</v>
      </c>
      <c r="H25" s="195">
        <v>-0.23</v>
      </c>
      <c r="I25" s="195">
        <v>-0.03</v>
      </c>
      <c r="J25" s="195">
        <v>-1.5</v>
      </c>
      <c r="K25" s="195">
        <v>-3.3</v>
      </c>
      <c r="L25" s="195">
        <v>-0.6</v>
      </c>
      <c r="M25" s="195">
        <v>-2.1</v>
      </c>
      <c r="N25" s="195">
        <v>-2.1</v>
      </c>
      <c r="O25" s="195">
        <v>-5.4</v>
      </c>
    </row>
    <row r="26" spans="1:15" s="65" customFormat="1" ht="18.75" customHeight="1" x14ac:dyDescent="0.25">
      <c r="A26" s="32" t="s">
        <v>338</v>
      </c>
      <c r="B26" s="195">
        <v>34.655000000000001</v>
      </c>
      <c r="C26" s="195">
        <v>34.561</v>
      </c>
      <c r="D26" s="193">
        <v>31.663000000000004</v>
      </c>
      <c r="E26" s="193">
        <v>32.879000000000005</v>
      </c>
      <c r="F26" s="210" t="s">
        <v>328</v>
      </c>
      <c r="G26" s="210" t="s">
        <v>328</v>
      </c>
      <c r="H26" s="195">
        <v>6.36</v>
      </c>
      <c r="I26" s="195">
        <v>14.46</v>
      </c>
      <c r="J26" s="193">
        <v>19</v>
      </c>
      <c r="K26" s="193">
        <v>23</v>
      </c>
      <c r="L26" s="193">
        <v>16.5</v>
      </c>
      <c r="M26" s="193">
        <v>11.700000000000001</v>
      </c>
      <c r="N26" s="193">
        <v>18.5</v>
      </c>
      <c r="O26" s="193">
        <v>18</v>
      </c>
    </row>
    <row r="27" spans="1:15" s="65" customFormat="1" ht="18.75" customHeight="1" x14ac:dyDescent="0.25">
      <c r="A27" s="32" t="s">
        <v>347</v>
      </c>
      <c r="B27" s="208">
        <v>314.32767999999999</v>
      </c>
      <c r="C27" s="208">
        <v>218.76778999999999</v>
      </c>
      <c r="D27" s="209">
        <v>273.54806000000002</v>
      </c>
      <c r="E27" s="209">
        <v>207.32194000000001</v>
      </c>
      <c r="F27" s="256" t="s">
        <v>328</v>
      </c>
      <c r="G27" s="256" t="s">
        <v>328</v>
      </c>
      <c r="H27" s="208">
        <v>165.4</v>
      </c>
      <c r="I27" s="208">
        <v>117.25</v>
      </c>
      <c r="J27" s="209">
        <v>184</v>
      </c>
      <c r="K27" s="209">
        <v>140.69999999999999</v>
      </c>
      <c r="L27" s="209">
        <v>206.3</v>
      </c>
      <c r="M27" s="209">
        <v>154.30000000000001</v>
      </c>
      <c r="N27" s="209">
        <v>188.3</v>
      </c>
      <c r="O27" s="209">
        <v>144.6</v>
      </c>
    </row>
    <row r="28" spans="1:15" s="65" customFormat="1" ht="18.75" customHeight="1" x14ac:dyDescent="0.25">
      <c r="A28" s="32" t="s">
        <v>340</v>
      </c>
      <c r="B28" s="195">
        <v>11.16</v>
      </c>
      <c r="C28" s="195">
        <v>9.7569999999999997</v>
      </c>
      <c r="D28" s="193">
        <v>10.161000000000001</v>
      </c>
      <c r="E28" s="193">
        <v>9.3620000000000001</v>
      </c>
      <c r="F28" s="210" t="s">
        <v>328</v>
      </c>
      <c r="G28" s="210" t="s">
        <v>328</v>
      </c>
      <c r="H28" s="195">
        <v>8.94</v>
      </c>
      <c r="I28" s="195">
        <v>8.7900000000000009</v>
      </c>
      <c r="J28" s="193">
        <v>10.6</v>
      </c>
      <c r="K28" s="193">
        <v>10.100000000000001</v>
      </c>
      <c r="L28" s="193">
        <v>9.8000000000000007</v>
      </c>
      <c r="M28" s="193">
        <v>8.4</v>
      </c>
      <c r="N28" s="193">
        <v>10.4</v>
      </c>
      <c r="O28" s="193">
        <v>9.6</v>
      </c>
    </row>
    <row r="29" spans="1:15" s="65" customFormat="1" ht="18.75" customHeight="1" x14ac:dyDescent="0.25">
      <c r="A29" s="32" t="s">
        <v>333</v>
      </c>
      <c r="B29" s="195">
        <v>22.914490000000001</v>
      </c>
      <c r="C29" s="195">
        <v>22.621459999999999</v>
      </c>
      <c r="D29" s="195">
        <v>26.710329999999999</v>
      </c>
      <c r="E29" s="195">
        <v>24.5975</v>
      </c>
      <c r="F29" s="210" t="s">
        <v>328</v>
      </c>
      <c r="G29" s="210" t="s">
        <v>328</v>
      </c>
      <c r="H29" s="195">
        <v>0.23</v>
      </c>
      <c r="I29" s="195">
        <v>0.05</v>
      </c>
      <c r="J29" s="195">
        <v>8</v>
      </c>
      <c r="K29" s="195">
        <v>9.5</v>
      </c>
      <c r="L29" s="195">
        <v>2.1</v>
      </c>
      <c r="M29" s="195">
        <v>4.2</v>
      </c>
      <c r="N29" s="195">
        <v>10.1</v>
      </c>
      <c r="O29" s="195">
        <v>13.8</v>
      </c>
    </row>
    <row r="30" spans="1:15" s="65" customFormat="1" x14ac:dyDescent="0.25">
      <c r="A30" s="77"/>
      <c r="B30" s="10"/>
      <c r="C30" s="10"/>
      <c r="D30" s="10"/>
      <c r="E30" s="10"/>
      <c r="F30" s="10"/>
      <c r="G30" s="10"/>
      <c r="H30" s="12"/>
      <c r="I30" s="12"/>
      <c r="J30" s="12"/>
      <c r="K30" s="12"/>
      <c r="L30" s="12"/>
      <c r="M30" s="12"/>
      <c r="N30" s="12"/>
      <c r="O30" s="12"/>
    </row>
    <row r="31" spans="1:15" s="65" customFormat="1" ht="19.5" customHeight="1" x14ac:dyDescent="0.25">
      <c r="A31" s="29" t="s">
        <v>129</v>
      </c>
      <c r="B31" s="10"/>
      <c r="C31" s="10"/>
      <c r="D31" s="10"/>
      <c r="E31" s="10"/>
      <c r="F31" s="10"/>
      <c r="G31" s="10"/>
      <c r="H31" s="12"/>
      <c r="I31" s="12"/>
      <c r="J31" s="12"/>
      <c r="K31" s="12"/>
      <c r="L31" s="12"/>
      <c r="M31" s="12"/>
      <c r="N31" s="12"/>
      <c r="O31" s="12"/>
    </row>
    <row r="32" spans="1:15" s="65" customFormat="1" ht="19.5" customHeight="1" x14ac:dyDescent="0.25">
      <c r="A32" s="14" t="s">
        <v>342</v>
      </c>
      <c r="B32" s="195">
        <v>69.203810000000004</v>
      </c>
      <c r="C32" s="195">
        <v>66.96669</v>
      </c>
      <c r="D32" s="195">
        <v>70.127579999999995</v>
      </c>
      <c r="E32" s="195">
        <v>67.400069999999999</v>
      </c>
      <c r="F32" s="195">
        <v>66.738500000000002</v>
      </c>
      <c r="G32" s="195">
        <v>54.212879999999998</v>
      </c>
      <c r="H32" s="195">
        <v>64.81</v>
      </c>
      <c r="I32" s="195">
        <v>61.370000000000005</v>
      </c>
      <c r="J32" s="195">
        <v>55.600000000000009</v>
      </c>
      <c r="K32" s="195">
        <v>49.8</v>
      </c>
      <c r="L32" s="195">
        <v>62.2</v>
      </c>
      <c r="M32" s="195">
        <v>58.5</v>
      </c>
      <c r="N32" s="195">
        <v>56.999999999999993</v>
      </c>
      <c r="O32" s="195">
        <v>53.6</v>
      </c>
    </row>
    <row r="33" spans="1:15" s="65" customFormat="1" ht="19.5" customHeight="1" x14ac:dyDescent="0.25">
      <c r="A33" s="14" t="s">
        <v>343</v>
      </c>
      <c r="B33" s="195">
        <v>67.198049999999995</v>
      </c>
      <c r="C33" s="195">
        <v>65.535529999999994</v>
      </c>
      <c r="D33" s="195">
        <v>68.538960000000003</v>
      </c>
      <c r="E33" s="195">
        <v>66.132649999999998</v>
      </c>
      <c r="F33" s="195">
        <v>67.131500000000003</v>
      </c>
      <c r="G33" s="195">
        <v>55.171080000000003</v>
      </c>
      <c r="H33" s="195">
        <v>64.819999999999993</v>
      </c>
      <c r="I33" s="195">
        <v>61.260000000000005</v>
      </c>
      <c r="J33" s="195">
        <v>54.6</v>
      </c>
      <c r="K33" s="195">
        <v>48.8</v>
      </c>
      <c r="L33" s="195">
        <v>61.4</v>
      </c>
      <c r="M33" s="195">
        <v>58.20000000000001</v>
      </c>
      <c r="N33" s="195">
        <v>56.000000000000007</v>
      </c>
      <c r="O33" s="195">
        <v>52.900000000000006</v>
      </c>
    </row>
    <row r="34" spans="1:15" s="65" customFormat="1" ht="19.5" customHeight="1" x14ac:dyDescent="0.25">
      <c r="A34" s="32" t="s">
        <v>163</v>
      </c>
      <c r="B34" s="195">
        <v>29.318999999999999</v>
      </c>
      <c r="C34" s="195">
        <v>29.23</v>
      </c>
      <c r="D34" s="195">
        <v>30.231999999999999</v>
      </c>
      <c r="E34" s="195">
        <v>29.453000000000003</v>
      </c>
      <c r="F34" s="195">
        <v>49.769999999999996</v>
      </c>
      <c r="G34" s="195">
        <v>20.36</v>
      </c>
      <c r="H34" s="195">
        <v>8.92</v>
      </c>
      <c r="I34" s="195">
        <v>10</v>
      </c>
      <c r="J34" s="195">
        <v>15.6</v>
      </c>
      <c r="K34" s="195">
        <v>12.2</v>
      </c>
      <c r="L34" s="195">
        <v>16.8</v>
      </c>
      <c r="M34" s="195">
        <v>16.400000000000002</v>
      </c>
      <c r="N34" s="195">
        <v>15.9</v>
      </c>
      <c r="O34" s="195">
        <v>14.099999999999998</v>
      </c>
    </row>
    <row r="35" spans="1:15" s="65" customFormat="1" ht="31.5" customHeight="1" x14ac:dyDescent="0.25">
      <c r="A35" s="32" t="s">
        <v>150</v>
      </c>
      <c r="B35" s="195">
        <v>5.6739999999999995</v>
      </c>
      <c r="C35" s="195">
        <v>5.7949999999999999</v>
      </c>
      <c r="D35" s="195">
        <v>4.5229999999999997</v>
      </c>
      <c r="E35" s="195">
        <v>5.218</v>
      </c>
      <c r="F35" s="195">
        <v>40.660000000000004</v>
      </c>
      <c r="G35" s="195">
        <v>15.209</v>
      </c>
      <c r="H35" s="195">
        <v>1.04</v>
      </c>
      <c r="I35" s="195">
        <v>0.42</v>
      </c>
      <c r="J35" s="195">
        <v>1.6</v>
      </c>
      <c r="K35" s="195">
        <v>1.3</v>
      </c>
      <c r="L35" s="195">
        <v>2.1999999999999997</v>
      </c>
      <c r="M35" s="195">
        <v>2.1999999999999997</v>
      </c>
      <c r="N35" s="195">
        <v>1.7000000000000002</v>
      </c>
      <c r="O35" s="195">
        <v>1.7000000000000002</v>
      </c>
    </row>
    <row r="36" spans="1:15" s="65" customFormat="1" ht="23.25" customHeight="1" x14ac:dyDescent="0.25">
      <c r="A36" s="32" t="s">
        <v>344</v>
      </c>
      <c r="B36" s="201">
        <v>745.19574</v>
      </c>
      <c r="C36" s="201">
        <v>653.18394000000001</v>
      </c>
      <c r="D36" s="201">
        <v>690.39772000000005</v>
      </c>
      <c r="E36" s="201">
        <v>635.70050000000003</v>
      </c>
      <c r="F36" s="201">
        <v>564.09680000000003</v>
      </c>
      <c r="G36" s="201">
        <v>482.90841999999998</v>
      </c>
      <c r="H36" s="202" t="s">
        <v>297</v>
      </c>
      <c r="I36" s="202" t="s">
        <v>297</v>
      </c>
      <c r="J36" s="201">
        <v>472.6</v>
      </c>
      <c r="K36" s="201">
        <v>447.1</v>
      </c>
      <c r="L36" s="201">
        <v>493</v>
      </c>
      <c r="M36" s="201">
        <v>487.6</v>
      </c>
      <c r="N36" s="201">
        <v>477</v>
      </c>
      <c r="O36" s="201">
        <v>465.1</v>
      </c>
    </row>
    <row r="37" spans="1:15" s="65" customFormat="1" ht="23.25" customHeight="1" x14ac:dyDescent="0.25">
      <c r="A37" s="32" t="s">
        <v>130</v>
      </c>
      <c r="B37" s="195">
        <v>4.9910000000000005</v>
      </c>
      <c r="C37" s="195">
        <v>5.3220000000000001</v>
      </c>
      <c r="D37" s="195">
        <v>4.2380000000000004</v>
      </c>
      <c r="E37" s="195">
        <v>5.0449999999999999</v>
      </c>
      <c r="F37" s="195">
        <v>19.59</v>
      </c>
      <c r="G37" s="195">
        <v>21.952999999999999</v>
      </c>
      <c r="H37" s="195">
        <v>0.65</v>
      </c>
      <c r="I37" s="195">
        <v>0.83</v>
      </c>
      <c r="J37" s="195">
        <v>26.8</v>
      </c>
      <c r="K37" s="195">
        <v>30.3</v>
      </c>
      <c r="L37" s="195">
        <v>19</v>
      </c>
      <c r="M37" s="195">
        <v>18.7</v>
      </c>
      <c r="N37" s="195">
        <v>25.2</v>
      </c>
      <c r="O37" s="195">
        <v>25.1</v>
      </c>
    </row>
    <row r="38" spans="1:15" s="65" customFormat="1" ht="31.5" customHeight="1" x14ac:dyDescent="0.25">
      <c r="A38" s="32" t="s">
        <v>162</v>
      </c>
      <c r="B38" s="193">
        <v>292.57941</v>
      </c>
      <c r="C38" s="193">
        <v>213.49170000000001</v>
      </c>
      <c r="D38" s="193">
        <v>273.03573999999998</v>
      </c>
      <c r="E38" s="193">
        <v>210.09342000000001</v>
      </c>
      <c r="F38" s="193">
        <v>303.09129999999999</v>
      </c>
      <c r="G38" s="193">
        <v>209.50617</v>
      </c>
      <c r="H38" s="195">
        <v>242.59</v>
      </c>
      <c r="I38" s="195">
        <v>158.6</v>
      </c>
      <c r="J38" s="193">
        <v>163.30000000000001</v>
      </c>
      <c r="K38" s="193">
        <v>107.3</v>
      </c>
      <c r="L38" s="193">
        <v>185.3</v>
      </c>
      <c r="M38" s="193">
        <v>135.19999999999999</v>
      </c>
      <c r="N38" s="193">
        <v>168.2</v>
      </c>
      <c r="O38" s="193">
        <v>117.6</v>
      </c>
    </row>
    <row r="39" spans="1:15" s="65" customFormat="1" ht="36" customHeight="1" x14ac:dyDescent="0.25">
      <c r="A39" s="32" t="s">
        <v>131</v>
      </c>
      <c r="B39" s="195">
        <v>28.608000000000001</v>
      </c>
      <c r="C39" s="195">
        <v>17.812000000000001</v>
      </c>
      <c r="D39" s="195">
        <v>26.826000000000001</v>
      </c>
      <c r="E39" s="195">
        <v>15.942</v>
      </c>
      <c r="F39" s="195">
        <v>12.920000000000002</v>
      </c>
      <c r="G39" s="195">
        <v>2.9990000000000001</v>
      </c>
      <c r="H39" s="195">
        <v>12.770000000000001</v>
      </c>
      <c r="I39" s="195">
        <v>25.53</v>
      </c>
      <c r="J39" s="193">
        <v>28.599999999999998</v>
      </c>
      <c r="K39" s="193">
        <v>25.3</v>
      </c>
      <c r="L39" s="193">
        <v>29.7</v>
      </c>
      <c r="M39" s="193">
        <v>18.600000000000001</v>
      </c>
      <c r="N39" s="193">
        <v>28.9</v>
      </c>
      <c r="O39" s="193">
        <v>22.3</v>
      </c>
    </row>
    <row r="40" spans="1:15" s="65" customFormat="1" ht="18" customHeight="1" x14ac:dyDescent="0.25">
      <c r="A40" s="77"/>
      <c r="B40" s="10"/>
      <c r="C40" s="10"/>
      <c r="D40" s="10"/>
      <c r="E40" s="10"/>
      <c r="F40" s="10"/>
      <c r="G40" s="10"/>
      <c r="H40" s="10"/>
      <c r="I40" s="10"/>
      <c r="J40" s="10"/>
      <c r="K40" s="10"/>
      <c r="L40" s="10"/>
      <c r="M40" s="10"/>
      <c r="N40" s="10"/>
      <c r="O40" s="10"/>
    </row>
    <row r="41" spans="1:15" s="65" customFormat="1" ht="18" customHeight="1" x14ac:dyDescent="0.25">
      <c r="A41" s="29" t="s">
        <v>132</v>
      </c>
      <c r="B41" s="10"/>
      <c r="C41" s="10"/>
      <c r="D41" s="10"/>
      <c r="E41" s="10"/>
      <c r="F41" s="10"/>
      <c r="G41" s="10"/>
      <c r="H41" s="10"/>
      <c r="I41" s="10"/>
      <c r="J41" s="10"/>
      <c r="K41" s="10"/>
      <c r="L41" s="10"/>
      <c r="M41" s="10"/>
      <c r="N41" s="10"/>
      <c r="O41" s="10"/>
    </row>
    <row r="42" spans="1:15" s="65" customFormat="1" ht="18" customHeight="1" x14ac:dyDescent="0.25">
      <c r="A42" s="68" t="s">
        <v>133</v>
      </c>
      <c r="B42" s="204">
        <v>2377</v>
      </c>
      <c r="C42" s="204">
        <v>2019</v>
      </c>
      <c r="D42" s="204">
        <v>2235</v>
      </c>
      <c r="E42" s="204">
        <v>1980</v>
      </c>
      <c r="F42" s="204">
        <v>1547</v>
      </c>
      <c r="G42" s="204">
        <v>1080</v>
      </c>
      <c r="H42" s="204" t="s">
        <v>560</v>
      </c>
      <c r="I42" s="204" t="s">
        <v>561</v>
      </c>
      <c r="J42" s="204">
        <v>1345.8</v>
      </c>
      <c r="K42" s="204">
        <v>1155.3</v>
      </c>
      <c r="L42" s="204">
        <v>1518.3</v>
      </c>
      <c r="M42" s="204">
        <v>1423.1</v>
      </c>
      <c r="N42" s="204">
        <v>1382.8</v>
      </c>
      <c r="O42" s="204">
        <v>1274</v>
      </c>
    </row>
    <row r="43" spans="1:15" s="65" customFormat="1" x14ac:dyDescent="0.25">
      <c r="A43" s="68" t="s">
        <v>141</v>
      </c>
      <c r="B43" s="204">
        <v>2483</v>
      </c>
      <c r="C43" s="204">
        <v>2078</v>
      </c>
      <c r="D43" s="204">
        <v>2325</v>
      </c>
      <c r="E43" s="204">
        <v>2031</v>
      </c>
      <c r="F43" s="204">
        <v>1597</v>
      </c>
      <c r="G43" s="204">
        <v>1088</v>
      </c>
      <c r="H43" s="204" t="s">
        <v>562</v>
      </c>
      <c r="I43" s="204" t="s">
        <v>563</v>
      </c>
      <c r="J43" s="204">
        <v>1409.2</v>
      </c>
      <c r="K43" s="204">
        <v>1196.3</v>
      </c>
      <c r="L43" s="204">
        <v>1619.6</v>
      </c>
      <c r="M43" s="204">
        <v>1514.8</v>
      </c>
      <c r="N43" s="204">
        <v>1454.3</v>
      </c>
      <c r="O43" s="204">
        <v>1337.5</v>
      </c>
    </row>
    <row r="44" spans="1:15" s="65" customFormat="1" ht="15" customHeight="1" x14ac:dyDescent="0.25">
      <c r="A44" s="600"/>
      <c r="B44" s="601"/>
      <c r="C44" s="601"/>
      <c r="D44" s="601"/>
      <c r="E44" s="601"/>
      <c r="F44" s="601"/>
      <c r="G44" s="601"/>
      <c r="H44" s="601"/>
      <c r="I44" s="601"/>
      <c r="J44" s="601"/>
      <c r="K44" s="601"/>
      <c r="L44" s="601"/>
      <c r="M44" s="601"/>
      <c r="N44" s="601"/>
      <c r="O44" s="601"/>
    </row>
    <row r="45" spans="1:15" s="65" customFormat="1" ht="34.5" customHeight="1" x14ac:dyDescent="0.25">
      <c r="A45" s="572"/>
      <c r="B45" s="597"/>
      <c r="C45" s="597"/>
      <c r="D45" s="597"/>
      <c r="E45" s="597"/>
      <c r="F45" s="597"/>
      <c r="G45" s="597"/>
      <c r="H45" s="597"/>
      <c r="I45" s="597"/>
      <c r="J45" s="597"/>
      <c r="K45" s="597"/>
      <c r="L45" s="597"/>
      <c r="M45" s="597"/>
      <c r="N45" s="597"/>
      <c r="O45" s="597"/>
    </row>
    <row r="46" spans="1:15" s="65" customFormat="1" ht="29.25" customHeight="1" x14ac:dyDescent="0.25">
      <c r="A46" s="610"/>
      <c r="B46" s="597"/>
      <c r="C46" s="597"/>
      <c r="D46" s="597"/>
      <c r="E46" s="597"/>
      <c r="F46" s="597"/>
      <c r="G46" s="597"/>
      <c r="H46" s="597"/>
      <c r="I46" s="597"/>
      <c r="J46" s="597"/>
      <c r="K46" s="597"/>
      <c r="L46" s="597"/>
      <c r="M46" s="597"/>
      <c r="N46" s="597"/>
      <c r="O46" s="597"/>
    </row>
    <row r="47" spans="1:15" x14ac:dyDescent="0.25">
      <c r="A47" s="612"/>
      <c r="B47" s="597"/>
      <c r="C47" s="597"/>
      <c r="D47" s="597"/>
      <c r="E47" s="597"/>
      <c r="F47" s="597"/>
      <c r="G47" s="597"/>
      <c r="H47" s="597"/>
      <c r="I47" s="597"/>
      <c r="J47" s="597"/>
      <c r="K47" s="597"/>
      <c r="L47" s="597"/>
      <c r="M47" s="597"/>
      <c r="N47" s="597"/>
      <c r="O47" s="597"/>
    </row>
    <row r="48" spans="1:15" ht="15" customHeight="1" x14ac:dyDescent="0.25">
      <c r="A48" s="614"/>
      <c r="B48" s="587"/>
      <c r="C48" s="587"/>
      <c r="D48" s="587"/>
      <c r="E48" s="587"/>
      <c r="F48" s="587"/>
      <c r="G48" s="587"/>
      <c r="H48" s="587"/>
      <c r="I48" s="587"/>
      <c r="J48" s="587"/>
      <c r="K48" s="587"/>
      <c r="L48" s="587"/>
      <c r="M48" s="587"/>
      <c r="N48" s="587"/>
      <c r="O48" s="587"/>
    </row>
    <row r="49" spans="1:15" ht="30" customHeight="1" x14ac:dyDescent="0.25">
      <c r="A49" s="610"/>
      <c r="B49" s="597"/>
      <c r="C49" s="597"/>
      <c r="D49" s="597"/>
      <c r="E49" s="597"/>
      <c r="F49" s="597"/>
      <c r="G49" s="597"/>
      <c r="H49" s="597"/>
      <c r="I49" s="597"/>
      <c r="J49" s="597"/>
      <c r="K49" s="597"/>
      <c r="L49" s="597"/>
      <c r="M49" s="597"/>
      <c r="N49" s="597"/>
      <c r="O49" s="597"/>
    </row>
    <row r="50" spans="1:15" ht="30" customHeight="1" x14ac:dyDescent="0.25">
      <c r="A50" s="609"/>
      <c r="B50" s="597"/>
      <c r="C50" s="597"/>
      <c r="D50" s="597"/>
      <c r="E50" s="597"/>
      <c r="F50" s="597"/>
      <c r="G50" s="597"/>
      <c r="H50" s="597"/>
      <c r="I50" s="597"/>
      <c r="J50" s="597"/>
      <c r="K50" s="597"/>
      <c r="L50" s="597"/>
      <c r="M50" s="597"/>
      <c r="N50" s="597"/>
      <c r="O50" s="597"/>
    </row>
    <row r="51" spans="1:15" ht="15" customHeight="1" x14ac:dyDescent="0.25">
      <c r="A51" s="555"/>
      <c r="B51" s="597"/>
      <c r="C51" s="597"/>
      <c r="D51" s="597"/>
      <c r="E51" s="597"/>
      <c r="F51" s="597"/>
      <c r="G51" s="597"/>
      <c r="H51" s="597"/>
      <c r="I51" s="597"/>
      <c r="J51" s="597"/>
      <c r="K51" s="597"/>
      <c r="L51" s="597"/>
      <c r="M51" s="597"/>
      <c r="N51" s="597"/>
      <c r="O51" s="597"/>
    </row>
    <row r="52" spans="1:15" ht="15" customHeight="1" x14ac:dyDescent="0.25">
      <c r="A52" s="610"/>
      <c r="B52" s="597"/>
      <c r="C52" s="597"/>
      <c r="D52" s="597"/>
      <c r="E52" s="597"/>
      <c r="F52" s="597"/>
      <c r="G52" s="597"/>
      <c r="H52" s="597"/>
      <c r="I52" s="597"/>
      <c r="J52" s="597"/>
      <c r="K52" s="597"/>
      <c r="L52" s="597"/>
      <c r="M52" s="597"/>
      <c r="N52" s="597"/>
      <c r="O52" s="597"/>
    </row>
    <row r="53" spans="1:15" ht="15" customHeight="1" x14ac:dyDescent="0.25">
      <c r="A53" s="610"/>
      <c r="B53" s="597"/>
      <c r="C53" s="597"/>
      <c r="D53" s="597"/>
      <c r="E53" s="597"/>
      <c r="F53" s="597"/>
      <c r="G53" s="597"/>
      <c r="H53" s="597"/>
      <c r="I53" s="597"/>
      <c r="J53" s="597"/>
      <c r="K53" s="597"/>
      <c r="L53" s="597"/>
      <c r="M53" s="597"/>
      <c r="N53" s="597"/>
      <c r="O53" s="597"/>
    </row>
    <row r="54" spans="1:15" ht="15" customHeight="1" x14ac:dyDescent="0.25">
      <c r="A54" s="613"/>
      <c r="B54" s="597"/>
      <c r="C54" s="597"/>
      <c r="D54" s="597"/>
      <c r="E54" s="597"/>
      <c r="F54" s="597"/>
      <c r="G54" s="597"/>
      <c r="H54" s="597"/>
      <c r="I54" s="597"/>
      <c r="J54" s="597"/>
      <c r="K54" s="597"/>
      <c r="L54" s="597"/>
      <c r="M54" s="597"/>
      <c r="N54" s="597"/>
      <c r="O54" s="597"/>
    </row>
    <row r="55" spans="1:15" x14ac:dyDescent="0.25">
      <c r="A55" s="611" t="s">
        <v>299</v>
      </c>
      <c r="B55" s="597"/>
      <c r="C55" s="597"/>
      <c r="D55" s="597"/>
      <c r="E55" s="597"/>
      <c r="F55" s="597"/>
      <c r="G55" s="597"/>
      <c r="H55" s="597"/>
      <c r="I55" s="597"/>
      <c r="J55" s="597"/>
      <c r="K55" s="597"/>
      <c r="L55" s="597"/>
      <c r="M55" s="597"/>
      <c r="N55" s="597"/>
      <c r="O55" s="597"/>
    </row>
    <row r="56" spans="1:15" x14ac:dyDescent="0.25">
      <c r="A56" s="611" t="s">
        <v>301</v>
      </c>
      <c r="B56" s="597"/>
      <c r="C56" s="597"/>
      <c r="D56" s="597"/>
      <c r="E56" s="597"/>
      <c r="F56" s="597"/>
      <c r="G56" s="597"/>
      <c r="H56" s="597"/>
      <c r="I56" s="597"/>
      <c r="J56" s="597"/>
      <c r="K56" s="597"/>
      <c r="L56" s="597"/>
      <c r="M56" s="597"/>
      <c r="N56" s="597"/>
      <c r="O56" s="597"/>
    </row>
    <row r="57" spans="1:15" ht="15" customHeight="1" x14ac:dyDescent="0.25">
      <c r="A57" s="572"/>
      <c r="B57" s="597"/>
      <c r="C57" s="597"/>
      <c r="D57" s="597"/>
      <c r="E57" s="597"/>
      <c r="F57" s="597"/>
      <c r="G57" s="597"/>
      <c r="H57" s="597"/>
      <c r="I57" s="597"/>
      <c r="J57" s="597"/>
      <c r="K57" s="597"/>
      <c r="L57" s="597"/>
      <c r="M57" s="597"/>
      <c r="N57" s="597"/>
      <c r="O57" s="597"/>
    </row>
    <row r="58" spans="1:15" x14ac:dyDescent="0.25">
      <c r="A58" s="608" t="s">
        <v>298</v>
      </c>
      <c r="B58" s="597"/>
      <c r="C58" s="597"/>
      <c r="D58" s="597"/>
      <c r="E58" s="597"/>
      <c r="F58" s="597"/>
      <c r="G58" s="597"/>
      <c r="H58" s="597"/>
      <c r="I58" s="597"/>
      <c r="J58" s="597"/>
      <c r="K58" s="597"/>
      <c r="L58" s="597"/>
      <c r="M58" s="597"/>
      <c r="N58" s="597"/>
      <c r="O58" s="597"/>
    </row>
    <row r="59" spans="1:15" s="298" customFormat="1" x14ac:dyDescent="0.25">
      <c r="A59" s="307"/>
      <c r="B59" s="291"/>
      <c r="C59" s="291"/>
      <c r="D59" s="291"/>
      <c r="E59" s="291"/>
      <c r="F59" s="291"/>
      <c r="G59" s="291"/>
      <c r="H59" s="291"/>
      <c r="I59" s="291"/>
      <c r="J59" s="291"/>
      <c r="K59" s="291"/>
      <c r="L59" s="291"/>
      <c r="M59" s="291"/>
      <c r="N59" s="291"/>
      <c r="O59" s="291"/>
    </row>
    <row r="60" spans="1:15" ht="15" customHeight="1" x14ac:dyDescent="0.25">
      <c r="A60" s="609"/>
      <c r="B60" s="597"/>
      <c r="C60" s="597"/>
      <c r="D60" s="597"/>
      <c r="E60" s="597"/>
      <c r="F60" s="597"/>
      <c r="G60" s="597"/>
      <c r="H60" s="597"/>
      <c r="I60" s="597"/>
      <c r="J60" s="597"/>
      <c r="K60" s="597"/>
      <c r="L60" s="597"/>
      <c r="M60" s="597"/>
      <c r="N60" s="597"/>
      <c r="O60" s="597"/>
    </row>
    <row r="64" spans="1:15" x14ac:dyDescent="0.25">
      <c r="A64" s="103"/>
      <c r="B64" s="59"/>
      <c r="C64" s="59"/>
      <c r="D64" s="59"/>
      <c r="E64" s="59"/>
      <c r="F64" s="59"/>
      <c r="G64" s="59"/>
      <c r="H64" s="59"/>
      <c r="I64" s="59"/>
      <c r="J64" s="59"/>
    </row>
    <row r="65" spans="1:10" ht="119.25" customHeight="1" x14ac:dyDescent="0.25">
      <c r="A65" s="606"/>
      <c r="B65" s="606"/>
      <c r="C65" s="606"/>
      <c r="D65" s="606"/>
      <c r="E65" s="606"/>
      <c r="F65" s="606"/>
      <c r="G65" s="606"/>
      <c r="H65" s="606"/>
      <c r="I65" s="606"/>
      <c r="J65" s="606"/>
    </row>
    <row r="66" spans="1:10" ht="54" customHeight="1" x14ac:dyDescent="0.25">
      <c r="A66" s="606"/>
      <c r="B66" s="607"/>
      <c r="C66" s="607"/>
      <c r="D66" s="607"/>
      <c r="E66" s="607"/>
      <c r="F66" s="607"/>
      <c r="G66" s="607"/>
      <c r="H66" s="607"/>
      <c r="I66" s="607"/>
      <c r="J66" s="607"/>
    </row>
    <row r="67" spans="1:10" ht="54" customHeight="1" x14ac:dyDescent="0.25">
      <c r="A67" s="606"/>
      <c r="B67" s="607"/>
      <c r="C67" s="607"/>
      <c r="D67" s="607"/>
      <c r="E67" s="607"/>
      <c r="F67" s="607"/>
      <c r="G67" s="607"/>
      <c r="H67" s="607"/>
      <c r="I67" s="607"/>
      <c r="J67" s="607"/>
    </row>
  </sheetData>
  <mergeCells count="30">
    <mergeCell ref="A1:O1"/>
    <mergeCell ref="A3:A5"/>
    <mergeCell ref="B3:G3"/>
    <mergeCell ref="H3:I4"/>
    <mergeCell ref="J3:O3"/>
    <mergeCell ref="B4:C4"/>
    <mergeCell ref="D4:E4"/>
    <mergeCell ref="F4:G4"/>
    <mergeCell ref="J4:K4"/>
    <mergeCell ref="L4:M4"/>
    <mergeCell ref="N4:O4"/>
    <mergeCell ref="A53:O53"/>
    <mergeCell ref="A55:O55"/>
    <mergeCell ref="A56:O56"/>
    <mergeCell ref="A57:O57"/>
    <mergeCell ref="A44:O44"/>
    <mergeCell ref="A46:O46"/>
    <mergeCell ref="A47:O47"/>
    <mergeCell ref="A45:O45"/>
    <mergeCell ref="A54:O54"/>
    <mergeCell ref="A48:O48"/>
    <mergeCell ref="A49:O49"/>
    <mergeCell ref="A50:O50"/>
    <mergeCell ref="A51:O51"/>
    <mergeCell ref="A52:O52"/>
    <mergeCell ref="A67:J67"/>
    <mergeCell ref="A58:O58"/>
    <mergeCell ref="A60:O60"/>
    <mergeCell ref="A65:J65"/>
    <mergeCell ref="A66:J66"/>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79998168889431442"/>
  </sheetPr>
  <dimension ref="A1:M63"/>
  <sheetViews>
    <sheetView zoomScaleNormal="100" workbookViewId="0">
      <pane xSplit="1" ySplit="5" topLeftCell="B24" activePane="bottomRight" state="frozen"/>
      <selection activeCell="A36" sqref="A36:L36"/>
      <selection pane="topRight" activeCell="A36" sqref="A36:L36"/>
      <selection pane="bottomLeft" activeCell="A36" sqref="A36:L36"/>
      <selection pane="bottomRight" activeCell="A42" sqref="A42:L42"/>
    </sheetView>
  </sheetViews>
  <sheetFormatPr baseColWidth="10" defaultColWidth="11.42578125" defaultRowHeight="15" x14ac:dyDescent="0.25"/>
  <cols>
    <col min="1" max="1" width="53" style="27" customWidth="1"/>
    <col min="2" max="12" width="10.7109375" style="27" customWidth="1"/>
    <col min="13" max="16384" width="11.42578125" style="27"/>
  </cols>
  <sheetData>
    <row r="1" spans="1:12" s="87" customFormat="1" x14ac:dyDescent="0.25">
      <c r="A1" s="551" t="s">
        <v>490</v>
      </c>
      <c r="B1" s="551"/>
      <c r="C1" s="551"/>
      <c r="D1" s="551"/>
      <c r="E1" s="551"/>
      <c r="F1" s="551"/>
      <c r="G1" s="551"/>
      <c r="H1" s="551"/>
      <c r="I1" s="551"/>
      <c r="J1" s="551"/>
      <c r="K1" s="551"/>
      <c r="L1" s="551"/>
    </row>
    <row r="2" spans="1:12" s="188" customFormat="1" x14ac:dyDescent="0.25">
      <c r="A2" s="173"/>
      <c r="B2" s="173"/>
      <c r="C2" s="173"/>
      <c r="D2" s="173"/>
      <c r="E2" s="173"/>
      <c r="F2" s="173"/>
      <c r="G2" s="173"/>
      <c r="H2" s="173"/>
      <c r="I2" s="173"/>
      <c r="J2" s="173"/>
      <c r="K2" s="173"/>
      <c r="L2" s="173"/>
    </row>
    <row r="3" spans="1:12" ht="23.25" customHeight="1" x14ac:dyDescent="0.25">
      <c r="A3" s="602"/>
      <c r="B3" s="581" t="s">
        <v>134</v>
      </c>
      <c r="C3" s="581"/>
      <c r="D3" s="581"/>
      <c r="E3" s="581"/>
      <c r="F3" s="581"/>
      <c r="G3" s="622" t="s">
        <v>136</v>
      </c>
      <c r="H3" s="622"/>
      <c r="I3" s="622"/>
      <c r="J3" s="622"/>
      <c r="K3" s="622"/>
      <c r="L3" s="622"/>
    </row>
    <row r="4" spans="1:12" ht="22.9" customHeight="1" x14ac:dyDescent="0.25">
      <c r="A4" s="602"/>
      <c r="B4" s="603" t="s">
        <v>85</v>
      </c>
      <c r="C4" s="603"/>
      <c r="D4" s="603"/>
      <c r="E4" s="623" t="s">
        <v>331</v>
      </c>
      <c r="F4" s="623"/>
      <c r="G4" s="623" t="s">
        <v>19</v>
      </c>
      <c r="H4" s="623"/>
      <c r="I4" s="623"/>
      <c r="J4" s="623" t="s">
        <v>25</v>
      </c>
      <c r="K4" s="623"/>
      <c r="L4" s="623"/>
    </row>
    <row r="5" spans="1:12" ht="26.25" customHeight="1" x14ac:dyDescent="0.25">
      <c r="A5" s="602"/>
      <c r="B5" s="49" t="s">
        <v>152</v>
      </c>
      <c r="C5" s="297" t="s">
        <v>153</v>
      </c>
      <c r="D5" s="297" t="s">
        <v>149</v>
      </c>
      <c r="E5" s="49" t="s">
        <v>152</v>
      </c>
      <c r="F5" s="49" t="s">
        <v>149</v>
      </c>
      <c r="G5" s="49" t="s">
        <v>152</v>
      </c>
      <c r="H5" s="49" t="s">
        <v>457</v>
      </c>
      <c r="I5" s="131" t="s">
        <v>149</v>
      </c>
      <c r="J5" s="49" t="s">
        <v>152</v>
      </c>
      <c r="K5" s="49" t="s">
        <v>457</v>
      </c>
      <c r="L5" s="131" t="s">
        <v>149</v>
      </c>
    </row>
    <row r="6" spans="1:12" ht="15" customHeight="1" x14ac:dyDescent="0.25">
      <c r="A6" s="29" t="s">
        <v>181</v>
      </c>
      <c r="B6" s="427">
        <f>IF('5.1-3 source'!B6&lt;&gt;"",'5.1-3 source'!B6,"")</f>
        <v>37068</v>
      </c>
      <c r="C6" s="427">
        <f>IF('5.1-3 source'!C6&lt;&gt;"",'5.1-3 source'!C6,"")</f>
        <v>2697</v>
      </c>
      <c r="D6" s="427">
        <f>IF('5.1-3 source'!D6&lt;&gt;"",'5.1-3 source'!D6,"")</f>
        <v>2698</v>
      </c>
      <c r="E6" s="427">
        <f>IF('5.1-3 source'!H6&lt;&gt;"",'5.1-3 source'!H6,"")</f>
        <v>10617</v>
      </c>
      <c r="F6" s="427">
        <f>IF('5.1-3 source'!J6&lt;&gt;"",'5.1-3 source'!J6,"")</f>
        <v>2451</v>
      </c>
      <c r="G6" s="427">
        <f>IF('5.1-3 source'!L6&lt;&gt;"",'5.1-3 source'!L6,"")</f>
        <v>35251</v>
      </c>
      <c r="H6" s="427">
        <f>IF('5.1-3 source'!M6&lt;&gt;"",'5.1-3 source'!M6,"")</f>
        <v>2669</v>
      </c>
      <c r="I6" s="427">
        <f>IF('5.1-3 source'!N6&lt;&gt;"",'5.1-3 source'!N6,"")</f>
        <v>5663</v>
      </c>
      <c r="J6" s="427">
        <f>IF('5.1-3 source'!O6&lt;&gt;"",'5.1-3 source'!O6,"")</f>
        <v>20375</v>
      </c>
      <c r="K6" s="427">
        <f>IF('5.1-3 source'!P6&lt;&gt;"",'5.1-3 source'!P6,"")</f>
        <v>2095</v>
      </c>
      <c r="L6" s="427">
        <f>IF('5.1-3 source'!Q6&lt;&gt;"",'5.1-3 source'!Q6,"")</f>
        <v>2232</v>
      </c>
    </row>
    <row r="7" spans="1:12" ht="15" customHeight="1" x14ac:dyDescent="0.25">
      <c r="A7" s="468" t="s">
        <v>154</v>
      </c>
      <c r="B7" s="469">
        <f>IF('5.1-3 source'!B9&lt;&gt;"",'5.1-3 source'!B9,"")</f>
        <v>8358</v>
      </c>
      <c r="C7" s="470" t="s">
        <v>328</v>
      </c>
      <c r="D7" s="471" t="s">
        <v>328</v>
      </c>
      <c r="E7" s="471" t="s">
        <v>328</v>
      </c>
      <c r="F7" s="471" t="s">
        <v>328</v>
      </c>
      <c r="G7" s="469">
        <f>IF('5.1-3 source'!L9&lt;&gt;"",'5.1-3 source'!L9,"")</f>
        <v>2502</v>
      </c>
      <c r="H7" s="469">
        <f>IF('5.1-3 source'!M9&lt;&gt;"",'5.1-3 source'!M9,"")</f>
        <v>59</v>
      </c>
      <c r="I7" s="469">
        <f>IF('5.1-3 source'!N9&lt;&gt;"",'5.1-3 source'!N9,"")</f>
        <v>186</v>
      </c>
      <c r="J7" s="469">
        <f>IF('5.1-3 source'!O9&lt;&gt;"",'5.1-3 source'!O9,"")</f>
        <v>10828</v>
      </c>
      <c r="K7" s="469">
        <f>IF('5.1-3 source'!P9&lt;&gt;"",'5.1-3 source'!P9,"")</f>
        <v>1401</v>
      </c>
      <c r="L7" s="469">
        <f>IF('5.1-3 source'!Q9&lt;&gt;"",'5.1-3 source'!Q9,"")</f>
        <v>969</v>
      </c>
    </row>
    <row r="8" spans="1:12" ht="15" customHeight="1" x14ac:dyDescent="0.25">
      <c r="A8" s="457" t="s">
        <v>182</v>
      </c>
      <c r="B8" s="422"/>
      <c r="C8" s="422"/>
      <c r="D8" s="422"/>
      <c r="E8" s="422"/>
      <c r="F8" s="422"/>
      <c r="G8" s="422"/>
      <c r="H8" s="422"/>
      <c r="I8" s="422"/>
      <c r="J8" s="422"/>
      <c r="K8" s="422"/>
      <c r="L8" s="423"/>
    </row>
    <row r="9" spans="1:12" ht="15" customHeight="1" x14ac:dyDescent="0.25">
      <c r="A9" s="464" t="s">
        <v>172</v>
      </c>
      <c r="B9" s="472">
        <f>IF('5.1-3 source'!B13&lt;&gt;"",'5.1-3 source'!B13,"")</f>
        <v>62.137999999999998</v>
      </c>
      <c r="C9" s="472">
        <f>IF('5.1-3 source'!C13&lt;&gt;"",'5.1-3 source'!C13,"")</f>
        <v>60.982700000000001</v>
      </c>
      <c r="D9" s="472">
        <f>IF('5.1-3 source'!D13&lt;&gt;"",'5.1-3 source'!D13,"")</f>
        <v>57.268500000000003</v>
      </c>
      <c r="E9" s="472">
        <f>IF('5.1-3 source'!H13&lt;&gt;"",'5.1-3 source'!H13,"")</f>
        <v>48.2928</v>
      </c>
      <c r="F9" s="472">
        <f>IF('5.1-3 source'!J13&lt;&gt;"",'5.1-3 source'!J13,"")</f>
        <v>28.491299999999999</v>
      </c>
      <c r="G9" s="472">
        <f>IF('5.1-3 source'!L13&lt;&gt;"",'5.1-3 source'!L13,"")</f>
        <v>62.1</v>
      </c>
      <c r="H9" s="472">
        <f>IF('5.1-3 source'!M13&lt;&gt;"",'5.1-3 source'!M13,"")</f>
        <v>61.7</v>
      </c>
      <c r="I9" s="472">
        <f>IF('5.1-3 source'!N13&lt;&gt;"",'5.1-3 source'!N13,"")</f>
        <v>57</v>
      </c>
      <c r="J9" s="472">
        <f>IF('5.1-3 source'!O13&lt;&gt;"",'5.1-3 source'!O13,"")</f>
        <v>60.4</v>
      </c>
      <c r="K9" s="472">
        <f>IF('5.1-3 source'!P13&lt;&gt;"",'5.1-3 source'!P13,"")</f>
        <v>59.9</v>
      </c>
      <c r="L9" s="472">
        <f>IF('5.1-3 source'!Q13&lt;&gt;"",'5.1-3 source'!Q13,"")</f>
        <v>54.7</v>
      </c>
    </row>
    <row r="10" spans="1:12" ht="22.5" x14ac:dyDescent="0.25">
      <c r="A10" s="70" t="s">
        <v>174</v>
      </c>
      <c r="B10" s="431">
        <f>IF('5.1-3 source'!B15&lt;&gt;"",'5.1-3 source'!B15,"")</f>
        <v>96.98</v>
      </c>
      <c r="C10" s="431">
        <f>IF('5.1-3 source'!C15&lt;&gt;"",'5.1-3 source'!C15,"")</f>
        <v>99.41</v>
      </c>
      <c r="D10" s="431">
        <f>IF('5.1-3 source'!D15&lt;&gt;"",'5.1-3 source'!D15,"")</f>
        <v>99.960000000000008</v>
      </c>
      <c r="E10" s="431">
        <f>IF('5.1-3 source'!H15&lt;&gt;"",'5.1-3 source'!H15,"")</f>
        <v>97.81</v>
      </c>
      <c r="F10" s="431">
        <f>IF('5.1-3 source'!J15&lt;&gt;"",'5.1-3 source'!J15,"")</f>
        <v>99.960000000000008</v>
      </c>
      <c r="G10" s="431">
        <f>IF('5.1-3 source'!L15&lt;&gt;"",'5.1-3 source'!L15,"")</f>
        <v>97.899999999999991</v>
      </c>
      <c r="H10" s="431">
        <f>IF('5.1-3 source'!M15&lt;&gt;"",'5.1-3 source'!M15,"")</f>
        <v>99.7</v>
      </c>
      <c r="I10" s="431">
        <f>IF('5.1-3 source'!N15&lt;&gt;"",'5.1-3 source'!N15,"")</f>
        <v>99.5</v>
      </c>
      <c r="J10" s="431">
        <f>IF('5.1-3 source'!O15&lt;&gt;"",'5.1-3 source'!O15,"")</f>
        <v>97</v>
      </c>
      <c r="K10" s="431">
        <f>IF('5.1-3 source'!P15&lt;&gt;"",'5.1-3 source'!P15,"")</f>
        <v>99.6</v>
      </c>
      <c r="L10" s="431">
        <f>IF('5.1-3 source'!Q15&lt;&gt;"",'5.1-3 source'!Q15,"")</f>
        <v>99.3</v>
      </c>
    </row>
    <row r="11" spans="1:12" ht="15" customHeight="1" x14ac:dyDescent="0.25">
      <c r="A11" s="70" t="s">
        <v>126</v>
      </c>
      <c r="B11" s="431">
        <f>IF('5.1-3 source'!B16&lt;&gt;"",'5.1-3 source'!B16,"")</f>
        <v>140.34100000000001</v>
      </c>
      <c r="C11" s="431">
        <f>IF('5.1-3 source'!C16&lt;&gt;"",'5.1-3 source'!C16,"")</f>
        <v>129.3295</v>
      </c>
      <c r="D11" s="431">
        <f>IF('5.1-3 source'!D16&lt;&gt;"",'5.1-3 source'!D16,"")</f>
        <v>113.43819999999999</v>
      </c>
      <c r="E11" s="431">
        <f>IF('5.1-3 source'!H16&lt;&gt;"",'5.1-3 source'!H16,"")</f>
        <v>110.2405</v>
      </c>
      <c r="F11" s="431">
        <f>IF('5.1-3 source'!J16&lt;&gt;"",'5.1-3 source'!J16,"")</f>
        <v>29.9725</v>
      </c>
      <c r="G11" s="431">
        <f>IF('5.1-3 source'!L16&lt;&gt;"",'5.1-3 source'!L16,"")</f>
        <v>112.4</v>
      </c>
      <c r="H11" s="431">
        <f>IF('5.1-3 source'!M16&lt;&gt;"",'5.1-3 source'!M16,"")</f>
        <v>119.3</v>
      </c>
      <c r="I11" s="431">
        <f>IF('5.1-3 source'!N16&lt;&gt;"",'5.1-3 source'!N16,"")</f>
        <v>84.5</v>
      </c>
      <c r="J11" s="431">
        <f>IF('5.1-3 source'!O16&lt;&gt;"",'5.1-3 source'!O16,"")</f>
        <v>128.1</v>
      </c>
      <c r="K11" s="431">
        <f>IF('5.1-3 source'!P16&lt;&gt;"",'5.1-3 source'!P16,"")</f>
        <v>125.9</v>
      </c>
      <c r="L11" s="431">
        <f>IF('5.1-3 source'!Q16&lt;&gt;"",'5.1-3 source'!Q16,"")</f>
        <v>92.2</v>
      </c>
    </row>
    <row r="12" spans="1:12" ht="15" customHeight="1" x14ac:dyDescent="0.25">
      <c r="A12" s="70" t="s">
        <v>127</v>
      </c>
      <c r="B12" s="431">
        <f>IF('5.1-3 source'!B17&lt;&gt;"",'5.1-3 source'!B17,"")</f>
        <v>6.9987000000000004</v>
      </c>
      <c r="C12" s="431">
        <f>IF('5.1-3 source'!C17&lt;&gt;"",'5.1-3 source'!C17,"")</f>
        <v>14.327400000000001</v>
      </c>
      <c r="D12" s="431">
        <f>IF('5.1-3 source'!D17&lt;&gt;"",'5.1-3 source'!D17,"")</f>
        <v>5.3802000000000003</v>
      </c>
      <c r="E12" s="431">
        <f>IF('5.1-3 source'!H17&lt;&gt;"",'5.1-3 source'!H17,"")</f>
        <v>37.996000000000002</v>
      </c>
      <c r="F12" s="431">
        <f>IF('5.1-3 source'!J17&lt;&gt;"",'5.1-3 source'!J17,"")</f>
        <v>9.6066000000000003</v>
      </c>
      <c r="G12" s="431">
        <f>IF('5.1-3 source'!L17&lt;&gt;"",'5.1-3 source'!L17,"")</f>
        <v>4.2</v>
      </c>
      <c r="H12" s="431">
        <f>IF('5.1-3 source'!M17&lt;&gt;"",'5.1-3 source'!M17,"")</f>
        <v>11.2</v>
      </c>
      <c r="I12" s="431">
        <f>IF('5.1-3 source'!N17&lt;&gt;"",'5.1-3 source'!N17,"")</f>
        <v>2.9</v>
      </c>
      <c r="J12" s="431">
        <f>IF('5.1-3 source'!O17&lt;&gt;"",'5.1-3 source'!O17,"")</f>
        <v>5.2</v>
      </c>
      <c r="K12" s="431">
        <f>IF('5.1-3 source'!P17&lt;&gt;"",'5.1-3 source'!P17,"")</f>
        <v>13.1</v>
      </c>
      <c r="L12" s="431">
        <f>IF('5.1-3 source'!Q17&lt;&gt;"",'5.1-3 source'!Q17,"")</f>
        <v>4.2</v>
      </c>
    </row>
    <row r="13" spans="1:12" ht="15" customHeight="1" x14ac:dyDescent="0.25">
      <c r="A13" s="70" t="s">
        <v>128</v>
      </c>
      <c r="B13" s="431">
        <f>IF('5.1-3 source'!B18&lt;&gt;"",'5.1-3 source'!B18,"")</f>
        <v>172.9109</v>
      </c>
      <c r="C13" s="431">
        <f>IF('5.1-3 source'!C18&lt;&gt;"",'5.1-3 source'!C18,"")</f>
        <v>173.04470000000001</v>
      </c>
      <c r="D13" s="431">
        <f>IF('5.1-3 source'!D18&lt;&gt;"",'5.1-3 source'!D18,"")</f>
        <v>137.09819999999999</v>
      </c>
      <c r="E13" s="431">
        <f>IF('5.1-3 source'!H18&lt;&gt;"",'5.1-3 source'!H18,"")</f>
        <v>148.38050000000001</v>
      </c>
      <c r="F13" s="431">
        <f>IF('5.1-3 source'!J18&lt;&gt;"",'5.1-3 source'!J18,"")</f>
        <v>39.765799999999999</v>
      </c>
      <c r="G13" s="431">
        <f>IF('5.1-3 source'!L18&lt;&gt;"",'5.1-3 source'!L18,"")</f>
        <v>174.3</v>
      </c>
      <c r="H13" s="431">
        <f>IF('5.1-3 source'!M18&lt;&gt;"",'5.1-3 source'!M18,"")</f>
        <v>182.3</v>
      </c>
      <c r="I13" s="431">
        <f>IF('5.1-3 source'!N18&lt;&gt;"",'5.1-3 source'!N18,"")</f>
        <v>146.6</v>
      </c>
      <c r="J13" s="431">
        <f>IF('5.1-3 source'!O18&lt;&gt;"",'5.1-3 source'!O18,"")</f>
        <v>175.3</v>
      </c>
      <c r="K13" s="431">
        <f>IF('5.1-3 source'!P18&lt;&gt;"",'5.1-3 source'!P18,"")</f>
        <v>175.9</v>
      </c>
      <c r="L13" s="431">
        <f>IF('5.1-3 source'!Q18&lt;&gt;"",'5.1-3 source'!Q18,"")</f>
        <v>145.4</v>
      </c>
    </row>
    <row r="14" spans="1:12" ht="15" customHeight="1" x14ac:dyDescent="0.25">
      <c r="A14" s="457" t="s">
        <v>348</v>
      </c>
      <c r="B14" s="422" t="str">
        <f>IF('5.1-3 source'!B19&lt;&gt;"",'5.1-3 source'!B19,"")</f>
        <v/>
      </c>
      <c r="C14" s="422" t="str">
        <f>IF('5.1-3 source'!C19&lt;&gt;"",'5.1-3 source'!C19,"")</f>
        <v/>
      </c>
      <c r="D14" s="422" t="str">
        <f>IF('5.1-3 source'!D19&lt;&gt;"",'5.1-3 source'!D19,"")</f>
        <v/>
      </c>
      <c r="E14" s="422" t="str">
        <f>IF('5.1-3 source'!H19&lt;&gt;"",'5.1-3 source'!H19,"")</f>
        <v/>
      </c>
      <c r="F14" s="422" t="str">
        <f>IF('5.1-3 source'!J19&lt;&gt;"",'5.1-3 source'!J19,"")</f>
        <v/>
      </c>
      <c r="G14" s="422" t="str">
        <f>IF('5.1-3 source'!L19&lt;&gt;"",'5.1-3 source'!L19,"")</f>
        <v/>
      </c>
      <c r="H14" s="422" t="str">
        <f>IF('5.1-3 source'!M19&lt;&gt;"",'5.1-3 source'!M19,"")</f>
        <v/>
      </c>
      <c r="I14" s="422" t="str">
        <f>IF('5.1-3 source'!N19&lt;&gt;"",'5.1-3 source'!N19,"")</f>
        <v/>
      </c>
      <c r="J14" s="422" t="str">
        <f>IF('5.1-3 source'!O19&lt;&gt;"",'5.1-3 source'!O19,"")</f>
        <v/>
      </c>
      <c r="K14" s="422" t="str">
        <f>IF('5.1-3 source'!P19&lt;&gt;"",'5.1-3 source'!P19,"")</f>
        <v/>
      </c>
      <c r="L14" s="423" t="str">
        <f>IF('5.1-3 source'!Q19&lt;&gt;"",'5.1-3 source'!Q19,"")</f>
        <v/>
      </c>
    </row>
    <row r="15" spans="1:12" ht="15" customHeight="1" x14ac:dyDescent="0.25">
      <c r="A15" s="14" t="s">
        <v>335</v>
      </c>
      <c r="B15" s="431">
        <f>IF('5.1-3 source'!B20&lt;&gt;"",'5.1-3 source'!B20,"")</f>
        <v>16.262</v>
      </c>
      <c r="C15" s="431">
        <f>IF('5.1-3 source'!C20&lt;&gt;"",'5.1-3 source'!C20,"")</f>
        <v>17.239999999999998</v>
      </c>
      <c r="D15" s="447" t="s">
        <v>328</v>
      </c>
      <c r="E15" s="431">
        <f>IF('5.1-3 source'!H20&lt;&gt;"",'5.1-3 source'!H20,"")</f>
        <v>12.64</v>
      </c>
      <c r="F15" s="447" t="s">
        <v>328</v>
      </c>
      <c r="G15" s="431">
        <f>IF('5.1-3 source'!L20&lt;&gt;"",'5.1-3 source'!L20,"")</f>
        <v>9.1</v>
      </c>
      <c r="H15" s="431">
        <f>IF('5.1-3 source'!M20&lt;&gt;"",'5.1-3 source'!M20,"")</f>
        <v>9.3000000000000007</v>
      </c>
      <c r="I15" s="447" t="s">
        <v>328</v>
      </c>
      <c r="J15" s="431">
        <f>IF('5.1-3 source'!O20&lt;&gt;"",'5.1-3 source'!O20,"")</f>
        <v>8.4</v>
      </c>
      <c r="K15" s="431">
        <f>IF('5.1-3 source'!P20&lt;&gt;"",'5.1-3 source'!P20,"")</f>
        <v>8.3000000000000007</v>
      </c>
      <c r="L15" s="447" t="s">
        <v>328</v>
      </c>
    </row>
    <row r="16" spans="1:12" ht="15" customHeight="1" x14ac:dyDescent="0.25">
      <c r="A16" s="14" t="s">
        <v>336</v>
      </c>
      <c r="B16" s="431">
        <f>IF('5.1-3 source'!B21&lt;&gt;"",'5.1-3 source'!B21,"")</f>
        <v>-188.24491</v>
      </c>
      <c r="C16" s="431">
        <f>IF('5.1-3 source'!C21&lt;&gt;"",'5.1-3 source'!C21,"")</f>
        <v>-281.75639999999999</v>
      </c>
      <c r="D16" s="447" t="s">
        <v>328</v>
      </c>
      <c r="E16" s="431">
        <f>IF('5.1-3 source'!H21&lt;&gt;"",'5.1-3 source'!H21,"")</f>
        <v>-84.366209999999995</v>
      </c>
      <c r="F16" s="447" t="s">
        <v>328</v>
      </c>
      <c r="G16" s="431">
        <f>IF('5.1-3 source'!L21&lt;&gt;"",'5.1-3 source'!L21,"")</f>
        <v>-107.7</v>
      </c>
      <c r="H16" s="431">
        <f>IF('5.1-3 source'!M21&lt;&gt;"",'5.1-3 source'!M21,"")</f>
        <v>-193.5</v>
      </c>
      <c r="I16" s="447" t="s">
        <v>328</v>
      </c>
      <c r="J16" s="431">
        <f>IF('5.1-3 source'!O21&lt;&gt;"",'5.1-3 source'!O21,"")</f>
        <v>-115.6</v>
      </c>
      <c r="K16" s="431">
        <f>IF('5.1-3 source'!P21&lt;&gt;"",'5.1-3 source'!P21,"")</f>
        <v>-188.7</v>
      </c>
      <c r="L16" s="447" t="s">
        <v>328</v>
      </c>
    </row>
    <row r="17" spans="1:12" ht="15" customHeight="1" x14ac:dyDescent="0.25">
      <c r="A17" s="14" t="s">
        <v>337</v>
      </c>
      <c r="B17" s="431">
        <f>IF('5.1-3 source'!B22&lt;&gt;"",'5.1-3 source'!B22,"")</f>
        <v>10.388</v>
      </c>
      <c r="C17" s="431">
        <f>IF('5.1-3 source'!C22&lt;&gt;"",'5.1-3 source'!C22,"")</f>
        <v>15.07</v>
      </c>
      <c r="D17" s="447" t="s">
        <v>328</v>
      </c>
      <c r="E17" s="431">
        <f>IF('5.1-3 source'!H22&lt;&gt;"",'5.1-3 source'!H22,"")</f>
        <v>8.0019999999999989</v>
      </c>
      <c r="F17" s="447" t="s">
        <v>328</v>
      </c>
      <c r="G17" s="431">
        <f>IF('5.1-3 source'!L22&lt;&gt;"",'5.1-3 source'!L22,"")</f>
        <v>12.4</v>
      </c>
      <c r="H17" s="431">
        <f>IF('5.1-3 source'!M22&lt;&gt;"",'5.1-3 source'!M22,"")</f>
        <v>13.100000000000001</v>
      </c>
      <c r="I17" s="447" t="s">
        <v>328</v>
      </c>
      <c r="J17" s="431">
        <f>IF('5.1-3 source'!O22&lt;&gt;"",'5.1-3 source'!O22,"")</f>
        <v>9.6</v>
      </c>
      <c r="K17" s="431">
        <f>IF('5.1-3 source'!P22&lt;&gt;"",'5.1-3 source'!P22,"")</f>
        <v>13</v>
      </c>
      <c r="L17" s="447" t="s">
        <v>328</v>
      </c>
    </row>
    <row r="18" spans="1:12" ht="15" customHeight="1" x14ac:dyDescent="0.25">
      <c r="A18" s="14" t="s">
        <v>349</v>
      </c>
      <c r="B18" s="431">
        <f>IF('5.1-3 source'!B23&lt;&gt;"",'5.1-3 source'!B23,"")</f>
        <v>-13.61688</v>
      </c>
      <c r="C18" s="431">
        <f>IF('5.1-3 source'!C23&lt;&gt;"",'5.1-3 source'!C23,"")</f>
        <v>-1.5722</v>
      </c>
      <c r="D18" s="447" t="s">
        <v>328</v>
      </c>
      <c r="E18" s="431">
        <f>IF('5.1-3 source'!H23&lt;&gt;"",'5.1-3 source'!H23,"")</f>
        <v>-1.35863</v>
      </c>
      <c r="F18" s="447" t="s">
        <v>328</v>
      </c>
      <c r="G18" s="431">
        <f>IF('5.1-3 source'!L23&lt;&gt;"",'5.1-3 source'!L23,"")</f>
        <v>-4.2</v>
      </c>
      <c r="H18" s="431">
        <f>IF('5.1-3 source'!M23&lt;&gt;"",'5.1-3 source'!M23,"")</f>
        <v>-0.6</v>
      </c>
      <c r="I18" s="447" t="s">
        <v>328</v>
      </c>
      <c r="J18" s="431">
        <f>IF('5.1-3 source'!O23&lt;&gt;"",'5.1-3 source'!O23,"")</f>
        <v>-2.4</v>
      </c>
      <c r="K18" s="431">
        <f>IF('5.1-3 source'!P23&lt;&gt;"",'5.1-3 source'!P23,"")</f>
        <v>-0.4</v>
      </c>
      <c r="L18" s="447" t="s">
        <v>328</v>
      </c>
    </row>
    <row r="19" spans="1:12" ht="15" customHeight="1" x14ac:dyDescent="0.25">
      <c r="A19" s="14" t="s">
        <v>338</v>
      </c>
      <c r="B19" s="431">
        <f>IF('5.1-3 source'!B24&lt;&gt;"",'5.1-3 source'!B24,"")</f>
        <v>36.866999999999997</v>
      </c>
      <c r="C19" s="431">
        <f>IF('5.1-3 source'!C24&lt;&gt;"",'5.1-3 source'!C24,"")</f>
        <v>30.959999999999997</v>
      </c>
      <c r="D19" s="431">
        <f>IF('5.1-3 source'!D24&lt;&gt;"",'5.1-3 source'!D24,"")</f>
        <v>7.0790000000000006</v>
      </c>
      <c r="E19" s="447" t="s">
        <v>328</v>
      </c>
      <c r="F19" s="447" t="s">
        <v>328</v>
      </c>
      <c r="G19" s="431">
        <f>IF('5.1-3 source'!L24&lt;&gt;"",'5.1-3 source'!L24,"")</f>
        <v>23.3</v>
      </c>
      <c r="H19" s="431">
        <f>IF('5.1-3 source'!M24&lt;&gt;"",'5.1-3 source'!M24,"")</f>
        <v>31.3</v>
      </c>
      <c r="I19" s="431">
        <f>IF('5.1-3 source'!N24&lt;&gt;"",'5.1-3 source'!N24,"")</f>
        <v>3.5999999999999996</v>
      </c>
      <c r="J19" s="431">
        <f>IF('5.1-3 source'!O24&lt;&gt;"",'5.1-3 source'!O24,"")</f>
        <v>13.900000000000002</v>
      </c>
      <c r="K19" s="431">
        <f>IF('5.1-3 source'!P24&lt;&gt;"",'5.1-3 source'!P24,"")</f>
        <v>13.900000000000002</v>
      </c>
      <c r="L19" s="431">
        <f>IF('5.1-3 source'!Q24&lt;&gt;"",'5.1-3 source'!Q24,"")</f>
        <v>1.4000000000000001</v>
      </c>
    </row>
    <row r="20" spans="1:12" ht="15" customHeight="1" x14ac:dyDescent="0.25">
      <c r="A20" s="14" t="s">
        <v>339</v>
      </c>
      <c r="B20" s="431">
        <f>IF('5.1-3 source'!B25&lt;&gt;"",'5.1-3 source'!B25,"")</f>
        <v>249.87207000000001</v>
      </c>
      <c r="C20" s="431">
        <f>IF('5.1-3 source'!C25&lt;&gt;"",'5.1-3 source'!C25,"")</f>
        <v>415.43959999999998</v>
      </c>
      <c r="D20" s="431">
        <f>IF('5.1-3 source'!D25&lt;&gt;"",'5.1-3 source'!D25,"")</f>
        <v>172.87393</v>
      </c>
      <c r="E20" s="447" t="s">
        <v>328</v>
      </c>
      <c r="F20" s="447" t="s">
        <v>328</v>
      </c>
      <c r="G20" s="431">
        <f>IF('5.1-3 source'!L25&lt;&gt;"",'5.1-3 source'!L25,"")</f>
        <v>155.19999999999999</v>
      </c>
      <c r="H20" s="431">
        <f>IF('5.1-3 source'!M25&lt;&gt;"",'5.1-3 source'!M25,"")</f>
        <v>188.6</v>
      </c>
      <c r="I20" s="431">
        <f>IF('5.1-3 source'!N25&lt;&gt;"",'5.1-3 source'!N25,"")</f>
        <v>131.6</v>
      </c>
      <c r="J20" s="431">
        <f>IF('5.1-3 source'!O25&lt;&gt;"",'5.1-3 source'!O25,"")</f>
        <v>165.7</v>
      </c>
      <c r="K20" s="431">
        <f>IF('5.1-3 source'!P25&lt;&gt;"",'5.1-3 source'!P25,"")</f>
        <v>200</v>
      </c>
      <c r="L20" s="431">
        <f>IF('5.1-3 source'!Q25&lt;&gt;"",'5.1-3 source'!Q25,"")</f>
        <v>117.6</v>
      </c>
    </row>
    <row r="21" spans="1:12" ht="15" customHeight="1" x14ac:dyDescent="0.25">
      <c r="A21" s="14" t="s">
        <v>340</v>
      </c>
      <c r="B21" s="431">
        <f>IF('5.1-3 source'!B26&lt;&gt;"",'5.1-3 source'!B26,"")</f>
        <v>9.9740000000000002</v>
      </c>
      <c r="C21" s="431">
        <f>IF('5.1-3 source'!C26&lt;&gt;"",'5.1-3 source'!C26,"")</f>
        <v>16.520000000000003</v>
      </c>
      <c r="D21" s="431">
        <f>IF('5.1-3 source'!D26&lt;&gt;"",'5.1-3 source'!D26,"")</f>
        <v>9.2669999999999995</v>
      </c>
      <c r="E21" s="447" t="s">
        <v>328</v>
      </c>
      <c r="F21" s="447" t="s">
        <v>328</v>
      </c>
      <c r="G21" s="431">
        <f>IF('5.1-3 source'!L26&lt;&gt;"",'5.1-3 source'!L26,"")</f>
        <v>10.199999999999999</v>
      </c>
      <c r="H21" s="431">
        <f>IF('5.1-3 source'!M26&lt;&gt;"",'5.1-3 source'!M26,"")</f>
        <v>11.899999999999999</v>
      </c>
      <c r="I21" s="431">
        <f>IF('5.1-3 source'!N26&lt;&gt;"",'5.1-3 source'!N26,"")</f>
        <v>8.9</v>
      </c>
      <c r="J21" s="431">
        <f>IF('5.1-3 source'!O26&lt;&gt;"",'5.1-3 source'!O26,"")</f>
        <v>8.6999999999999993</v>
      </c>
      <c r="K21" s="431">
        <f>IF('5.1-3 source'!P26&lt;&gt;"",'5.1-3 source'!P26,"")</f>
        <v>9.1999999999999993</v>
      </c>
      <c r="L21" s="431">
        <f>IF('5.1-3 source'!Q26&lt;&gt;"",'5.1-3 source'!Q26,"")</f>
        <v>6.8000000000000007</v>
      </c>
    </row>
    <row r="22" spans="1:12" ht="15" customHeight="1" x14ac:dyDescent="0.25">
      <c r="A22" s="14" t="s">
        <v>350</v>
      </c>
      <c r="B22" s="431">
        <f>IF('5.1-3 source'!B27&lt;&gt;"",'5.1-3 source'!B27,"")</f>
        <v>40.977020000000003</v>
      </c>
      <c r="C22" s="431">
        <f>IF('5.1-3 source'!C27&lt;&gt;"",'5.1-3 source'!C27,"")</f>
        <v>4.1627000000000001</v>
      </c>
      <c r="D22" s="431">
        <f>IF('5.1-3 source'!D27&lt;&gt;"",'5.1-3 source'!D27,"")</f>
        <v>0.39623000000000003</v>
      </c>
      <c r="E22" s="447" t="s">
        <v>328</v>
      </c>
      <c r="F22" s="447" t="s">
        <v>328</v>
      </c>
      <c r="G22" s="431">
        <f>IF('5.1-3 source'!L27&lt;&gt;"",'5.1-3 source'!L27,"")</f>
        <v>15.3</v>
      </c>
      <c r="H22" s="431">
        <f>IF('5.1-3 source'!M27&lt;&gt;"",'5.1-3 source'!M27,"")</f>
        <v>1.9</v>
      </c>
      <c r="I22" s="431">
        <f>IF('5.1-3 source'!N27&lt;&gt;"",'5.1-3 source'!N27,"")</f>
        <v>0.3</v>
      </c>
      <c r="J22" s="431">
        <f>IF('5.1-3 source'!O27&lt;&gt;"",'5.1-3 source'!O27,"")</f>
        <v>5.6</v>
      </c>
      <c r="K22" s="431">
        <f>IF('5.1-3 source'!P27&lt;&gt;"",'5.1-3 source'!P27,"")</f>
        <v>0.7</v>
      </c>
      <c r="L22" s="431">
        <f>IF('5.1-3 source'!Q27&lt;&gt;"",'5.1-3 source'!Q27,"")</f>
        <v>0</v>
      </c>
    </row>
    <row r="23" spans="1:12" ht="15" customHeight="1" x14ac:dyDescent="0.25">
      <c r="A23" s="457" t="s">
        <v>129</v>
      </c>
      <c r="B23" s="422" t="str">
        <f>IF('5.1-3 source'!B28&lt;&gt;"",'5.1-3 source'!B28,"")</f>
        <v/>
      </c>
      <c r="C23" s="422" t="str">
        <f>IF('5.1-3 source'!C28&lt;&gt;"",'5.1-3 source'!C28,"")</f>
        <v/>
      </c>
      <c r="D23" s="422" t="str">
        <f>IF('5.1-3 source'!D28&lt;&gt;"",'5.1-3 source'!D28,"")</f>
        <v/>
      </c>
      <c r="E23" s="422" t="str">
        <f>IF('5.1-3 source'!H28&lt;&gt;"",'5.1-3 source'!H28,"")</f>
        <v/>
      </c>
      <c r="F23" s="422" t="str">
        <f>IF('5.1-3 source'!J28&lt;&gt;"",'5.1-3 source'!J28,"")</f>
        <v/>
      </c>
      <c r="G23" s="422" t="str">
        <f>IF('5.1-3 source'!L28&lt;&gt;"",'5.1-3 source'!L28,"")</f>
        <v/>
      </c>
      <c r="H23" s="422" t="str">
        <f>IF('5.1-3 source'!M28&lt;&gt;"",'5.1-3 source'!M28,"")</f>
        <v/>
      </c>
      <c r="I23" s="422" t="str">
        <f>IF('5.1-3 source'!N28&lt;&gt;"",'5.1-3 source'!N28,"")</f>
        <v/>
      </c>
      <c r="J23" s="422" t="str">
        <f>IF('5.1-3 source'!O28&lt;&gt;"",'5.1-3 source'!O28,"")</f>
        <v/>
      </c>
      <c r="K23" s="422" t="str">
        <f>IF('5.1-3 source'!P28&lt;&gt;"",'5.1-3 source'!P28,"")</f>
        <v/>
      </c>
      <c r="L23" s="423" t="str">
        <f>IF('5.1-3 source'!Q28&lt;&gt;"",'5.1-3 source'!Q28,"")</f>
        <v/>
      </c>
    </row>
    <row r="24" spans="1:12" ht="15" customHeight="1" x14ac:dyDescent="0.25">
      <c r="A24" s="14" t="s">
        <v>352</v>
      </c>
      <c r="B24" s="431">
        <f>IF('5.1-3 source'!B29&lt;&gt;"",'5.1-3 source'!B29,"")</f>
        <v>68.40222</v>
      </c>
      <c r="C24" s="431">
        <f>IF('5.1-3 source'!C29&lt;&gt;"",'5.1-3 source'!C29,"")</f>
        <v>69.104479999999995</v>
      </c>
      <c r="D24" s="431">
        <f>IF('5.1-3 source'!D29&lt;&gt;"",'5.1-3 source'!D29,"")</f>
        <v>58.097949999999997</v>
      </c>
      <c r="E24" s="431">
        <f>IF('5.1-3 source'!H29&lt;&gt;"",'5.1-3 source'!H29,"")</f>
        <v>65.9559</v>
      </c>
      <c r="F24" s="431">
        <f>IF('5.1-3 source'!J29&lt;&gt;"",'5.1-3 source'!J29,"")</f>
        <v>47.627310000000001</v>
      </c>
      <c r="G24" s="431">
        <f>IF('5.1-3 source'!L29&lt;&gt;"",'5.1-3 source'!L29,"")</f>
        <v>53.29999999999999</v>
      </c>
      <c r="H24" s="431">
        <f>IF('5.1-3 source'!M29&lt;&gt;"",'5.1-3 source'!M29,"")</f>
        <v>61.1</v>
      </c>
      <c r="I24" s="431">
        <f>IF('5.1-3 source'!N29&lt;&gt;"",'5.1-3 source'!N29,"")</f>
        <v>42.1</v>
      </c>
      <c r="J24" s="431">
        <f>IF('5.1-3 source'!O29&lt;&gt;"",'5.1-3 source'!O29,"")</f>
        <v>60.3</v>
      </c>
      <c r="K24" s="431">
        <f>IF('5.1-3 source'!P29&lt;&gt;"",'5.1-3 source'!P29,"")</f>
        <v>64.599999999999994</v>
      </c>
      <c r="L24" s="431">
        <f>IF('5.1-3 source'!Q29&lt;&gt;"",'5.1-3 source'!Q29,"")</f>
        <v>45.1</v>
      </c>
    </row>
    <row r="25" spans="1:12" ht="15" customHeight="1" x14ac:dyDescent="0.25">
      <c r="A25" s="130" t="s">
        <v>157</v>
      </c>
      <c r="B25" s="432">
        <f>IF('5.1-3 source'!B31&lt;&gt;"",'5.1-3 source'!B31,"")</f>
        <v>30.126999999999999</v>
      </c>
      <c r="C25" s="432">
        <f>IF('5.1-3 source'!C31&lt;&gt;"",'5.1-3 source'!C31,"")</f>
        <v>34.392000000000003</v>
      </c>
      <c r="D25" s="432">
        <f>IF('5.1-3 source'!D31&lt;&gt;"",'5.1-3 source'!D31,"")</f>
        <v>9.0830000000000002</v>
      </c>
      <c r="E25" s="432">
        <f>IF('5.1-3 source'!H31&lt;&gt;"",'5.1-3 source'!H31,"")</f>
        <v>47.620000000000005</v>
      </c>
      <c r="F25" s="432">
        <f>IF('5.1-3 source'!J31&lt;&gt;"",'5.1-3 source'!J31,"")</f>
        <v>13.178300000000002</v>
      </c>
      <c r="G25" s="432">
        <f>IF('5.1-3 source'!L31&lt;&gt;"",'5.1-3 source'!L31,"")</f>
        <v>15.4</v>
      </c>
      <c r="H25" s="432">
        <f>IF('5.1-3 source'!M31&lt;&gt;"",'5.1-3 source'!M31,"")</f>
        <v>15.2</v>
      </c>
      <c r="I25" s="432">
        <f>IF('5.1-3 source'!N31&lt;&gt;"",'5.1-3 source'!N31,"")</f>
        <v>2.2999999999999998</v>
      </c>
      <c r="J25" s="432">
        <f>IF('5.1-3 source'!O31&lt;&gt;"",'5.1-3 source'!O31,"")</f>
        <v>17</v>
      </c>
      <c r="K25" s="432">
        <f>IF('5.1-3 source'!P31&lt;&gt;"",'5.1-3 source'!P31,"")</f>
        <v>25.900000000000002</v>
      </c>
      <c r="L25" s="432">
        <f>IF('5.1-3 source'!Q31&lt;&gt;"",'5.1-3 source'!Q31,"")</f>
        <v>2.9000000000000004</v>
      </c>
    </row>
    <row r="26" spans="1:12" ht="15" customHeight="1" x14ac:dyDescent="0.25">
      <c r="A26" s="22" t="s">
        <v>354</v>
      </c>
      <c r="B26" s="433">
        <f>IF('5.1-3 source'!B33&lt;&gt;"",'5.1-3 source'!B33,"")</f>
        <v>696.61791000000005</v>
      </c>
      <c r="C26" s="433">
        <f>IF('5.1-3 source'!C33&lt;&gt;"",'5.1-3 source'!C33,"")</f>
        <v>678.31796999999995</v>
      </c>
      <c r="D26" s="433">
        <f>IF('5.1-3 source'!D33&lt;&gt;"",'5.1-3 source'!D33,"")</f>
        <v>618.70723999999996</v>
      </c>
      <c r="E26" s="433">
        <f>IF('5.1-3 source'!H33&lt;&gt;"",'5.1-3 source'!H33,"")</f>
        <v>556.8152</v>
      </c>
      <c r="F26" s="433">
        <f>IF('5.1-3 source'!J33&lt;&gt;"",'5.1-3 source'!J33,"")</f>
        <v>496.75710600000002</v>
      </c>
      <c r="G26" s="433">
        <f>IF('5.1-3 source'!L33&lt;&gt;"",'5.1-3 source'!L33,"")</f>
        <v>468.2</v>
      </c>
      <c r="H26" s="433">
        <f>IF('5.1-3 source'!M33&lt;&gt;"",'5.1-3 source'!M33,"")</f>
        <v>477.2</v>
      </c>
      <c r="I26" s="433">
        <f>IF('5.1-3 source'!N33&lt;&gt;"",'5.1-3 source'!N33,"")</f>
        <v>387.8</v>
      </c>
      <c r="J26" s="433">
        <f>IF('5.1-3 source'!O33&lt;&gt;"",'5.1-3 source'!O33,"")</f>
        <v>495.6</v>
      </c>
      <c r="K26" s="433">
        <f>IF('5.1-3 source'!P33&lt;&gt;"",'5.1-3 source'!P33,"")</f>
        <v>505.5</v>
      </c>
      <c r="L26" s="433">
        <f>IF('5.1-3 source'!Q33&lt;&gt;"",'5.1-3 source'!Q33,"")</f>
        <v>410.3</v>
      </c>
    </row>
    <row r="27" spans="1:12" ht="15" customHeight="1" x14ac:dyDescent="0.25">
      <c r="A27" s="22" t="s">
        <v>130</v>
      </c>
      <c r="B27" s="431">
        <f>IF('5.1-3 source'!B34&lt;&gt;"",'5.1-3 source'!B34,"")</f>
        <v>4.2029999999999994</v>
      </c>
      <c r="C27" s="431">
        <f>IF('5.1-3 source'!C34&lt;&gt;"",'5.1-3 source'!C34,"")</f>
        <v>4.2639999999999993</v>
      </c>
      <c r="D27" s="431">
        <f>IF('5.1-3 source'!D34&lt;&gt;"",'5.1-3 source'!D34,"")</f>
        <v>19.606999999999999</v>
      </c>
      <c r="E27" s="431">
        <f>IF('5.1-3 source'!H34&lt;&gt;"",'5.1-3 source'!H34,"")</f>
        <v>5.0200000000000005</v>
      </c>
      <c r="F27" s="431">
        <f>IF('5.1-3 source'!J34&lt;&gt;"",'5.1-3 source'!J34,"")</f>
        <v>84.210499999999996</v>
      </c>
      <c r="G27" s="431">
        <f>IF('5.1-3 source'!L34&lt;&gt;"",'5.1-3 source'!L34,"")</f>
        <v>23.1</v>
      </c>
      <c r="H27" s="431">
        <f>IF('5.1-3 source'!M34&lt;&gt;"",'5.1-3 source'!M34,"")</f>
        <v>22.900000000000002</v>
      </c>
      <c r="I27" s="431">
        <f>IF('5.1-3 source'!N34&lt;&gt;"",'5.1-3 source'!N34,"")</f>
        <v>67</v>
      </c>
      <c r="J27" s="431">
        <f>IF('5.1-3 source'!O34&lt;&gt;"",'5.1-3 source'!O34,"")</f>
        <v>15</v>
      </c>
      <c r="K27" s="431">
        <f>IF('5.1-3 source'!P34&lt;&gt;"",'5.1-3 source'!P34,"")</f>
        <v>13</v>
      </c>
      <c r="L27" s="431">
        <f>IF('5.1-3 source'!Q34&lt;&gt;"",'5.1-3 source'!Q34,"")</f>
        <v>59.4</v>
      </c>
    </row>
    <row r="28" spans="1:12" ht="22.5" x14ac:dyDescent="0.25">
      <c r="A28" s="31" t="s">
        <v>536</v>
      </c>
      <c r="B28" s="431">
        <f>IF('5.1-3 source'!B35&lt;&gt;"",'5.1-3 source'!B35,"")</f>
        <v>263.30867999999998</v>
      </c>
      <c r="C28" s="431">
        <f>IF('5.1-3 source'!C35&lt;&gt;"",'5.1-3 source'!C35,"")</f>
        <v>247.1103</v>
      </c>
      <c r="D28" s="431">
        <f>IF('5.1-3 source'!D35&lt;&gt;"",'5.1-3 source'!D35,"")</f>
        <v>181.00574</v>
      </c>
      <c r="E28" s="431">
        <f>IF('5.1-3 source'!H35&lt;&gt;"",'5.1-3 source'!H35,"")</f>
        <v>300.94619999999998</v>
      </c>
      <c r="F28" s="431">
        <f>IF('5.1-3 source'!J35&lt;&gt;"",'5.1-3 source'!J35,"")</f>
        <v>248.80052599999999</v>
      </c>
      <c r="G28" s="431">
        <f>IF('5.1-3 source'!L35&lt;&gt;"",'5.1-3 source'!L35,"")</f>
        <v>131.1</v>
      </c>
      <c r="H28" s="431">
        <f>IF('5.1-3 source'!M35&lt;&gt;"",'5.1-3 source'!M35,"")</f>
        <v>159</v>
      </c>
      <c r="I28" s="431">
        <f>IF('5.1-3 source'!N35&lt;&gt;"",'5.1-3 source'!N35,"")</f>
        <v>102.4</v>
      </c>
      <c r="J28" s="431">
        <f>IF('5.1-3 source'!O35&lt;&gt;"",'5.1-3 source'!O35,"")</f>
        <v>140.19999999999999</v>
      </c>
      <c r="K28" s="431">
        <f>IF('5.1-3 source'!P35&lt;&gt;"",'5.1-3 source'!P35,"")</f>
        <v>175.2</v>
      </c>
      <c r="L28" s="431">
        <f>IF('5.1-3 source'!Q35&lt;&gt;"",'5.1-3 source'!Q35,"")</f>
        <v>102.7</v>
      </c>
    </row>
    <row r="29" spans="1:12" ht="15" customHeight="1" x14ac:dyDescent="0.25">
      <c r="A29" s="22" t="s">
        <v>131</v>
      </c>
      <c r="B29" s="431">
        <f>IF('5.1-3 source'!B36&lt;&gt;"",'5.1-3 source'!B36,"")</f>
        <v>17.846</v>
      </c>
      <c r="C29" s="431">
        <f>IF('5.1-3 source'!C36&lt;&gt;"",'5.1-3 source'!C36,"")</f>
        <v>89.396000000000001</v>
      </c>
      <c r="D29" s="431">
        <f>IF('5.1-3 source'!D36&lt;&gt;"",'5.1-3 source'!D36,"")</f>
        <v>15.937999999999999</v>
      </c>
      <c r="E29" s="431">
        <f>IF('5.1-3 source'!H36&lt;&gt;"",'5.1-3 source'!H36,"")</f>
        <v>14.249999999999998</v>
      </c>
      <c r="F29" s="431">
        <f>IF('5.1-3 source'!J36&lt;&gt;"",'5.1-3 source'!J36,"")</f>
        <v>0.7752</v>
      </c>
      <c r="G29" s="431">
        <f>IF('5.1-3 source'!L36&lt;&gt;"",'5.1-3 source'!L36,"")</f>
        <v>22</v>
      </c>
      <c r="H29" s="431">
        <f>IF('5.1-3 source'!M36&lt;&gt;"",'5.1-3 source'!M36,"")</f>
        <v>92.7</v>
      </c>
      <c r="I29" s="431">
        <f>IF('5.1-3 source'!N36&lt;&gt;"",'5.1-3 source'!N36,"")</f>
        <v>25.2</v>
      </c>
      <c r="J29" s="431">
        <f>IF('5.1-3 source'!O36&lt;&gt;"",'5.1-3 source'!O36,"")</f>
        <v>13.5</v>
      </c>
      <c r="K29" s="431">
        <f>IF('5.1-3 source'!P36&lt;&gt;"",'5.1-3 source'!P36,"")</f>
        <v>93.7</v>
      </c>
      <c r="L29" s="431">
        <f>IF('5.1-3 source'!Q36&lt;&gt;"",'5.1-3 source'!Q36,"")</f>
        <v>20.7</v>
      </c>
    </row>
    <row r="30" spans="1:12" ht="15" customHeight="1" x14ac:dyDescent="0.25">
      <c r="A30" s="457" t="s">
        <v>132</v>
      </c>
      <c r="B30" s="422" t="str">
        <f>IF('5.1-3 source'!B37&lt;&gt;"",'5.1-3 source'!B37,"")</f>
        <v/>
      </c>
      <c r="C30" s="422" t="str">
        <f>IF('5.1-3 source'!C37&lt;&gt;"",'5.1-3 source'!C37,"")</f>
        <v/>
      </c>
      <c r="D30" s="422" t="str">
        <f>IF('5.1-3 source'!D37&lt;&gt;"",'5.1-3 source'!D37,"")</f>
        <v/>
      </c>
      <c r="E30" s="422" t="str">
        <f>IF('5.1-3 source'!H37&lt;&gt;"",'5.1-3 source'!H37,"")</f>
        <v/>
      </c>
      <c r="F30" s="422" t="str">
        <f>IF('5.1-3 source'!J37&lt;&gt;"",'5.1-3 source'!J37,"")</f>
        <v/>
      </c>
      <c r="G30" s="422" t="str">
        <f>IF('5.1-3 source'!L37&lt;&gt;"",'5.1-3 source'!L37,"")</f>
        <v/>
      </c>
      <c r="H30" s="422" t="str">
        <f>IF('5.1-3 source'!M37&lt;&gt;"",'5.1-3 source'!M37,"")</f>
        <v/>
      </c>
      <c r="I30" s="422" t="str">
        <f>IF('5.1-3 source'!N37&lt;&gt;"",'5.1-3 source'!N37,"")</f>
        <v/>
      </c>
      <c r="J30" s="422" t="str">
        <f>IF('5.1-3 source'!O37&lt;&gt;"",'5.1-3 source'!O37,"")</f>
        <v/>
      </c>
      <c r="K30" s="422" t="str">
        <f>IF('5.1-3 source'!P37&lt;&gt;"",'5.1-3 source'!P37,"")</f>
        <v/>
      </c>
      <c r="L30" s="423" t="str">
        <f>IF('5.1-3 source'!Q37&lt;&gt;"",'5.1-3 source'!Q37,"")</f>
        <v/>
      </c>
    </row>
    <row r="31" spans="1:12" ht="15" customHeight="1" x14ac:dyDescent="0.25">
      <c r="A31" s="71" t="s">
        <v>161</v>
      </c>
      <c r="B31" s="436">
        <f>IF('5.1-3 source'!B39&lt;&gt;"",'5.1-3 source'!B39,"")</f>
        <v>2277</v>
      </c>
      <c r="C31" s="436">
        <f>IF('5.1-3 source'!C39&lt;&gt;"",'5.1-3 source'!C39,"")</f>
        <v>2392</v>
      </c>
      <c r="D31" s="436">
        <f>IF('5.1-3 source'!D39&lt;&gt;"",'5.1-3 source'!D39,"")</f>
        <v>1664</v>
      </c>
      <c r="E31" s="436">
        <f>IF('5.1-3 source'!H39&lt;&gt;"",'5.1-3 source'!H39,"")</f>
        <v>1799</v>
      </c>
      <c r="F31" s="436">
        <f>IF('5.1-3 source'!J39&lt;&gt;"",'5.1-3 source'!J39,"")</f>
        <v>393.9</v>
      </c>
      <c r="G31" s="436">
        <f>IF('5.1-3 source'!L39&lt;&gt;"",'5.1-3 source'!L39,"")</f>
        <v>1316.2</v>
      </c>
      <c r="H31" s="436">
        <f>IF('5.1-3 source'!M39&lt;&gt;"",'5.1-3 source'!M39,"")</f>
        <v>1568.3</v>
      </c>
      <c r="I31" s="436">
        <f>IF('5.1-3 source'!N39&lt;&gt;"",'5.1-3 source'!N39,"")</f>
        <v>989.2</v>
      </c>
      <c r="J31" s="436">
        <f>IF('5.1-3 source'!O39&lt;&gt;"",'5.1-3 source'!O39,"")</f>
        <v>1550.4</v>
      </c>
      <c r="K31" s="436">
        <f>IF('5.1-3 source'!P39&lt;&gt;"",'5.1-3 source'!P39,"")</f>
        <v>1802.5</v>
      </c>
      <c r="L31" s="436">
        <f>IF('5.1-3 source'!Q39&lt;&gt;"",'5.1-3 source'!Q39,"")</f>
        <v>1159.5</v>
      </c>
    </row>
    <row r="32" spans="1:12" ht="15" customHeight="1" x14ac:dyDescent="0.25">
      <c r="A32" s="624" t="s">
        <v>471</v>
      </c>
      <c r="B32" s="601"/>
      <c r="C32" s="601"/>
      <c r="D32" s="601"/>
      <c r="E32" s="601"/>
      <c r="F32" s="601"/>
      <c r="G32" s="601"/>
      <c r="H32" s="601"/>
      <c r="I32" s="601"/>
      <c r="J32" s="601"/>
      <c r="K32" s="601"/>
      <c r="L32" s="601"/>
    </row>
    <row r="33" spans="1:13" ht="34.15" customHeight="1" x14ac:dyDescent="0.25">
      <c r="A33" s="572" t="s">
        <v>493</v>
      </c>
      <c r="B33" s="597"/>
      <c r="C33" s="597"/>
      <c r="D33" s="597"/>
      <c r="E33" s="597"/>
      <c r="F33" s="597"/>
      <c r="G33" s="597"/>
      <c r="H33" s="597"/>
      <c r="I33" s="597"/>
      <c r="J33" s="597"/>
      <c r="K33" s="597"/>
      <c r="L33" s="597"/>
    </row>
    <row r="34" spans="1:13" ht="26.25" customHeight="1" x14ac:dyDescent="0.25">
      <c r="A34" s="572" t="s">
        <v>494</v>
      </c>
      <c r="B34" s="597"/>
      <c r="C34" s="597"/>
      <c r="D34" s="597"/>
      <c r="E34" s="597"/>
      <c r="F34" s="597"/>
      <c r="G34" s="597"/>
      <c r="H34" s="597"/>
      <c r="I34" s="597"/>
      <c r="J34" s="597"/>
      <c r="K34" s="597"/>
      <c r="L34" s="597"/>
      <c r="M34" s="53"/>
    </row>
    <row r="35" spans="1:13" ht="26.25" customHeight="1" x14ac:dyDescent="0.25">
      <c r="A35" s="572" t="s">
        <v>525</v>
      </c>
      <c r="B35" s="597"/>
      <c r="C35" s="597"/>
      <c r="D35" s="597"/>
      <c r="E35" s="597"/>
      <c r="F35" s="597"/>
      <c r="G35" s="597"/>
      <c r="H35" s="597"/>
      <c r="I35" s="597"/>
      <c r="J35" s="597"/>
      <c r="K35" s="597"/>
      <c r="L35" s="597"/>
      <c r="M35" s="53"/>
    </row>
    <row r="36" spans="1:13" x14ac:dyDescent="0.25">
      <c r="A36" s="572" t="s">
        <v>456</v>
      </c>
      <c r="B36" s="597"/>
      <c r="C36" s="597"/>
      <c r="D36" s="597"/>
      <c r="E36" s="597"/>
      <c r="F36" s="597"/>
      <c r="G36" s="597"/>
      <c r="H36" s="597"/>
      <c r="I36" s="597"/>
      <c r="J36" s="597"/>
      <c r="K36" s="597"/>
      <c r="L36" s="597"/>
      <c r="M36" s="53"/>
    </row>
    <row r="37" spans="1:13" ht="21.6" customHeight="1" x14ac:dyDescent="0.25">
      <c r="A37" s="572" t="s">
        <v>435</v>
      </c>
      <c r="B37" s="597"/>
      <c r="C37" s="597"/>
      <c r="D37" s="597"/>
      <c r="E37" s="597"/>
      <c r="F37" s="597"/>
      <c r="G37" s="597"/>
      <c r="H37" s="597"/>
      <c r="I37" s="597"/>
      <c r="J37" s="597"/>
      <c r="K37" s="597"/>
      <c r="L37" s="597"/>
      <c r="M37" s="54"/>
    </row>
    <row r="38" spans="1:13" ht="25.15" customHeight="1" x14ac:dyDescent="0.25">
      <c r="A38" s="572" t="s">
        <v>155</v>
      </c>
      <c r="B38" s="597"/>
      <c r="C38" s="597"/>
      <c r="D38" s="597"/>
      <c r="E38" s="597"/>
      <c r="F38" s="597"/>
      <c r="G38" s="597"/>
      <c r="H38" s="597"/>
      <c r="I38" s="597"/>
      <c r="J38" s="597"/>
      <c r="K38" s="597"/>
      <c r="L38" s="597"/>
      <c r="M38" s="53"/>
    </row>
    <row r="39" spans="1:13" ht="22.9" customHeight="1" x14ac:dyDescent="0.25">
      <c r="A39" s="572" t="s">
        <v>156</v>
      </c>
      <c r="B39" s="597"/>
      <c r="C39" s="597"/>
      <c r="D39" s="597"/>
      <c r="E39" s="597"/>
      <c r="F39" s="597"/>
      <c r="G39" s="597"/>
      <c r="H39" s="597"/>
      <c r="I39" s="597"/>
      <c r="J39" s="597"/>
      <c r="K39" s="597"/>
      <c r="L39" s="597"/>
      <c r="M39" s="53"/>
    </row>
    <row r="40" spans="1:13" ht="15" customHeight="1" x14ac:dyDescent="0.25">
      <c r="A40" s="572" t="s">
        <v>295</v>
      </c>
      <c r="B40" s="597"/>
      <c r="C40" s="597"/>
      <c r="D40" s="597"/>
      <c r="E40" s="597"/>
      <c r="F40" s="597"/>
      <c r="G40" s="597"/>
      <c r="H40" s="597"/>
      <c r="I40" s="597"/>
      <c r="J40" s="597"/>
      <c r="K40" s="597"/>
      <c r="L40" s="597"/>
      <c r="M40" s="53"/>
    </row>
    <row r="41" spans="1:13" ht="15" customHeight="1" x14ac:dyDescent="0.25">
      <c r="A41" s="572" t="s">
        <v>566</v>
      </c>
      <c r="B41" s="597"/>
      <c r="C41" s="597"/>
      <c r="D41" s="597"/>
      <c r="E41" s="597"/>
      <c r="F41" s="597"/>
      <c r="G41" s="597"/>
      <c r="H41" s="597"/>
      <c r="I41" s="597"/>
      <c r="J41" s="597"/>
      <c r="K41" s="597"/>
      <c r="L41" s="597"/>
      <c r="M41" s="53"/>
    </row>
    <row r="42" spans="1:13" ht="17.45" customHeight="1" x14ac:dyDescent="0.25">
      <c r="A42" s="572" t="s">
        <v>160</v>
      </c>
      <c r="B42" s="597"/>
      <c r="C42" s="597"/>
      <c r="D42" s="597"/>
      <c r="E42" s="597"/>
      <c r="F42" s="597"/>
      <c r="G42" s="597"/>
      <c r="H42" s="597"/>
      <c r="I42" s="597"/>
      <c r="J42" s="597"/>
      <c r="K42" s="597"/>
      <c r="L42" s="597"/>
      <c r="M42" s="53"/>
    </row>
    <row r="43" spans="1:13" ht="13.15" customHeight="1" x14ac:dyDescent="0.25">
      <c r="A43" s="572" t="s">
        <v>355</v>
      </c>
      <c r="B43" s="597"/>
      <c r="C43" s="597"/>
      <c r="D43" s="597"/>
      <c r="E43" s="597"/>
      <c r="F43" s="597"/>
      <c r="G43" s="597"/>
      <c r="H43" s="597"/>
      <c r="I43" s="597"/>
      <c r="J43" s="597"/>
      <c r="K43" s="597"/>
      <c r="L43" s="626"/>
      <c r="M43" s="626"/>
    </row>
    <row r="44" spans="1:13" x14ac:dyDescent="0.25">
      <c r="A44" s="627"/>
      <c r="B44" s="627"/>
      <c r="C44" s="627"/>
      <c r="D44" s="627"/>
      <c r="E44" s="627"/>
      <c r="F44" s="627"/>
      <c r="G44" s="627"/>
      <c r="H44" s="627"/>
      <c r="I44" s="627"/>
      <c r="J44" s="627"/>
      <c r="K44" s="627"/>
      <c r="L44" s="628"/>
      <c r="M44" s="628"/>
    </row>
    <row r="45" spans="1:13" x14ac:dyDescent="0.25">
      <c r="A45" s="627"/>
      <c r="B45" s="627"/>
      <c r="C45" s="627"/>
      <c r="D45" s="627"/>
      <c r="E45" s="627"/>
      <c r="F45" s="627"/>
      <c r="G45" s="627"/>
      <c r="H45" s="627"/>
      <c r="I45" s="627"/>
      <c r="J45" s="627"/>
      <c r="K45" s="627"/>
    </row>
    <row r="47" spans="1:13" x14ac:dyDescent="0.25">
      <c r="A47" s="629"/>
      <c r="B47" s="629"/>
      <c r="C47" s="629"/>
      <c r="D47" s="629"/>
      <c r="E47" s="629"/>
      <c r="F47" s="629"/>
      <c r="G47" s="629"/>
      <c r="H47" s="629"/>
      <c r="I47" s="629"/>
      <c r="J47" s="629"/>
      <c r="K47" s="629"/>
    </row>
    <row r="48" spans="1:13" ht="36" hidden="1" customHeight="1" x14ac:dyDescent="0.25">
      <c r="A48" s="630"/>
      <c r="B48" s="630"/>
      <c r="C48" s="630"/>
      <c r="D48" s="630"/>
      <c r="E48" s="630"/>
      <c r="F48" s="630"/>
      <c r="G48" s="630"/>
      <c r="H48" s="630"/>
      <c r="I48" s="630"/>
      <c r="J48" s="630"/>
      <c r="K48" s="630"/>
    </row>
    <row r="49" spans="1:11" ht="15" hidden="1" customHeight="1" x14ac:dyDescent="0.25">
      <c r="A49" s="625"/>
      <c r="B49" s="625"/>
      <c r="C49" s="625"/>
      <c r="D49" s="625"/>
      <c r="E49" s="625"/>
      <c r="F49" s="625"/>
      <c r="G49" s="625"/>
      <c r="H49" s="625"/>
      <c r="I49" s="625"/>
      <c r="J49" s="625"/>
      <c r="K49" s="625"/>
    </row>
    <row r="50" spans="1:11" ht="31.5" customHeight="1" x14ac:dyDescent="0.25">
      <c r="A50" s="625"/>
      <c r="B50" s="625"/>
      <c r="C50" s="625"/>
      <c r="D50" s="625"/>
      <c r="E50" s="625"/>
      <c r="F50" s="625"/>
      <c r="G50" s="625"/>
      <c r="H50" s="625"/>
      <c r="I50" s="625"/>
      <c r="J50" s="625"/>
      <c r="K50" s="625"/>
    </row>
    <row r="51" spans="1:11" ht="36" customHeight="1" x14ac:dyDescent="0.25">
      <c r="A51" s="625"/>
      <c r="B51" s="625"/>
      <c r="C51" s="625"/>
      <c r="D51" s="625"/>
      <c r="E51" s="625"/>
      <c r="F51" s="625"/>
      <c r="G51" s="625"/>
      <c r="H51" s="625"/>
      <c r="I51" s="625"/>
      <c r="J51" s="625"/>
      <c r="K51" s="625"/>
    </row>
    <row r="52" spans="1:11" ht="57" customHeight="1" x14ac:dyDescent="0.25">
      <c r="A52" s="627"/>
      <c r="B52" s="627"/>
      <c r="C52" s="627"/>
      <c r="D52" s="627"/>
      <c r="E52" s="627"/>
      <c r="F52" s="627"/>
      <c r="G52" s="627"/>
      <c r="H52" s="627"/>
      <c r="I52" s="627"/>
      <c r="J52" s="627"/>
      <c r="K52" s="627"/>
    </row>
    <row r="53" spans="1:11" x14ac:dyDescent="0.25">
      <c r="A53" s="631"/>
      <c r="B53" s="631"/>
      <c r="C53" s="631"/>
      <c r="D53" s="631"/>
      <c r="E53" s="631"/>
      <c r="F53" s="631"/>
      <c r="G53" s="631"/>
      <c r="H53" s="631"/>
      <c r="I53" s="631"/>
      <c r="J53" s="631"/>
      <c r="K53" s="631"/>
    </row>
    <row r="54" spans="1:11" x14ac:dyDescent="0.25">
      <c r="A54" s="625"/>
      <c r="B54" s="625"/>
      <c r="C54" s="625"/>
      <c r="D54" s="625"/>
      <c r="E54" s="625"/>
      <c r="F54" s="625"/>
      <c r="G54" s="625"/>
      <c r="H54" s="625"/>
      <c r="I54" s="625"/>
      <c r="J54" s="625"/>
      <c r="K54" s="625"/>
    </row>
    <row r="55" spans="1:11" ht="18.75" customHeight="1" x14ac:dyDescent="0.25">
      <c r="A55" s="625"/>
      <c r="B55" s="625"/>
      <c r="C55" s="625"/>
      <c r="D55" s="625"/>
      <c r="E55" s="625"/>
      <c r="F55" s="625"/>
      <c r="G55" s="625"/>
      <c r="H55" s="625"/>
      <c r="I55" s="625"/>
      <c r="J55" s="625"/>
      <c r="K55" s="625"/>
    </row>
    <row r="56" spans="1:11" x14ac:dyDescent="0.25">
      <c r="A56" s="632"/>
      <c r="B56" s="632"/>
      <c r="C56" s="632"/>
      <c r="D56" s="632"/>
      <c r="E56" s="632"/>
      <c r="F56" s="632"/>
      <c r="G56" s="632"/>
      <c r="H56" s="632"/>
      <c r="I56" s="632"/>
      <c r="J56" s="632"/>
      <c r="K56" s="632"/>
    </row>
    <row r="57" spans="1:11" x14ac:dyDescent="0.25">
      <c r="A57" s="632"/>
      <c r="B57" s="632"/>
      <c r="C57" s="632"/>
      <c r="D57" s="632"/>
      <c r="E57" s="632"/>
      <c r="F57" s="632"/>
      <c r="G57" s="632"/>
      <c r="H57" s="632"/>
      <c r="I57" s="632"/>
      <c r="J57" s="632"/>
      <c r="K57" s="632"/>
    </row>
    <row r="58" spans="1:11" x14ac:dyDescent="0.25">
      <c r="A58" s="632"/>
      <c r="B58" s="632"/>
      <c r="C58" s="632"/>
      <c r="D58" s="632"/>
      <c r="E58" s="632"/>
      <c r="F58" s="632"/>
      <c r="G58" s="632"/>
      <c r="H58" s="632"/>
      <c r="I58" s="632"/>
      <c r="J58" s="632"/>
      <c r="K58" s="632"/>
    </row>
    <row r="59" spans="1:11" x14ac:dyDescent="0.25">
      <c r="A59" s="604"/>
      <c r="B59" s="604"/>
      <c r="C59" s="604"/>
      <c r="D59" s="604"/>
      <c r="E59" s="604"/>
      <c r="F59" s="604"/>
      <c r="G59" s="47"/>
      <c r="H59" s="47"/>
      <c r="I59" s="47"/>
      <c r="J59" s="47"/>
      <c r="K59" s="47"/>
    </row>
    <row r="60" spans="1:11" x14ac:dyDescent="0.25">
      <c r="A60" s="604"/>
      <c r="B60" s="604"/>
      <c r="C60" s="604"/>
      <c r="D60" s="604"/>
      <c r="E60" s="604"/>
      <c r="F60" s="604"/>
    </row>
    <row r="61" spans="1:11" x14ac:dyDescent="0.25">
      <c r="A61" s="588"/>
      <c r="B61" s="588"/>
      <c r="C61" s="588"/>
      <c r="D61" s="588"/>
      <c r="E61" s="588"/>
      <c r="F61" s="588"/>
      <c r="G61" s="588"/>
      <c r="H61" s="588"/>
      <c r="I61" s="588"/>
      <c r="J61" s="588"/>
      <c r="K61" s="588"/>
    </row>
    <row r="62" spans="1:11" x14ac:dyDescent="0.25">
      <c r="A62" s="627"/>
      <c r="B62" s="627"/>
      <c r="C62" s="627"/>
      <c r="D62" s="627"/>
      <c r="E62" s="627"/>
      <c r="F62" s="627"/>
      <c r="G62" s="627"/>
      <c r="H62" s="627"/>
      <c r="I62" s="627"/>
      <c r="J62" s="627"/>
      <c r="K62" s="627"/>
    </row>
    <row r="63" spans="1:11" x14ac:dyDescent="0.25">
      <c r="A63" s="627"/>
      <c r="B63" s="627"/>
      <c r="C63" s="627"/>
      <c r="D63" s="627"/>
      <c r="E63" s="627"/>
      <c r="F63" s="627"/>
      <c r="G63" s="627"/>
      <c r="H63" s="627"/>
      <c r="I63" s="627"/>
      <c r="J63" s="627"/>
      <c r="K63" s="627"/>
    </row>
  </sheetData>
  <mergeCells count="41">
    <mergeCell ref="A53:K53"/>
    <mergeCell ref="A61:K61"/>
    <mergeCell ref="A62:K62"/>
    <mergeCell ref="A63:K63"/>
    <mergeCell ref="A55:K55"/>
    <mergeCell ref="A56:K56"/>
    <mergeCell ref="A57:K57"/>
    <mergeCell ref="A58:K58"/>
    <mergeCell ref="A59:F59"/>
    <mergeCell ref="A60:F60"/>
    <mergeCell ref="A39:L39"/>
    <mergeCell ref="A40:L40"/>
    <mergeCell ref="A41:L41"/>
    <mergeCell ref="A42:L42"/>
    <mergeCell ref="A54:K54"/>
    <mergeCell ref="L43:M43"/>
    <mergeCell ref="A44:K44"/>
    <mergeCell ref="L44:M44"/>
    <mergeCell ref="A45:K45"/>
    <mergeCell ref="A47:K47"/>
    <mergeCell ref="A48:K48"/>
    <mergeCell ref="A43:K43"/>
    <mergeCell ref="A49:K49"/>
    <mergeCell ref="A50:K50"/>
    <mergeCell ref="A51:K51"/>
    <mergeCell ref="A52:K52"/>
    <mergeCell ref="A38:L38"/>
    <mergeCell ref="A3:A5"/>
    <mergeCell ref="B3:F3"/>
    <mergeCell ref="G3:L3"/>
    <mergeCell ref="B4:D4"/>
    <mergeCell ref="E4:F4"/>
    <mergeCell ref="G4:I4"/>
    <mergeCell ref="J4:L4"/>
    <mergeCell ref="A32:L32"/>
    <mergeCell ref="A33:L33"/>
    <mergeCell ref="A1:L1"/>
    <mergeCell ref="A34:L34"/>
    <mergeCell ref="A35:L35"/>
    <mergeCell ref="A36:L36"/>
    <mergeCell ref="A37:L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U71"/>
  <sheetViews>
    <sheetView workbookViewId="0">
      <pane xSplit="1" ySplit="5" topLeftCell="J9" activePane="bottomRight" state="frozen"/>
      <selection activeCell="D23" sqref="D23:E23"/>
      <selection pane="topRight" activeCell="D23" sqref="D23:E23"/>
      <selection pane="bottomLeft" activeCell="D23" sqref="D23:E23"/>
      <selection pane="bottomRight" activeCell="D23" sqref="D23:E23"/>
    </sheetView>
  </sheetViews>
  <sheetFormatPr baseColWidth="10" defaultColWidth="11.42578125" defaultRowHeight="15" outlineLevelCol="1" x14ac:dyDescent="0.25"/>
  <cols>
    <col min="1" max="1" width="40.140625" style="27" customWidth="1"/>
    <col min="2" max="8" width="11.85546875" style="27" customWidth="1"/>
    <col min="9" max="9" width="11.85546875" style="183" customWidth="1" outlineLevel="1"/>
    <col min="10" max="10" width="11.85546875" style="27" customWidth="1"/>
    <col min="11" max="11" width="5.7109375" style="77" customWidth="1"/>
    <col min="12" max="12" width="10.28515625" style="27" customWidth="1"/>
    <col min="13" max="16384" width="11.42578125" style="27"/>
  </cols>
  <sheetData>
    <row r="1" spans="1:20" s="87" customFormat="1" x14ac:dyDescent="0.25">
      <c r="A1" s="551"/>
      <c r="B1" s="551"/>
      <c r="C1" s="551"/>
      <c r="D1" s="551"/>
      <c r="E1" s="551"/>
      <c r="F1" s="551"/>
      <c r="G1" s="551"/>
      <c r="H1" s="551"/>
      <c r="I1" s="551"/>
      <c r="J1" s="551"/>
      <c r="K1" s="551"/>
      <c r="L1" s="551"/>
      <c r="M1" s="551"/>
      <c r="N1" s="551"/>
      <c r="O1" s="551"/>
      <c r="P1" s="551"/>
      <c r="Q1" s="551"/>
      <c r="R1" s="551"/>
      <c r="S1" s="551"/>
      <c r="T1" s="551"/>
    </row>
    <row r="2" spans="1:20" s="88" customFormat="1" x14ac:dyDescent="0.25">
      <c r="A2" s="182"/>
      <c r="B2" s="182"/>
      <c r="C2" s="182"/>
      <c r="D2" s="182"/>
      <c r="E2" s="182"/>
      <c r="F2" s="182"/>
      <c r="G2" s="182"/>
      <c r="H2" s="182"/>
      <c r="I2" s="182"/>
      <c r="J2" s="182"/>
      <c r="K2" s="173"/>
      <c r="L2" s="182"/>
      <c r="M2" s="182"/>
      <c r="N2" s="182"/>
      <c r="O2" s="182"/>
      <c r="P2" s="182"/>
      <c r="Q2" s="182"/>
      <c r="R2" s="182"/>
      <c r="S2" s="182"/>
      <c r="T2" s="182"/>
    </row>
    <row r="3" spans="1:20" ht="23.25" customHeight="1" x14ac:dyDescent="0.25">
      <c r="A3" s="602"/>
      <c r="B3" s="581" t="s">
        <v>134</v>
      </c>
      <c r="C3" s="581"/>
      <c r="D3" s="581"/>
      <c r="E3" s="581"/>
      <c r="F3" s="581"/>
      <c r="G3" s="581"/>
      <c r="H3" s="603"/>
      <c r="I3" s="603"/>
      <c r="J3" s="634"/>
      <c r="K3" s="222"/>
      <c r="L3" s="622" t="s">
        <v>136</v>
      </c>
      <c r="M3" s="622"/>
      <c r="N3" s="622"/>
      <c r="O3" s="622"/>
      <c r="P3" s="622"/>
      <c r="Q3" s="622"/>
      <c r="R3" s="622"/>
      <c r="S3" s="622"/>
      <c r="T3" s="622"/>
    </row>
    <row r="4" spans="1:20" ht="28.5" customHeight="1" x14ac:dyDescent="0.25">
      <c r="A4" s="602"/>
      <c r="B4" s="603" t="s">
        <v>85</v>
      </c>
      <c r="C4" s="603"/>
      <c r="D4" s="634"/>
      <c r="E4" s="620" t="s">
        <v>351</v>
      </c>
      <c r="F4" s="635"/>
      <c r="G4" s="621"/>
      <c r="H4" s="636" t="s">
        <v>331</v>
      </c>
      <c r="I4" s="637"/>
      <c r="J4" s="638"/>
      <c r="K4" s="223"/>
      <c r="L4" s="623" t="s">
        <v>19</v>
      </c>
      <c r="M4" s="623"/>
      <c r="N4" s="623"/>
      <c r="O4" s="623" t="s">
        <v>25</v>
      </c>
      <c r="P4" s="623"/>
      <c r="Q4" s="623"/>
      <c r="R4" s="623" t="s">
        <v>151</v>
      </c>
      <c r="S4" s="623"/>
      <c r="T4" s="623"/>
    </row>
    <row r="5" spans="1:20" ht="26.25" customHeight="1" x14ac:dyDescent="0.25">
      <c r="A5" s="602"/>
      <c r="B5" s="49" t="s">
        <v>152</v>
      </c>
      <c r="C5" s="49" t="s">
        <v>153</v>
      </c>
      <c r="D5" s="49" t="s">
        <v>149</v>
      </c>
      <c r="E5" s="49" t="s">
        <v>152</v>
      </c>
      <c r="F5" s="49" t="s">
        <v>153</v>
      </c>
      <c r="G5" s="49" t="s">
        <v>149</v>
      </c>
      <c r="H5" s="49" t="s">
        <v>152</v>
      </c>
      <c r="I5" s="215" t="s">
        <v>153</v>
      </c>
      <c r="J5" s="49" t="s">
        <v>149</v>
      </c>
      <c r="K5" s="224"/>
      <c r="L5" s="49" t="s">
        <v>152</v>
      </c>
      <c r="M5" s="49" t="s">
        <v>458</v>
      </c>
      <c r="N5" s="131" t="s">
        <v>149</v>
      </c>
      <c r="O5" s="49" t="s">
        <v>152</v>
      </c>
      <c r="P5" s="49" t="s">
        <v>457</v>
      </c>
      <c r="Q5" s="131" t="s">
        <v>149</v>
      </c>
      <c r="R5" s="49" t="s">
        <v>152</v>
      </c>
      <c r="S5" s="49" t="s">
        <v>457</v>
      </c>
      <c r="T5" s="131" t="s">
        <v>149</v>
      </c>
    </row>
    <row r="6" spans="1:20" ht="36.75" customHeight="1" x14ac:dyDescent="0.25">
      <c r="A6" s="29" t="s">
        <v>181</v>
      </c>
      <c r="B6" s="206">
        <v>37068</v>
      </c>
      <c r="C6" s="206">
        <v>2697</v>
      </c>
      <c r="D6" s="206">
        <v>2698</v>
      </c>
      <c r="E6" s="206">
        <v>49334</v>
      </c>
      <c r="F6" s="206">
        <v>3013</v>
      </c>
      <c r="G6" s="206">
        <v>3423</v>
      </c>
      <c r="H6" s="206">
        <v>10617</v>
      </c>
      <c r="I6" s="640">
        <v>2</v>
      </c>
      <c r="J6" s="206">
        <v>2451</v>
      </c>
      <c r="K6" s="227"/>
      <c r="L6" s="220">
        <v>35251</v>
      </c>
      <c r="M6" s="220">
        <v>2669</v>
      </c>
      <c r="N6" s="220">
        <v>5663</v>
      </c>
      <c r="O6" s="220">
        <v>20375</v>
      </c>
      <c r="P6" s="220">
        <v>2095</v>
      </c>
      <c r="Q6" s="220">
        <v>2232</v>
      </c>
      <c r="R6" s="220">
        <v>55626</v>
      </c>
      <c r="S6" s="220">
        <v>4764</v>
      </c>
      <c r="T6" s="220">
        <v>7895</v>
      </c>
    </row>
    <row r="7" spans="1:20" x14ac:dyDescent="0.25">
      <c r="A7" s="71" t="s">
        <v>122</v>
      </c>
      <c r="B7" s="193">
        <v>44.36</v>
      </c>
      <c r="C7" s="193">
        <v>4.375</v>
      </c>
      <c r="D7" s="193">
        <v>35.949999999999996</v>
      </c>
      <c r="E7" s="193">
        <v>49</v>
      </c>
      <c r="F7" s="193">
        <v>5.6419999999999995</v>
      </c>
      <c r="G7" s="193">
        <v>39.56</v>
      </c>
      <c r="H7" s="193">
        <v>88.759999999999991</v>
      </c>
      <c r="I7" s="641"/>
      <c r="J7" s="193">
        <v>84.82</v>
      </c>
      <c r="K7" s="228"/>
      <c r="L7" s="193">
        <v>47.599999999999994</v>
      </c>
      <c r="M7" s="193">
        <v>1.3</v>
      </c>
      <c r="N7" s="193">
        <v>39.700000000000003</v>
      </c>
      <c r="O7" s="193">
        <v>23.3</v>
      </c>
      <c r="P7" s="193">
        <v>0.4</v>
      </c>
      <c r="Q7" s="193">
        <v>19.8</v>
      </c>
      <c r="R7" s="193">
        <v>38.700000000000003</v>
      </c>
      <c r="S7" s="193">
        <v>0.89999999999999991</v>
      </c>
      <c r="T7" s="193">
        <v>34.1</v>
      </c>
    </row>
    <row r="8" spans="1:20" x14ac:dyDescent="0.25">
      <c r="A8" s="71" t="s">
        <v>123</v>
      </c>
      <c r="B8" s="193">
        <v>55.64</v>
      </c>
      <c r="C8" s="193">
        <v>95.625</v>
      </c>
      <c r="D8" s="193">
        <v>64.05</v>
      </c>
      <c r="E8" s="193">
        <v>51</v>
      </c>
      <c r="F8" s="193">
        <v>94.358000000000004</v>
      </c>
      <c r="G8" s="193">
        <v>60.440000000000005</v>
      </c>
      <c r="H8" s="193">
        <v>11.24</v>
      </c>
      <c r="I8" s="642"/>
      <c r="J8" s="193">
        <v>15.18</v>
      </c>
      <c r="K8" s="228"/>
      <c r="L8" s="193">
        <v>52.400000000000006</v>
      </c>
      <c r="M8" s="193">
        <v>98.7</v>
      </c>
      <c r="N8" s="193">
        <v>60.3</v>
      </c>
      <c r="O8" s="193">
        <v>76.7</v>
      </c>
      <c r="P8" s="193">
        <v>99.6</v>
      </c>
      <c r="Q8" s="193">
        <v>80.2</v>
      </c>
      <c r="R8" s="193">
        <v>61.3</v>
      </c>
      <c r="S8" s="193">
        <v>99.1</v>
      </c>
      <c r="T8" s="193">
        <v>65.900000000000006</v>
      </c>
    </row>
    <row r="9" spans="1:20" ht="18.75" customHeight="1" x14ac:dyDescent="0.25">
      <c r="A9" s="68" t="s">
        <v>154</v>
      </c>
      <c r="B9" s="205">
        <v>8358</v>
      </c>
      <c r="C9" s="205" t="s">
        <v>468</v>
      </c>
      <c r="D9" s="205" t="s">
        <v>468</v>
      </c>
      <c r="E9" s="205">
        <v>11164</v>
      </c>
      <c r="F9" s="205" t="s">
        <v>468</v>
      </c>
      <c r="G9" s="205" t="s">
        <v>468</v>
      </c>
      <c r="H9" s="205" t="s">
        <v>468</v>
      </c>
      <c r="I9" s="216" t="s">
        <v>468</v>
      </c>
      <c r="J9" s="205" t="s">
        <v>468</v>
      </c>
      <c r="K9" s="229"/>
      <c r="L9" s="221">
        <v>2502</v>
      </c>
      <c r="M9" s="221">
        <v>59</v>
      </c>
      <c r="N9" s="221">
        <v>186</v>
      </c>
      <c r="O9" s="221">
        <v>10828</v>
      </c>
      <c r="P9" s="221">
        <v>1401</v>
      </c>
      <c r="Q9" s="221">
        <v>969</v>
      </c>
      <c r="R9" s="221">
        <v>13330</v>
      </c>
      <c r="S9" s="221">
        <v>1460</v>
      </c>
      <c r="T9" s="221">
        <v>1155</v>
      </c>
    </row>
    <row r="10" spans="1:20" x14ac:dyDescent="0.25">
      <c r="A10" s="71" t="s">
        <v>122</v>
      </c>
      <c r="B10" s="193">
        <v>56.010000000000005</v>
      </c>
      <c r="C10" s="193" t="s">
        <v>468</v>
      </c>
      <c r="D10" s="193" t="s">
        <v>468</v>
      </c>
      <c r="E10" s="193">
        <v>62.67</v>
      </c>
      <c r="F10" s="193" t="s">
        <v>468</v>
      </c>
      <c r="G10" s="193" t="s">
        <v>468</v>
      </c>
      <c r="H10" s="214" t="s">
        <v>468</v>
      </c>
      <c r="I10" s="217" t="s">
        <v>468</v>
      </c>
      <c r="J10" s="193" t="s">
        <v>468</v>
      </c>
      <c r="K10" s="228"/>
      <c r="L10" s="193">
        <v>89.3</v>
      </c>
      <c r="M10" s="193">
        <v>0</v>
      </c>
      <c r="N10" s="193">
        <v>89.2</v>
      </c>
      <c r="O10" s="193">
        <v>16.600000000000001</v>
      </c>
      <c r="P10" s="193">
        <v>0.1</v>
      </c>
      <c r="Q10" s="193">
        <v>13.100000000000001</v>
      </c>
      <c r="R10" s="193">
        <v>30.2</v>
      </c>
      <c r="S10" s="193">
        <v>0.1</v>
      </c>
      <c r="T10" s="193">
        <v>25.4</v>
      </c>
    </row>
    <row r="11" spans="1:20" x14ac:dyDescent="0.25">
      <c r="A11" s="71" t="s">
        <v>123</v>
      </c>
      <c r="B11" s="193">
        <v>43.99</v>
      </c>
      <c r="C11" s="193" t="s">
        <v>468</v>
      </c>
      <c r="D11" s="193" t="s">
        <v>468</v>
      </c>
      <c r="E11" s="193">
        <v>37.330000000000005</v>
      </c>
      <c r="F11" s="193" t="s">
        <v>468</v>
      </c>
      <c r="G11" s="193" t="s">
        <v>468</v>
      </c>
      <c r="H11" s="214" t="s">
        <v>468</v>
      </c>
      <c r="I11" s="217" t="s">
        <v>468</v>
      </c>
      <c r="J11" s="193" t="s">
        <v>468</v>
      </c>
      <c r="K11" s="228"/>
      <c r="L11" s="193">
        <v>10.7</v>
      </c>
      <c r="M11" s="193">
        <v>100</v>
      </c>
      <c r="N11" s="193">
        <v>10.8</v>
      </c>
      <c r="O11" s="193">
        <v>83.399999999999991</v>
      </c>
      <c r="P11" s="193">
        <v>99.9</v>
      </c>
      <c r="Q11" s="193">
        <v>86.9</v>
      </c>
      <c r="R11" s="193">
        <v>69.8</v>
      </c>
      <c r="S11" s="193">
        <v>99.9</v>
      </c>
      <c r="T11" s="193">
        <v>74.599999999999994</v>
      </c>
    </row>
    <row r="12" spans="1:20" s="183" customFormat="1" ht="31.5" customHeight="1" x14ac:dyDescent="0.25">
      <c r="A12" s="29" t="s">
        <v>182</v>
      </c>
      <c r="B12" s="10"/>
      <c r="C12" s="10"/>
      <c r="D12" s="10"/>
      <c r="E12" s="10"/>
      <c r="F12" s="10"/>
      <c r="G12" s="10"/>
      <c r="H12" s="10"/>
      <c r="I12" s="218"/>
      <c r="J12" s="10"/>
      <c r="K12" s="225"/>
      <c r="L12" s="211">
        <f>(L13-INT(L13))*12</f>
        <v>1.2000000000000171</v>
      </c>
      <c r="M12" s="211">
        <f t="shared" ref="M12:T12" si="0">(M13-INT(M13))*12</f>
        <v>8.4000000000000341</v>
      </c>
      <c r="N12" s="211">
        <f t="shared" si="0"/>
        <v>0</v>
      </c>
      <c r="O12" s="211">
        <f t="shared" si="0"/>
        <v>4.7999999999999829</v>
      </c>
      <c r="P12" s="211">
        <f t="shared" si="0"/>
        <v>10.799999999999983</v>
      </c>
      <c r="Q12" s="211">
        <f t="shared" si="0"/>
        <v>8.4000000000000341</v>
      </c>
      <c r="R12" s="211">
        <f t="shared" si="0"/>
        <v>6</v>
      </c>
      <c r="S12" s="211">
        <f t="shared" si="0"/>
        <v>10.799999999999983</v>
      </c>
      <c r="T12" s="211">
        <f t="shared" si="0"/>
        <v>4.7999999999999829</v>
      </c>
    </row>
    <row r="13" spans="1:20" s="234" customFormat="1" ht="32.25" customHeight="1" x14ac:dyDescent="0.25">
      <c r="A13" s="25" t="s">
        <v>172</v>
      </c>
      <c r="B13" s="203">
        <v>62.137999999999998</v>
      </c>
      <c r="C13" s="203">
        <v>60.982700000000001</v>
      </c>
      <c r="D13" s="203">
        <v>57.268500000000003</v>
      </c>
      <c r="E13" s="203">
        <v>61.999499999999998</v>
      </c>
      <c r="F13" s="203">
        <v>60.821100000000001</v>
      </c>
      <c r="G13" s="203">
        <v>57.723199999999999</v>
      </c>
      <c r="H13" s="203">
        <v>48.2928</v>
      </c>
      <c r="I13" s="643" t="s">
        <v>468</v>
      </c>
      <c r="J13" s="203">
        <v>28.491299999999999</v>
      </c>
      <c r="K13" s="233"/>
      <c r="L13" s="236">
        <v>62.1</v>
      </c>
      <c r="M13" s="236">
        <v>61.7</v>
      </c>
      <c r="N13" s="236">
        <v>57</v>
      </c>
      <c r="O13" s="236">
        <v>60.4</v>
      </c>
      <c r="P13" s="236">
        <v>59.9</v>
      </c>
      <c r="Q13" s="236">
        <v>54.7</v>
      </c>
      <c r="R13" s="236">
        <v>61.5</v>
      </c>
      <c r="S13" s="236">
        <v>60.9</v>
      </c>
      <c r="T13" s="236">
        <v>56.4</v>
      </c>
    </row>
    <row r="14" spans="1:20" s="234" customFormat="1" ht="20.25" customHeight="1" x14ac:dyDescent="0.25">
      <c r="A14" s="25" t="s">
        <v>173</v>
      </c>
      <c r="B14" s="203">
        <v>62.3553</v>
      </c>
      <c r="C14" s="203">
        <v>61.006900000000002</v>
      </c>
      <c r="D14" s="203">
        <v>57.268999999999998</v>
      </c>
      <c r="E14" s="203">
        <v>62.204099999999997</v>
      </c>
      <c r="F14" s="203">
        <v>60.842799999999997</v>
      </c>
      <c r="G14" s="203">
        <v>57.723700000000001</v>
      </c>
      <c r="H14" s="203">
        <v>48.510899999999999</v>
      </c>
      <c r="I14" s="644"/>
      <c r="J14" s="203">
        <v>28.491900000000001</v>
      </c>
      <c r="K14" s="233"/>
      <c r="L14" s="236">
        <v>62.2</v>
      </c>
      <c r="M14" s="236">
        <v>61.7</v>
      </c>
      <c r="N14" s="236">
        <v>57.1</v>
      </c>
      <c r="O14" s="236">
        <v>60.6</v>
      </c>
      <c r="P14" s="236">
        <v>59.9</v>
      </c>
      <c r="Q14" s="236">
        <v>54.7</v>
      </c>
      <c r="R14" s="236">
        <v>61.6</v>
      </c>
      <c r="S14" s="236">
        <v>60.9</v>
      </c>
      <c r="T14" s="236">
        <v>56.4</v>
      </c>
    </row>
    <row r="15" spans="1:20" s="234" customFormat="1" ht="30" customHeight="1" x14ac:dyDescent="0.25">
      <c r="A15" s="235" t="s">
        <v>174</v>
      </c>
      <c r="B15" s="203">
        <v>96.98</v>
      </c>
      <c r="C15" s="203">
        <v>99.41</v>
      </c>
      <c r="D15" s="203">
        <v>99.960000000000008</v>
      </c>
      <c r="E15" s="203">
        <v>97.31</v>
      </c>
      <c r="F15" s="203">
        <v>99.47</v>
      </c>
      <c r="G15" s="203">
        <v>99.97</v>
      </c>
      <c r="H15" s="203">
        <v>97.81</v>
      </c>
      <c r="I15" s="644"/>
      <c r="J15" s="203">
        <v>99.960000000000008</v>
      </c>
      <c r="K15" s="233"/>
      <c r="L15" s="236">
        <v>97.899999999999991</v>
      </c>
      <c r="M15" s="236">
        <v>99.7</v>
      </c>
      <c r="N15" s="236">
        <v>99.5</v>
      </c>
      <c r="O15" s="236">
        <v>97</v>
      </c>
      <c r="P15" s="236">
        <v>99.6</v>
      </c>
      <c r="Q15" s="236">
        <v>99.3</v>
      </c>
      <c r="R15" s="236">
        <v>97.6</v>
      </c>
      <c r="S15" s="236">
        <v>99.7</v>
      </c>
      <c r="T15" s="236">
        <v>99.5</v>
      </c>
    </row>
    <row r="16" spans="1:20" s="234" customFormat="1" ht="20.25" customHeight="1" x14ac:dyDescent="0.25">
      <c r="A16" s="235" t="s">
        <v>126</v>
      </c>
      <c r="B16" s="203">
        <v>140.34100000000001</v>
      </c>
      <c r="C16" s="203">
        <v>129.3295</v>
      </c>
      <c r="D16" s="203">
        <v>113.43819999999999</v>
      </c>
      <c r="E16" s="203">
        <v>143.65530000000001</v>
      </c>
      <c r="F16" s="203">
        <v>129.53659999999999</v>
      </c>
      <c r="G16" s="203">
        <v>119.0895</v>
      </c>
      <c r="H16" s="203">
        <v>110.2405</v>
      </c>
      <c r="I16" s="644"/>
      <c r="J16" s="203">
        <v>29.9725</v>
      </c>
      <c r="K16" s="233"/>
      <c r="L16" s="236">
        <v>112.4</v>
      </c>
      <c r="M16" s="236">
        <v>119.3</v>
      </c>
      <c r="N16" s="236">
        <v>84.5</v>
      </c>
      <c r="O16" s="236">
        <v>128.1</v>
      </c>
      <c r="P16" s="236">
        <v>125.9</v>
      </c>
      <c r="Q16" s="236">
        <v>92.2</v>
      </c>
      <c r="R16" s="236">
        <v>118.1</v>
      </c>
      <c r="S16" s="236">
        <v>122.2</v>
      </c>
      <c r="T16" s="236">
        <v>86.7</v>
      </c>
    </row>
    <row r="17" spans="1:20" s="234" customFormat="1" x14ac:dyDescent="0.25">
      <c r="A17" s="235" t="s">
        <v>127</v>
      </c>
      <c r="B17" s="203">
        <v>6.9987000000000004</v>
      </c>
      <c r="C17" s="203">
        <v>14.327400000000001</v>
      </c>
      <c r="D17" s="203">
        <v>5.3802000000000003</v>
      </c>
      <c r="E17" s="203">
        <v>5.9893000000000001</v>
      </c>
      <c r="F17" s="203">
        <v>14.045</v>
      </c>
      <c r="G17" s="203">
        <v>4.8678999999999997</v>
      </c>
      <c r="H17" s="203">
        <v>37.996000000000002</v>
      </c>
      <c r="I17" s="644"/>
      <c r="J17" s="203">
        <v>9.6066000000000003</v>
      </c>
      <c r="K17" s="233"/>
      <c r="L17" s="236">
        <v>4.2</v>
      </c>
      <c r="M17" s="236">
        <v>11.2</v>
      </c>
      <c r="N17" s="236">
        <v>2.9</v>
      </c>
      <c r="O17" s="236">
        <v>5.2</v>
      </c>
      <c r="P17" s="236">
        <v>13.1</v>
      </c>
      <c r="Q17" s="236">
        <v>4.2</v>
      </c>
      <c r="R17" s="236">
        <v>4.5999999999999996</v>
      </c>
      <c r="S17" s="236">
        <v>12</v>
      </c>
      <c r="T17" s="236">
        <v>3.3</v>
      </c>
    </row>
    <row r="18" spans="1:20" s="234" customFormat="1" ht="18" customHeight="1" x14ac:dyDescent="0.25">
      <c r="A18" s="235" t="s">
        <v>128</v>
      </c>
      <c r="B18" s="203">
        <v>172.9109</v>
      </c>
      <c r="C18" s="203">
        <v>173.04470000000001</v>
      </c>
      <c r="D18" s="203">
        <v>137.09819999999999</v>
      </c>
      <c r="E18" s="203">
        <v>172.77459999999999</v>
      </c>
      <c r="F18" s="203">
        <v>172.72239999999999</v>
      </c>
      <c r="G18" s="203">
        <v>141.56100000000001</v>
      </c>
      <c r="H18" s="203">
        <v>148.38050000000001</v>
      </c>
      <c r="I18" s="645"/>
      <c r="J18" s="203">
        <v>39.765799999999999</v>
      </c>
      <c r="K18" s="233"/>
      <c r="L18" s="236">
        <v>174.3</v>
      </c>
      <c r="M18" s="236">
        <v>182.3</v>
      </c>
      <c r="N18" s="236">
        <v>146.6</v>
      </c>
      <c r="O18" s="236">
        <v>175.3</v>
      </c>
      <c r="P18" s="236">
        <v>175.9</v>
      </c>
      <c r="Q18" s="236">
        <v>145.4</v>
      </c>
      <c r="R18" s="236">
        <v>174.7</v>
      </c>
      <c r="S18" s="236">
        <v>179.5</v>
      </c>
      <c r="T18" s="236">
        <v>146.30000000000001</v>
      </c>
    </row>
    <row r="19" spans="1:20" s="183" customFormat="1" ht="18" customHeight="1" x14ac:dyDescent="0.25">
      <c r="A19" s="73" t="s">
        <v>348</v>
      </c>
      <c r="B19" s="5"/>
      <c r="C19" s="5"/>
      <c r="D19" s="5"/>
      <c r="E19" s="5"/>
      <c r="F19" s="5"/>
      <c r="G19" s="5"/>
      <c r="H19" s="5"/>
      <c r="I19" s="79"/>
      <c r="J19" s="5"/>
      <c r="K19" s="226"/>
      <c r="L19" s="211"/>
      <c r="M19" s="211"/>
      <c r="N19" s="212"/>
      <c r="O19" s="211"/>
      <c r="P19" s="211"/>
      <c r="Q19" s="212"/>
      <c r="R19" s="211"/>
      <c r="S19" s="211"/>
      <c r="T19" s="212"/>
    </row>
    <row r="20" spans="1:20" ht="18" customHeight="1" x14ac:dyDescent="0.25">
      <c r="A20" s="14" t="s">
        <v>335</v>
      </c>
      <c r="B20" s="195">
        <v>16.262</v>
      </c>
      <c r="C20" s="195">
        <v>17.239999999999998</v>
      </c>
      <c r="D20" s="200" t="s">
        <v>468</v>
      </c>
      <c r="E20" s="195">
        <v>14.915000000000001</v>
      </c>
      <c r="F20" s="195">
        <v>17.82</v>
      </c>
      <c r="G20" s="200" t="s">
        <v>468</v>
      </c>
      <c r="H20" s="195">
        <v>12.64</v>
      </c>
      <c r="I20" s="646" t="s">
        <v>468</v>
      </c>
      <c r="J20" s="200" t="s">
        <v>468</v>
      </c>
      <c r="K20" s="230"/>
      <c r="L20" s="236">
        <v>9.1</v>
      </c>
      <c r="M20" s="236">
        <v>9.3000000000000007</v>
      </c>
      <c r="N20" s="236" t="s">
        <v>328</v>
      </c>
      <c r="O20" s="236">
        <v>8.4</v>
      </c>
      <c r="P20" s="236">
        <v>8.3000000000000007</v>
      </c>
      <c r="Q20" s="236" t="s">
        <v>328</v>
      </c>
      <c r="R20" s="236">
        <v>8.9</v>
      </c>
      <c r="S20" s="236">
        <v>8.9</v>
      </c>
      <c r="T20" s="236" t="s">
        <v>328</v>
      </c>
    </row>
    <row r="21" spans="1:20" ht="18" customHeight="1" x14ac:dyDescent="0.25">
      <c r="A21" s="14" t="s">
        <v>336</v>
      </c>
      <c r="B21" s="195">
        <v>-188.24491</v>
      </c>
      <c r="C21" s="195">
        <v>-281.75639999999999</v>
      </c>
      <c r="D21" s="195" t="s">
        <v>468</v>
      </c>
      <c r="E21" s="195">
        <v>-181.33396999999999</v>
      </c>
      <c r="F21" s="195">
        <v>-269.1123</v>
      </c>
      <c r="G21" s="195" t="s">
        <v>468</v>
      </c>
      <c r="H21" s="195">
        <v>-84.366209999999995</v>
      </c>
      <c r="I21" s="647"/>
      <c r="J21" s="195" t="s">
        <v>468</v>
      </c>
      <c r="K21" s="226"/>
      <c r="L21" s="237">
        <v>-107.7</v>
      </c>
      <c r="M21" s="237">
        <v>-193.5</v>
      </c>
      <c r="N21" s="237" t="s">
        <v>328</v>
      </c>
      <c r="O21" s="237">
        <v>-115.6</v>
      </c>
      <c r="P21" s="237">
        <v>-188.7</v>
      </c>
      <c r="Q21" s="237" t="s">
        <v>328</v>
      </c>
      <c r="R21" s="237">
        <v>-110.4</v>
      </c>
      <c r="S21" s="237">
        <v>-191.5</v>
      </c>
      <c r="T21" s="237" t="s">
        <v>328</v>
      </c>
    </row>
    <row r="22" spans="1:20" ht="18" customHeight="1" x14ac:dyDescent="0.25">
      <c r="A22" s="14" t="s">
        <v>337</v>
      </c>
      <c r="B22" s="195">
        <v>10.388</v>
      </c>
      <c r="C22" s="195">
        <v>15.07</v>
      </c>
      <c r="D22" s="200" t="s">
        <v>468</v>
      </c>
      <c r="E22" s="195">
        <v>10.475</v>
      </c>
      <c r="F22" s="195">
        <v>14.729999999999999</v>
      </c>
      <c r="G22" s="200" t="s">
        <v>468</v>
      </c>
      <c r="H22" s="195">
        <v>8.0019999999999989</v>
      </c>
      <c r="I22" s="647"/>
      <c r="J22" s="200" t="s">
        <v>468</v>
      </c>
      <c r="K22" s="230"/>
      <c r="L22" s="236">
        <v>12.4</v>
      </c>
      <c r="M22" s="236">
        <v>13.100000000000001</v>
      </c>
      <c r="N22" s="236" t="s">
        <v>328</v>
      </c>
      <c r="O22" s="236">
        <v>9.6</v>
      </c>
      <c r="P22" s="236">
        <v>13</v>
      </c>
      <c r="Q22" s="236" t="s">
        <v>328</v>
      </c>
      <c r="R22" s="236">
        <v>13</v>
      </c>
      <c r="S22" s="236">
        <v>13</v>
      </c>
      <c r="T22" s="236" t="s">
        <v>328</v>
      </c>
    </row>
    <row r="23" spans="1:20" ht="18" customHeight="1" x14ac:dyDescent="0.25">
      <c r="A23" s="14" t="s">
        <v>349</v>
      </c>
      <c r="B23" s="195">
        <v>-13.61688</v>
      </c>
      <c r="C23" s="195">
        <v>-1.5722</v>
      </c>
      <c r="D23" s="195" t="s">
        <v>468</v>
      </c>
      <c r="E23" s="195">
        <v>-16.011060000000001</v>
      </c>
      <c r="F23" s="195">
        <v>-1.7342</v>
      </c>
      <c r="G23" s="195" t="s">
        <v>468</v>
      </c>
      <c r="H23" s="195">
        <v>-1.35863</v>
      </c>
      <c r="I23" s="648"/>
      <c r="J23" s="195" t="s">
        <v>468</v>
      </c>
      <c r="K23" s="226"/>
      <c r="L23" s="237">
        <v>-4.2</v>
      </c>
      <c r="M23" s="237">
        <v>-0.6</v>
      </c>
      <c r="N23" s="237" t="s">
        <v>328</v>
      </c>
      <c r="O23" s="237">
        <v>-2.4</v>
      </c>
      <c r="P23" s="237">
        <v>-0.4</v>
      </c>
      <c r="Q23" s="237" t="s">
        <v>328</v>
      </c>
      <c r="R23" s="237">
        <v>-6.5</v>
      </c>
      <c r="S23" s="237">
        <v>-1</v>
      </c>
      <c r="T23" s="237" t="s">
        <v>328</v>
      </c>
    </row>
    <row r="24" spans="1:20" ht="18" customHeight="1" x14ac:dyDescent="0.25">
      <c r="A24" s="14" t="s">
        <v>338</v>
      </c>
      <c r="B24" s="195">
        <v>36.866999999999997</v>
      </c>
      <c r="C24" s="195">
        <v>30.959999999999997</v>
      </c>
      <c r="D24" s="195">
        <v>7.0790000000000006</v>
      </c>
      <c r="E24" s="195">
        <v>34.089999999999996</v>
      </c>
      <c r="F24" s="195">
        <v>29.64</v>
      </c>
      <c r="G24" s="195">
        <v>9.1440000000000001</v>
      </c>
      <c r="H24" s="200" t="s">
        <v>468</v>
      </c>
      <c r="I24" s="219" t="s">
        <v>468</v>
      </c>
      <c r="J24" s="200" t="s">
        <v>468</v>
      </c>
      <c r="K24" s="230"/>
      <c r="L24" s="236">
        <v>23.3</v>
      </c>
      <c r="M24" s="236">
        <v>31.3</v>
      </c>
      <c r="N24" s="236">
        <v>3.5999999999999996</v>
      </c>
      <c r="O24" s="236">
        <v>13.900000000000002</v>
      </c>
      <c r="P24" s="236">
        <v>13.900000000000002</v>
      </c>
      <c r="Q24" s="236">
        <v>1.4000000000000001</v>
      </c>
      <c r="R24" s="236">
        <v>19.900000000000002</v>
      </c>
      <c r="S24" s="236">
        <v>23.7</v>
      </c>
      <c r="T24" s="236">
        <v>3</v>
      </c>
    </row>
    <row r="25" spans="1:20" ht="18" customHeight="1" x14ac:dyDescent="0.25">
      <c r="A25" s="14" t="s">
        <v>339</v>
      </c>
      <c r="B25" s="195">
        <v>249.87207000000001</v>
      </c>
      <c r="C25" s="195">
        <v>415.43959999999998</v>
      </c>
      <c r="D25" s="195">
        <v>172.87393</v>
      </c>
      <c r="E25" s="195">
        <v>229.50707</v>
      </c>
      <c r="F25" s="195">
        <v>406.68470000000002</v>
      </c>
      <c r="G25" s="195">
        <v>168.15741</v>
      </c>
      <c r="H25" s="200" t="s">
        <v>468</v>
      </c>
      <c r="I25" s="219" t="s">
        <v>468</v>
      </c>
      <c r="J25" s="200" t="s">
        <v>468</v>
      </c>
      <c r="K25" s="230"/>
      <c r="L25" s="237">
        <v>155.19999999999999</v>
      </c>
      <c r="M25" s="237">
        <v>188.6</v>
      </c>
      <c r="N25" s="237">
        <v>131.6</v>
      </c>
      <c r="O25" s="237">
        <v>165.7</v>
      </c>
      <c r="P25" s="237">
        <v>200</v>
      </c>
      <c r="Q25" s="237">
        <v>117.6</v>
      </c>
      <c r="R25" s="237">
        <v>157.9</v>
      </c>
      <c r="S25" s="237">
        <v>191.6</v>
      </c>
      <c r="T25" s="237">
        <v>129.69999999999999</v>
      </c>
    </row>
    <row r="26" spans="1:20" ht="17.25" customHeight="1" x14ac:dyDescent="0.25">
      <c r="A26" s="14" t="s">
        <v>340</v>
      </c>
      <c r="B26" s="195">
        <v>9.9740000000000002</v>
      </c>
      <c r="C26" s="195">
        <v>16.520000000000003</v>
      </c>
      <c r="D26" s="195">
        <v>9.2669999999999995</v>
      </c>
      <c r="E26" s="195">
        <v>9.3810000000000002</v>
      </c>
      <c r="F26" s="195">
        <v>16.39</v>
      </c>
      <c r="G26" s="195">
        <v>9.0730000000000004</v>
      </c>
      <c r="H26" s="200" t="s">
        <v>468</v>
      </c>
      <c r="I26" s="219" t="s">
        <v>468</v>
      </c>
      <c r="J26" s="200" t="s">
        <v>468</v>
      </c>
      <c r="K26" s="230"/>
      <c r="L26" s="236">
        <v>10.199999999999999</v>
      </c>
      <c r="M26" s="236">
        <v>11.899999999999999</v>
      </c>
      <c r="N26" s="236">
        <v>8.9</v>
      </c>
      <c r="O26" s="236">
        <v>8.6999999999999993</v>
      </c>
      <c r="P26" s="236">
        <v>9.1999999999999993</v>
      </c>
      <c r="Q26" s="236">
        <v>6.8000000000000007</v>
      </c>
      <c r="R26" s="236">
        <v>9.8000000000000007</v>
      </c>
      <c r="S26" s="236">
        <v>11.200000000000001</v>
      </c>
      <c r="T26" s="236">
        <v>8.6</v>
      </c>
    </row>
    <row r="27" spans="1:20" ht="17.25" customHeight="1" x14ac:dyDescent="0.25">
      <c r="A27" s="14" t="s">
        <v>350</v>
      </c>
      <c r="B27" s="195">
        <v>40.977020000000003</v>
      </c>
      <c r="C27" s="195">
        <v>4.1627000000000001</v>
      </c>
      <c r="D27" s="195">
        <v>0.39623000000000003</v>
      </c>
      <c r="E27" s="195">
        <v>46.318199999999997</v>
      </c>
      <c r="F27" s="195">
        <v>4.3579999999999997</v>
      </c>
      <c r="G27" s="195">
        <v>0.63160000000000005</v>
      </c>
      <c r="H27" s="200" t="s">
        <v>468</v>
      </c>
      <c r="I27" s="219" t="s">
        <v>468</v>
      </c>
      <c r="J27" s="200" t="s">
        <v>468</v>
      </c>
      <c r="K27" s="230"/>
      <c r="L27" s="237">
        <v>15.3</v>
      </c>
      <c r="M27" s="237">
        <v>1.9</v>
      </c>
      <c r="N27" s="237">
        <v>0.3</v>
      </c>
      <c r="O27" s="237">
        <v>5.6</v>
      </c>
      <c r="P27" s="237">
        <v>0.7</v>
      </c>
      <c r="Q27" s="237">
        <v>0</v>
      </c>
      <c r="R27" s="237">
        <v>20.9</v>
      </c>
      <c r="S27" s="237">
        <v>2.6</v>
      </c>
      <c r="T27" s="237">
        <v>0.4</v>
      </c>
    </row>
    <row r="28" spans="1:20" s="183" customFormat="1" ht="17.25" customHeight="1" x14ac:dyDescent="0.25">
      <c r="A28" s="73" t="s">
        <v>129</v>
      </c>
      <c r="B28" s="5"/>
      <c r="C28" s="5"/>
      <c r="D28" s="5"/>
      <c r="E28" s="5"/>
      <c r="F28" s="5"/>
      <c r="G28" s="5"/>
      <c r="H28" s="5"/>
      <c r="I28" s="79"/>
      <c r="J28" s="5"/>
      <c r="K28" s="226"/>
      <c r="L28" s="212"/>
      <c r="M28" s="212"/>
      <c r="N28" s="212"/>
      <c r="O28" s="212"/>
      <c r="P28" s="212"/>
      <c r="Q28" s="212"/>
      <c r="R28" s="212"/>
      <c r="S28" s="212"/>
      <c r="T28" s="212"/>
    </row>
    <row r="29" spans="1:20" ht="17.25" customHeight="1" x14ac:dyDescent="0.25">
      <c r="A29" s="14" t="s">
        <v>352</v>
      </c>
      <c r="B29" s="195">
        <v>68.40222</v>
      </c>
      <c r="C29" s="195">
        <v>69.104479999999995</v>
      </c>
      <c r="D29" s="195">
        <v>58.097949999999997</v>
      </c>
      <c r="E29" s="195">
        <v>69.143249999999995</v>
      </c>
      <c r="F29" s="195">
        <v>68.746129999999994</v>
      </c>
      <c r="G29" s="195">
        <v>60.389949999999999</v>
      </c>
      <c r="H29" s="195">
        <v>65.9559</v>
      </c>
      <c r="I29" s="646" t="s">
        <v>468</v>
      </c>
      <c r="J29" s="195">
        <v>47.627310000000001</v>
      </c>
      <c r="K29" s="226"/>
      <c r="L29" s="236">
        <v>53.29999999999999</v>
      </c>
      <c r="M29" s="236">
        <v>61.1</v>
      </c>
      <c r="N29" s="236">
        <v>42.1</v>
      </c>
      <c r="O29" s="236">
        <v>60.3</v>
      </c>
      <c r="P29" s="236">
        <v>64.599999999999994</v>
      </c>
      <c r="Q29" s="236">
        <v>45.1</v>
      </c>
      <c r="R29" s="236">
        <v>55.8</v>
      </c>
      <c r="S29" s="236">
        <v>62.6</v>
      </c>
      <c r="T29" s="236">
        <v>43</v>
      </c>
    </row>
    <row r="30" spans="1:20" x14ac:dyDescent="0.25">
      <c r="A30" s="130" t="s">
        <v>353</v>
      </c>
      <c r="B30" s="195">
        <v>66.715429999999998</v>
      </c>
      <c r="C30" s="195">
        <v>66.734020000000001</v>
      </c>
      <c r="D30" s="195">
        <v>57.557839999999999</v>
      </c>
      <c r="E30" s="195">
        <v>67.730159999999998</v>
      </c>
      <c r="F30" s="195">
        <v>66.590019999999996</v>
      </c>
      <c r="G30" s="195">
        <v>59.688479999999998</v>
      </c>
      <c r="H30" s="195">
        <v>66.431700000000006</v>
      </c>
      <c r="I30" s="647"/>
      <c r="J30" s="195">
        <v>47.627310000000001</v>
      </c>
      <c r="K30" s="226"/>
      <c r="L30" s="236">
        <v>52.2</v>
      </c>
      <c r="M30" s="236">
        <v>59.3</v>
      </c>
      <c r="N30" s="236">
        <v>41.9</v>
      </c>
      <c r="O30" s="236">
        <v>59.8</v>
      </c>
      <c r="P30" s="236">
        <v>64.2</v>
      </c>
      <c r="Q30" s="236">
        <v>45.1</v>
      </c>
      <c r="R30" s="236">
        <v>55.000000000000007</v>
      </c>
      <c r="S30" s="236">
        <v>61.5</v>
      </c>
      <c r="T30" s="236">
        <v>42.8</v>
      </c>
    </row>
    <row r="31" spans="1:20" ht="20.25" customHeight="1" x14ac:dyDescent="0.25">
      <c r="A31" s="130" t="s">
        <v>157</v>
      </c>
      <c r="B31" s="193">
        <v>30.126999999999999</v>
      </c>
      <c r="C31" s="193">
        <v>34.392000000000003</v>
      </c>
      <c r="D31" s="193">
        <v>9.0830000000000002</v>
      </c>
      <c r="E31" s="193">
        <v>30.672000000000001</v>
      </c>
      <c r="F31" s="193">
        <v>33.091000000000001</v>
      </c>
      <c r="G31" s="193">
        <v>11.801</v>
      </c>
      <c r="H31" s="193">
        <v>47.620000000000005</v>
      </c>
      <c r="I31" s="647"/>
      <c r="J31" s="193">
        <v>13.178300000000002</v>
      </c>
      <c r="K31" s="228"/>
      <c r="L31" s="236">
        <v>15.4</v>
      </c>
      <c r="M31" s="236">
        <v>15.2</v>
      </c>
      <c r="N31" s="236">
        <v>2.2999999999999998</v>
      </c>
      <c r="O31" s="236">
        <v>17</v>
      </c>
      <c r="P31" s="236">
        <v>25.900000000000002</v>
      </c>
      <c r="Q31" s="236">
        <v>2.9000000000000004</v>
      </c>
      <c r="R31" s="236">
        <v>16</v>
      </c>
      <c r="S31" s="236">
        <v>19.900000000000002</v>
      </c>
      <c r="T31" s="236">
        <v>2.5</v>
      </c>
    </row>
    <row r="32" spans="1:20" ht="20.25" customHeight="1" x14ac:dyDescent="0.25">
      <c r="A32" s="132" t="s">
        <v>150</v>
      </c>
      <c r="B32" s="195">
        <v>4.8099999999999996</v>
      </c>
      <c r="C32" s="195">
        <v>21.881999999999998</v>
      </c>
      <c r="D32" s="195">
        <v>1.8440000000000001</v>
      </c>
      <c r="E32" s="195">
        <v>4.1099999999999994</v>
      </c>
      <c r="F32" s="195">
        <v>20.929000000000002</v>
      </c>
      <c r="G32" s="195">
        <v>1.6859999999999999</v>
      </c>
      <c r="H32" s="195">
        <v>38.75</v>
      </c>
      <c r="I32" s="647"/>
      <c r="J32" s="195">
        <v>10.077500000000001</v>
      </c>
      <c r="K32" s="226"/>
      <c r="L32" s="236">
        <v>1.2</v>
      </c>
      <c r="M32" s="236">
        <v>6.3</v>
      </c>
      <c r="N32" s="236">
        <v>0.2</v>
      </c>
      <c r="O32" s="236">
        <v>1.3</v>
      </c>
      <c r="P32" s="236">
        <v>13.200000000000001</v>
      </c>
      <c r="Q32" s="236">
        <v>0.4</v>
      </c>
      <c r="R32" s="236">
        <v>1.2</v>
      </c>
      <c r="S32" s="236">
        <v>9.3000000000000007</v>
      </c>
      <c r="T32" s="236">
        <v>0.2</v>
      </c>
    </row>
    <row r="33" spans="1:21" s="92" customFormat="1" ht="26.25" customHeight="1" x14ac:dyDescent="0.25">
      <c r="A33" s="22" t="s">
        <v>354</v>
      </c>
      <c r="B33" s="205">
        <v>696.61791000000005</v>
      </c>
      <c r="C33" s="205">
        <v>678.31796999999995</v>
      </c>
      <c r="D33" s="205">
        <v>618.70723999999996</v>
      </c>
      <c r="E33" s="205">
        <v>664.91079999999999</v>
      </c>
      <c r="F33" s="205">
        <v>661.96743000000004</v>
      </c>
      <c r="G33" s="205">
        <v>593.76900999999998</v>
      </c>
      <c r="H33" s="205">
        <v>556.8152</v>
      </c>
      <c r="I33" s="647"/>
      <c r="J33" s="205">
        <v>496.75710600000002</v>
      </c>
      <c r="K33" s="229"/>
      <c r="L33" s="221">
        <v>468.2</v>
      </c>
      <c r="M33" s="221">
        <v>477.2</v>
      </c>
      <c r="N33" s="221">
        <v>387.8</v>
      </c>
      <c r="O33" s="221">
        <v>495.6</v>
      </c>
      <c r="P33" s="221">
        <v>505.5</v>
      </c>
      <c r="Q33" s="221">
        <v>410.3</v>
      </c>
      <c r="R33" s="221">
        <v>478.2</v>
      </c>
      <c r="S33" s="221">
        <v>489.7</v>
      </c>
      <c r="T33" s="221">
        <v>394.2</v>
      </c>
    </row>
    <row r="34" spans="1:21" ht="18" customHeight="1" x14ac:dyDescent="0.25">
      <c r="A34" s="14" t="s">
        <v>130</v>
      </c>
      <c r="B34" s="195">
        <v>4.2029999999999994</v>
      </c>
      <c r="C34" s="195">
        <v>4.2639999999999993</v>
      </c>
      <c r="D34" s="195">
        <v>19.606999999999999</v>
      </c>
      <c r="E34" s="195">
        <v>3.7379999999999995</v>
      </c>
      <c r="F34" s="195">
        <v>4.2149999999999999</v>
      </c>
      <c r="G34" s="195">
        <v>18.551000000000002</v>
      </c>
      <c r="H34" s="195">
        <v>5.0200000000000005</v>
      </c>
      <c r="I34" s="647"/>
      <c r="J34" s="195">
        <v>84.210499999999996</v>
      </c>
      <c r="K34" s="226"/>
      <c r="L34" s="236">
        <v>23.1</v>
      </c>
      <c r="M34" s="236">
        <v>22.900000000000002</v>
      </c>
      <c r="N34" s="236">
        <v>67</v>
      </c>
      <c r="O34" s="236">
        <v>15</v>
      </c>
      <c r="P34" s="236">
        <v>13</v>
      </c>
      <c r="Q34" s="236">
        <v>59.4</v>
      </c>
      <c r="R34" s="236">
        <v>20.100000000000001</v>
      </c>
      <c r="S34" s="236">
        <v>18.600000000000001</v>
      </c>
      <c r="T34" s="236">
        <v>64.900000000000006</v>
      </c>
    </row>
    <row r="35" spans="1:21" ht="32.25" customHeight="1" x14ac:dyDescent="0.25">
      <c r="A35" s="32" t="s">
        <v>159</v>
      </c>
      <c r="B35" s="195">
        <v>263.30867999999998</v>
      </c>
      <c r="C35" s="195">
        <v>247.1103</v>
      </c>
      <c r="D35" s="195">
        <v>181.00574</v>
      </c>
      <c r="E35" s="195">
        <v>253.36625000000001</v>
      </c>
      <c r="F35" s="195">
        <v>240.64857000000001</v>
      </c>
      <c r="G35" s="195">
        <v>180.58064999999999</v>
      </c>
      <c r="H35" s="195">
        <v>300.94619999999998</v>
      </c>
      <c r="I35" s="647"/>
      <c r="J35" s="195">
        <v>248.80052599999999</v>
      </c>
      <c r="K35" s="226"/>
      <c r="L35" s="237">
        <v>131.1</v>
      </c>
      <c r="M35" s="237">
        <v>159</v>
      </c>
      <c r="N35" s="237">
        <v>102.4</v>
      </c>
      <c r="O35" s="237">
        <v>140.19999999999999</v>
      </c>
      <c r="P35" s="237">
        <v>175.2</v>
      </c>
      <c r="Q35" s="237">
        <v>102.7</v>
      </c>
      <c r="R35" s="237">
        <v>133.5</v>
      </c>
      <c r="S35" s="237">
        <v>166.1</v>
      </c>
      <c r="T35" s="237">
        <v>102.5</v>
      </c>
    </row>
    <row r="36" spans="1:21" ht="30.75" customHeight="1" x14ac:dyDescent="0.25">
      <c r="A36" s="32" t="s">
        <v>131</v>
      </c>
      <c r="B36" s="195">
        <v>17.846</v>
      </c>
      <c r="C36" s="195">
        <v>89.396000000000001</v>
      </c>
      <c r="D36" s="195">
        <v>15.937999999999999</v>
      </c>
      <c r="E36" s="195">
        <v>17.238</v>
      </c>
      <c r="F36" s="195">
        <v>88.35</v>
      </c>
      <c r="G36" s="195">
        <v>15.25</v>
      </c>
      <c r="H36" s="195">
        <v>14.249999999999998</v>
      </c>
      <c r="I36" s="648"/>
      <c r="J36" s="195">
        <v>0.7752</v>
      </c>
      <c r="K36" s="226"/>
      <c r="L36" s="236">
        <v>22</v>
      </c>
      <c r="M36" s="236">
        <v>92.7</v>
      </c>
      <c r="N36" s="236">
        <v>25.2</v>
      </c>
      <c r="O36" s="236">
        <v>13.5</v>
      </c>
      <c r="P36" s="236">
        <v>93.7</v>
      </c>
      <c r="Q36" s="236">
        <v>20.7</v>
      </c>
      <c r="R36" s="236">
        <v>18.899999999999999</v>
      </c>
      <c r="S36" s="236">
        <v>93.100000000000009</v>
      </c>
      <c r="T36" s="236">
        <v>24</v>
      </c>
    </row>
    <row r="37" spans="1:21" s="183" customFormat="1" x14ac:dyDescent="0.25">
      <c r="A37" s="73" t="s">
        <v>132</v>
      </c>
      <c r="B37" s="10"/>
      <c r="C37" s="10"/>
      <c r="D37" s="10"/>
      <c r="E37" s="10"/>
      <c r="F37" s="10"/>
      <c r="G37" s="10"/>
      <c r="H37" s="10"/>
      <c r="I37" s="218"/>
      <c r="J37" s="10"/>
      <c r="K37" s="225"/>
      <c r="L37" s="211"/>
      <c r="M37" s="212"/>
      <c r="N37" s="211"/>
      <c r="O37" s="212"/>
      <c r="P37" s="212"/>
      <c r="Q37" s="211"/>
      <c r="R37" s="212"/>
      <c r="S37" s="212"/>
      <c r="T37" s="13"/>
    </row>
    <row r="38" spans="1:21" ht="22.5" customHeight="1" x14ac:dyDescent="0.25">
      <c r="A38" s="71" t="s">
        <v>133</v>
      </c>
      <c r="B38" s="204">
        <v>2214</v>
      </c>
      <c r="C38" s="204">
        <v>2141</v>
      </c>
      <c r="D38" s="204">
        <v>1546</v>
      </c>
      <c r="E38" s="204">
        <v>2136</v>
      </c>
      <c r="F38" s="204">
        <v>2083</v>
      </c>
      <c r="G38" s="204">
        <v>1544</v>
      </c>
      <c r="H38" s="204">
        <v>1745</v>
      </c>
      <c r="I38" s="649" t="s">
        <v>468</v>
      </c>
      <c r="J38" s="204">
        <v>390.3</v>
      </c>
      <c r="K38" s="231"/>
      <c r="L38" s="238">
        <v>1279.5</v>
      </c>
      <c r="M38" s="238">
        <v>1411.3</v>
      </c>
      <c r="N38" s="238">
        <v>899.9</v>
      </c>
      <c r="O38" s="238">
        <v>1478.3</v>
      </c>
      <c r="P38" s="238">
        <v>1571.4</v>
      </c>
      <c r="Q38" s="238">
        <v>996</v>
      </c>
      <c r="R38" s="238">
        <v>1352.3</v>
      </c>
      <c r="S38" s="238">
        <v>1481.7</v>
      </c>
      <c r="T38" s="238">
        <v>927.1</v>
      </c>
    </row>
    <row r="39" spans="1:21" ht="22.5" customHeight="1" x14ac:dyDescent="0.25">
      <c r="A39" s="71" t="s">
        <v>161</v>
      </c>
      <c r="B39" s="204">
        <v>2277</v>
      </c>
      <c r="C39" s="204">
        <v>2392</v>
      </c>
      <c r="D39" s="204">
        <v>1664</v>
      </c>
      <c r="E39" s="204">
        <v>2192</v>
      </c>
      <c r="F39" s="204">
        <v>2327</v>
      </c>
      <c r="G39" s="204">
        <v>1659</v>
      </c>
      <c r="H39" s="204">
        <v>1799</v>
      </c>
      <c r="I39" s="650"/>
      <c r="J39" s="204">
        <v>393.9</v>
      </c>
      <c r="K39" s="231"/>
      <c r="L39" s="238">
        <v>1316.2</v>
      </c>
      <c r="M39" s="238">
        <v>1568.3</v>
      </c>
      <c r="N39" s="238">
        <v>989.2</v>
      </c>
      <c r="O39" s="238">
        <v>1550.4</v>
      </c>
      <c r="P39" s="238">
        <v>1802.5</v>
      </c>
      <c r="Q39" s="238">
        <v>1159.5</v>
      </c>
      <c r="R39" s="238">
        <v>1402</v>
      </c>
      <c r="S39" s="238">
        <v>1671.3</v>
      </c>
      <c r="T39" s="238">
        <v>1037.3</v>
      </c>
    </row>
    <row r="40" spans="1:21" ht="15" customHeight="1" x14ac:dyDescent="0.25">
      <c r="A40" s="639"/>
      <c r="B40" s="574"/>
      <c r="C40" s="574"/>
      <c r="D40" s="574"/>
      <c r="E40" s="574"/>
      <c r="F40" s="574"/>
      <c r="G40" s="574"/>
      <c r="H40" s="574"/>
      <c r="I40" s="574"/>
      <c r="J40" s="574"/>
      <c r="K40" s="574"/>
      <c r="L40" s="574"/>
      <c r="M40" s="574"/>
      <c r="N40" s="574"/>
      <c r="O40" s="574"/>
      <c r="P40" s="574"/>
      <c r="Q40" s="574"/>
      <c r="R40" s="574"/>
      <c r="S40" s="574"/>
      <c r="T40" s="574"/>
    </row>
    <row r="41" spans="1:21" ht="29.25" customHeight="1" x14ac:dyDescent="0.25">
      <c r="A41" s="572"/>
      <c r="B41" s="597"/>
      <c r="C41" s="597"/>
      <c r="D41" s="597"/>
      <c r="E41" s="597"/>
      <c r="F41" s="597"/>
      <c r="G41" s="597"/>
      <c r="H41" s="597"/>
      <c r="I41" s="597"/>
      <c r="J41" s="597"/>
      <c r="K41" s="597"/>
      <c r="L41" s="597"/>
      <c r="M41" s="597"/>
      <c r="N41" s="597"/>
      <c r="O41" s="597"/>
      <c r="P41" s="597"/>
      <c r="Q41" s="597"/>
      <c r="R41" s="597"/>
      <c r="S41" s="597"/>
      <c r="T41" s="597"/>
    </row>
    <row r="42" spans="1:21" ht="33.75" customHeight="1" x14ac:dyDescent="0.25">
      <c r="A42" s="610"/>
      <c r="B42" s="597"/>
      <c r="C42" s="597"/>
      <c r="D42" s="597"/>
      <c r="E42" s="597"/>
      <c r="F42" s="597"/>
      <c r="G42" s="597"/>
      <c r="H42" s="597"/>
      <c r="I42" s="597"/>
      <c r="J42" s="597"/>
      <c r="K42" s="597"/>
      <c r="L42" s="597"/>
      <c r="M42" s="597"/>
      <c r="N42" s="597"/>
      <c r="O42" s="597"/>
      <c r="P42" s="597"/>
      <c r="Q42" s="597"/>
      <c r="R42" s="597"/>
      <c r="S42" s="597"/>
      <c r="T42" s="597"/>
      <c r="U42" s="53"/>
    </row>
    <row r="43" spans="1:21" ht="30" customHeight="1" x14ac:dyDescent="0.25">
      <c r="A43" s="572"/>
      <c r="B43" s="597"/>
      <c r="C43" s="597"/>
      <c r="D43" s="597"/>
      <c r="E43" s="597"/>
      <c r="F43" s="597"/>
      <c r="G43" s="597"/>
      <c r="H43" s="597"/>
      <c r="I43" s="597"/>
      <c r="J43" s="597"/>
      <c r="K43" s="597"/>
      <c r="L43" s="597"/>
      <c r="M43" s="597"/>
      <c r="N43" s="597"/>
      <c r="O43" s="597"/>
      <c r="P43" s="597"/>
      <c r="Q43" s="597"/>
      <c r="R43" s="597"/>
      <c r="S43" s="597"/>
      <c r="T43" s="597"/>
      <c r="U43" s="53"/>
    </row>
    <row r="44" spans="1:21" x14ac:dyDescent="0.25">
      <c r="A44" s="614"/>
      <c r="B44" s="587"/>
      <c r="C44" s="587"/>
      <c r="D44" s="587"/>
      <c r="E44" s="587"/>
      <c r="F44" s="587"/>
      <c r="G44" s="587"/>
      <c r="H44" s="587"/>
      <c r="I44" s="587"/>
      <c r="J44" s="587"/>
      <c r="K44" s="587"/>
      <c r="L44" s="587"/>
      <c r="M44" s="587"/>
      <c r="N44" s="587"/>
      <c r="O44" s="587"/>
      <c r="P44" s="587"/>
      <c r="Q44" s="587"/>
      <c r="R44" s="587"/>
      <c r="S44" s="587"/>
      <c r="T44" s="587"/>
      <c r="U44" s="53"/>
    </row>
    <row r="45" spans="1:21" ht="15" customHeight="1" x14ac:dyDescent="0.25">
      <c r="A45" s="614"/>
      <c r="B45" s="587"/>
      <c r="C45" s="587"/>
      <c r="D45" s="587"/>
      <c r="E45" s="587"/>
      <c r="F45" s="587"/>
      <c r="G45" s="587"/>
      <c r="H45" s="587"/>
      <c r="I45" s="587"/>
      <c r="J45" s="587"/>
      <c r="K45" s="587"/>
      <c r="L45" s="587"/>
      <c r="M45" s="587"/>
      <c r="N45" s="587"/>
      <c r="O45" s="587"/>
      <c r="P45" s="587"/>
      <c r="Q45" s="587"/>
      <c r="R45" s="587"/>
      <c r="S45" s="587"/>
      <c r="T45" s="587"/>
      <c r="U45" s="54"/>
    </row>
    <row r="46" spans="1:21" ht="30" customHeight="1" x14ac:dyDescent="0.25">
      <c r="A46" s="555"/>
      <c r="B46" s="597"/>
      <c r="C46" s="597"/>
      <c r="D46" s="597"/>
      <c r="E46" s="597"/>
      <c r="F46" s="597"/>
      <c r="G46" s="597"/>
      <c r="H46" s="597"/>
      <c r="I46" s="597"/>
      <c r="J46" s="597"/>
      <c r="K46" s="597"/>
      <c r="L46" s="597"/>
      <c r="M46" s="597"/>
      <c r="N46" s="597"/>
      <c r="O46" s="597"/>
      <c r="P46" s="597"/>
      <c r="Q46" s="597"/>
      <c r="R46" s="597"/>
      <c r="S46" s="597"/>
      <c r="T46" s="597"/>
      <c r="U46" s="53"/>
    </row>
    <row r="47" spans="1:21" ht="30" customHeight="1" x14ac:dyDescent="0.25">
      <c r="A47" s="633"/>
      <c r="B47" s="597"/>
      <c r="C47" s="597"/>
      <c r="D47" s="597"/>
      <c r="E47" s="597"/>
      <c r="F47" s="597"/>
      <c r="G47" s="597"/>
      <c r="H47" s="597"/>
      <c r="I47" s="597"/>
      <c r="J47" s="597"/>
      <c r="K47" s="597"/>
      <c r="L47" s="597"/>
      <c r="M47" s="597"/>
      <c r="N47" s="597"/>
      <c r="O47" s="597"/>
      <c r="P47" s="597"/>
      <c r="Q47" s="597"/>
      <c r="R47" s="597"/>
      <c r="S47" s="597"/>
      <c r="T47" s="597"/>
      <c r="U47" s="53"/>
    </row>
    <row r="48" spans="1:21" ht="15" customHeight="1" x14ac:dyDescent="0.25">
      <c r="A48" s="633"/>
      <c r="B48" s="597"/>
      <c r="C48" s="597"/>
      <c r="D48" s="597"/>
      <c r="E48" s="597"/>
      <c r="F48" s="597"/>
      <c r="G48" s="597"/>
      <c r="H48" s="597"/>
      <c r="I48" s="597"/>
      <c r="J48" s="597"/>
      <c r="K48" s="597"/>
      <c r="L48" s="597"/>
      <c r="M48" s="597"/>
      <c r="N48" s="597"/>
      <c r="O48" s="597"/>
      <c r="P48" s="597"/>
      <c r="Q48" s="597"/>
      <c r="R48" s="597"/>
      <c r="S48" s="597"/>
      <c r="T48" s="597"/>
      <c r="U48" s="53"/>
    </row>
    <row r="49" spans="1:21" ht="15" customHeight="1" x14ac:dyDescent="0.25">
      <c r="A49" s="613"/>
      <c r="B49" s="597"/>
      <c r="C49" s="597"/>
      <c r="D49" s="597"/>
      <c r="E49" s="597"/>
      <c r="F49" s="597"/>
      <c r="G49" s="597"/>
      <c r="H49" s="597"/>
      <c r="I49" s="597"/>
      <c r="J49" s="597"/>
      <c r="K49" s="597"/>
      <c r="L49" s="597"/>
      <c r="M49" s="597"/>
      <c r="N49" s="597"/>
      <c r="O49" s="597"/>
      <c r="P49" s="597"/>
      <c r="Q49" s="597"/>
      <c r="R49" s="597"/>
      <c r="S49" s="597"/>
      <c r="T49" s="597"/>
      <c r="U49" s="53"/>
    </row>
    <row r="50" spans="1:21" ht="15" customHeight="1" x14ac:dyDescent="0.25">
      <c r="A50" s="555"/>
      <c r="B50" s="601"/>
      <c r="C50" s="601"/>
      <c r="D50" s="601"/>
      <c r="E50" s="601"/>
      <c r="F50" s="601"/>
      <c r="G50" s="601"/>
      <c r="H50" s="601"/>
      <c r="I50" s="601"/>
      <c r="J50" s="601"/>
      <c r="K50" s="601"/>
      <c r="L50" s="601"/>
      <c r="M50" s="601"/>
      <c r="N50" s="601"/>
      <c r="O50" s="601"/>
      <c r="P50" s="601"/>
      <c r="Q50" s="601"/>
      <c r="R50" s="601"/>
      <c r="S50" s="601"/>
      <c r="T50" s="601"/>
      <c r="U50" s="53"/>
    </row>
    <row r="51" spans="1:21" x14ac:dyDescent="0.25">
      <c r="A51" s="307"/>
      <c r="B51" s="63"/>
      <c r="C51" s="63"/>
      <c r="D51" s="63"/>
      <c r="E51" s="63"/>
      <c r="F51" s="63"/>
      <c r="G51" s="63"/>
      <c r="H51" s="63"/>
      <c r="I51" s="178"/>
      <c r="J51" s="63"/>
      <c r="K51" s="184"/>
      <c r="L51" s="63"/>
      <c r="M51" s="63"/>
      <c r="N51" s="63"/>
      <c r="O51" s="63"/>
      <c r="P51" s="63"/>
      <c r="Q51" s="133"/>
      <c r="R51" s="133"/>
      <c r="S51" s="133"/>
      <c r="T51" s="133"/>
      <c r="U51" s="133"/>
    </row>
    <row r="52" spans="1:21" x14ac:dyDescent="0.25">
      <c r="A52" s="128"/>
      <c r="B52" s="128"/>
      <c r="C52" s="128"/>
      <c r="D52" s="128"/>
      <c r="E52" s="128"/>
      <c r="F52" s="128"/>
      <c r="G52" s="128"/>
      <c r="H52" s="128"/>
      <c r="I52" s="128"/>
      <c r="J52" s="128"/>
      <c r="K52" s="127"/>
      <c r="L52" s="128"/>
      <c r="M52" s="128"/>
      <c r="N52" s="128"/>
      <c r="O52" s="128"/>
      <c r="P52" s="128"/>
      <c r="Q52" s="48"/>
      <c r="R52" s="48"/>
      <c r="S52" s="48"/>
      <c r="T52" s="48"/>
      <c r="U52" s="48"/>
    </row>
    <row r="53" spans="1:21" x14ac:dyDescent="0.25">
      <c r="A53" s="627"/>
      <c r="B53" s="627"/>
      <c r="C53" s="627"/>
      <c r="D53" s="627"/>
      <c r="E53" s="627"/>
      <c r="F53" s="627"/>
      <c r="G53" s="627"/>
      <c r="H53" s="627"/>
      <c r="I53" s="627"/>
      <c r="J53" s="627"/>
      <c r="K53" s="627"/>
      <c r="L53" s="627"/>
      <c r="M53" s="627"/>
      <c r="N53" s="627"/>
      <c r="O53" s="627"/>
      <c r="P53" s="627"/>
    </row>
    <row r="55" spans="1:21" x14ac:dyDescent="0.25">
      <c r="A55" s="629"/>
      <c r="B55" s="629"/>
      <c r="C55" s="629"/>
      <c r="D55" s="629"/>
      <c r="E55" s="629"/>
      <c r="F55" s="629"/>
      <c r="G55" s="629"/>
      <c r="H55" s="629"/>
      <c r="I55" s="629"/>
      <c r="J55" s="629"/>
      <c r="K55" s="629"/>
      <c r="L55" s="629"/>
      <c r="M55" s="629"/>
      <c r="N55" s="629"/>
      <c r="O55" s="629"/>
      <c r="P55" s="629"/>
    </row>
    <row r="56" spans="1:21" ht="36" hidden="1" customHeight="1" x14ac:dyDescent="0.25">
      <c r="A56" s="630"/>
      <c r="B56" s="630"/>
      <c r="C56" s="630"/>
      <c r="D56" s="630"/>
      <c r="E56" s="630"/>
      <c r="F56" s="630"/>
      <c r="G56" s="630"/>
      <c r="H56" s="630"/>
      <c r="I56" s="630"/>
      <c r="J56" s="630"/>
      <c r="K56" s="630"/>
      <c r="L56" s="630"/>
      <c r="M56" s="630"/>
      <c r="N56" s="630"/>
      <c r="O56" s="630"/>
      <c r="P56" s="630"/>
    </row>
    <row r="57" spans="1:21" hidden="1" x14ac:dyDescent="0.25">
      <c r="A57" s="625"/>
      <c r="B57" s="625"/>
      <c r="C57" s="625"/>
      <c r="D57" s="625"/>
      <c r="E57" s="625"/>
      <c r="F57" s="625"/>
      <c r="G57" s="625"/>
      <c r="H57" s="625"/>
      <c r="I57" s="625"/>
      <c r="J57" s="625"/>
      <c r="K57" s="625"/>
      <c r="L57" s="625"/>
      <c r="M57" s="625"/>
      <c r="N57" s="625"/>
      <c r="O57" s="625"/>
      <c r="P57" s="625"/>
    </row>
    <row r="58" spans="1:21" ht="31.5" customHeight="1" x14ac:dyDescent="0.25">
      <c r="A58" s="625"/>
      <c r="B58" s="625"/>
      <c r="C58" s="625"/>
      <c r="D58" s="625"/>
      <c r="E58" s="625"/>
      <c r="F58" s="625"/>
      <c r="G58" s="625"/>
      <c r="H58" s="625"/>
      <c r="I58" s="625"/>
      <c r="J58" s="625"/>
      <c r="K58" s="625"/>
      <c r="L58" s="625"/>
      <c r="M58" s="625"/>
      <c r="N58" s="625"/>
      <c r="O58" s="625"/>
      <c r="P58" s="625"/>
    </row>
    <row r="59" spans="1:21" ht="36" customHeight="1" x14ac:dyDescent="0.25">
      <c r="A59" s="625"/>
      <c r="B59" s="625"/>
      <c r="C59" s="625"/>
      <c r="D59" s="625"/>
      <c r="E59" s="625"/>
      <c r="F59" s="625"/>
      <c r="G59" s="625"/>
      <c r="H59" s="625"/>
      <c r="I59" s="625"/>
      <c r="J59" s="625"/>
      <c r="K59" s="625"/>
      <c r="L59" s="625"/>
      <c r="M59" s="625"/>
      <c r="N59" s="625"/>
      <c r="O59" s="625"/>
      <c r="P59" s="625"/>
    </row>
    <row r="60" spans="1:21" ht="57" customHeight="1" x14ac:dyDescent="0.25">
      <c r="A60" s="627"/>
      <c r="B60" s="627"/>
      <c r="C60" s="627"/>
      <c r="D60" s="627"/>
      <c r="E60" s="627"/>
      <c r="F60" s="627"/>
      <c r="G60" s="627"/>
      <c r="H60" s="627"/>
      <c r="I60" s="627"/>
      <c r="J60" s="627"/>
      <c r="K60" s="627"/>
      <c r="L60" s="627"/>
      <c r="M60" s="627"/>
      <c r="N60" s="627"/>
      <c r="O60" s="627"/>
      <c r="P60" s="627"/>
    </row>
    <row r="61" spans="1:21" x14ac:dyDescent="0.25">
      <c r="A61" s="631"/>
      <c r="B61" s="631"/>
      <c r="C61" s="631"/>
      <c r="D61" s="631"/>
      <c r="E61" s="631"/>
      <c r="F61" s="631"/>
      <c r="G61" s="631"/>
      <c r="H61" s="631"/>
      <c r="I61" s="631"/>
      <c r="J61" s="631"/>
      <c r="K61" s="631"/>
      <c r="L61" s="631"/>
      <c r="M61" s="631"/>
      <c r="N61" s="631"/>
      <c r="O61" s="631"/>
      <c r="P61" s="631"/>
    </row>
    <row r="62" spans="1:21" x14ac:dyDescent="0.25">
      <c r="A62" s="625"/>
      <c r="B62" s="625"/>
      <c r="C62" s="625"/>
      <c r="D62" s="625"/>
      <c r="E62" s="625"/>
      <c r="F62" s="625"/>
      <c r="G62" s="625"/>
      <c r="H62" s="625"/>
      <c r="I62" s="625"/>
      <c r="J62" s="625"/>
      <c r="K62" s="625"/>
      <c r="L62" s="625"/>
      <c r="M62" s="625"/>
      <c r="N62" s="625"/>
      <c r="O62" s="625"/>
      <c r="P62" s="625"/>
    </row>
    <row r="63" spans="1:21" ht="18.75" customHeight="1" x14ac:dyDescent="0.25">
      <c r="A63" s="625"/>
      <c r="B63" s="625"/>
      <c r="C63" s="625"/>
      <c r="D63" s="625"/>
      <c r="E63" s="625"/>
      <c r="F63" s="625"/>
      <c r="G63" s="625"/>
      <c r="H63" s="625"/>
      <c r="I63" s="625"/>
      <c r="J63" s="625"/>
      <c r="K63" s="625"/>
      <c r="L63" s="625"/>
      <c r="M63" s="625"/>
      <c r="N63" s="625"/>
      <c r="O63" s="625"/>
      <c r="P63" s="625"/>
    </row>
    <row r="64" spans="1:21" x14ac:dyDescent="0.25">
      <c r="A64" s="632"/>
      <c r="B64" s="632"/>
      <c r="C64" s="632"/>
      <c r="D64" s="632"/>
      <c r="E64" s="632"/>
      <c r="F64" s="632"/>
      <c r="G64" s="632"/>
      <c r="H64" s="632"/>
      <c r="I64" s="632"/>
      <c r="J64" s="632"/>
      <c r="K64" s="632"/>
      <c r="L64" s="632"/>
      <c r="M64" s="632"/>
      <c r="N64" s="632"/>
      <c r="O64" s="632"/>
      <c r="P64" s="632"/>
    </row>
    <row r="65" spans="1:16" x14ac:dyDescent="0.25">
      <c r="A65" s="632"/>
      <c r="B65" s="632"/>
      <c r="C65" s="632"/>
      <c r="D65" s="632"/>
      <c r="E65" s="632"/>
      <c r="F65" s="632"/>
      <c r="G65" s="632"/>
      <c r="H65" s="632"/>
      <c r="I65" s="632"/>
      <c r="J65" s="632"/>
      <c r="K65" s="632"/>
      <c r="L65" s="632"/>
      <c r="M65" s="632"/>
      <c r="N65" s="632"/>
      <c r="O65" s="632"/>
      <c r="P65" s="632"/>
    </row>
    <row r="66" spans="1:16" x14ac:dyDescent="0.25">
      <c r="A66" s="632"/>
      <c r="B66" s="632"/>
      <c r="C66" s="632"/>
      <c r="D66" s="632"/>
      <c r="E66" s="632"/>
      <c r="F66" s="632"/>
      <c r="G66" s="632"/>
      <c r="H66" s="632"/>
      <c r="I66" s="632"/>
      <c r="J66" s="632"/>
      <c r="K66" s="632"/>
      <c r="L66" s="632"/>
      <c r="M66" s="632"/>
      <c r="N66" s="632"/>
      <c r="O66" s="632"/>
      <c r="P66" s="632"/>
    </row>
    <row r="67" spans="1:16" x14ac:dyDescent="0.25">
      <c r="A67" s="604"/>
      <c r="B67" s="604"/>
      <c r="C67" s="604"/>
      <c r="D67" s="604"/>
      <c r="E67" s="604"/>
      <c r="F67" s="604"/>
      <c r="G67" s="604"/>
      <c r="H67" s="604"/>
      <c r="I67" s="604"/>
      <c r="J67" s="604"/>
      <c r="K67" s="184"/>
      <c r="L67" s="47"/>
      <c r="M67" s="47"/>
      <c r="N67" s="47"/>
      <c r="O67" s="47"/>
      <c r="P67" s="47"/>
    </row>
    <row r="68" spans="1:16" x14ac:dyDescent="0.25">
      <c r="A68" s="604"/>
      <c r="B68" s="604"/>
      <c r="C68" s="604"/>
      <c r="D68" s="604"/>
      <c r="E68" s="604"/>
      <c r="F68" s="604"/>
      <c r="G68" s="604"/>
      <c r="H68" s="604"/>
      <c r="I68" s="604"/>
      <c r="J68" s="604"/>
      <c r="K68" s="184"/>
    </row>
    <row r="69" spans="1:16" x14ac:dyDescent="0.25">
      <c r="A69" s="588"/>
      <c r="B69" s="588"/>
      <c r="C69" s="588"/>
      <c r="D69" s="588"/>
      <c r="E69" s="588"/>
      <c r="F69" s="588"/>
      <c r="G69" s="588"/>
      <c r="H69" s="588"/>
      <c r="I69" s="588"/>
      <c r="J69" s="588"/>
      <c r="K69" s="588"/>
      <c r="L69" s="588"/>
      <c r="M69" s="588"/>
      <c r="N69" s="588"/>
      <c r="O69" s="588"/>
      <c r="P69" s="588"/>
    </row>
    <row r="70" spans="1:16" x14ac:dyDescent="0.25">
      <c r="A70" s="627"/>
      <c r="B70" s="627"/>
      <c r="C70" s="627"/>
      <c r="D70" s="627"/>
      <c r="E70" s="627"/>
      <c r="F70" s="627"/>
      <c r="G70" s="627"/>
      <c r="H70" s="627"/>
      <c r="I70" s="627"/>
      <c r="J70" s="627"/>
      <c r="K70" s="627"/>
      <c r="L70" s="627"/>
      <c r="M70" s="627"/>
      <c r="N70" s="627"/>
      <c r="O70" s="627"/>
      <c r="P70" s="627"/>
    </row>
    <row r="71" spans="1:16" x14ac:dyDescent="0.25">
      <c r="A71" s="627"/>
      <c r="B71" s="627"/>
      <c r="C71" s="627"/>
      <c r="D71" s="627"/>
      <c r="E71" s="627"/>
      <c r="F71" s="627"/>
      <c r="G71" s="627"/>
      <c r="H71" s="627"/>
      <c r="I71" s="627"/>
      <c r="J71" s="627"/>
      <c r="K71" s="627"/>
      <c r="L71" s="627"/>
      <c r="M71" s="627"/>
      <c r="N71" s="627"/>
      <c r="O71" s="627"/>
      <c r="P71" s="627"/>
    </row>
  </sheetData>
  <mergeCells count="44">
    <mergeCell ref="A60:P60"/>
    <mergeCell ref="A61:P61"/>
    <mergeCell ref="A53:P53"/>
    <mergeCell ref="A55:P55"/>
    <mergeCell ref="A70:P70"/>
    <mergeCell ref="A62:P62"/>
    <mergeCell ref="A56:P56"/>
    <mergeCell ref="A57:P57"/>
    <mergeCell ref="A58:P58"/>
    <mergeCell ref="A59:P59"/>
    <mergeCell ref="A71:P71"/>
    <mergeCell ref="A63:P63"/>
    <mergeCell ref="A64:P64"/>
    <mergeCell ref="A65:P65"/>
    <mergeCell ref="A66:P66"/>
    <mergeCell ref="A67:J67"/>
    <mergeCell ref="A68:J68"/>
    <mergeCell ref="A69:P69"/>
    <mergeCell ref="A41:T41"/>
    <mergeCell ref="A42:T42"/>
    <mergeCell ref="A43:T43"/>
    <mergeCell ref="A3:A5"/>
    <mergeCell ref="B3:J3"/>
    <mergeCell ref="I6:I8"/>
    <mergeCell ref="I13:I18"/>
    <mergeCell ref="I20:I23"/>
    <mergeCell ref="I29:I36"/>
    <mergeCell ref="I38:I39"/>
    <mergeCell ref="A49:T49"/>
    <mergeCell ref="A50:T50"/>
    <mergeCell ref="A1:T1"/>
    <mergeCell ref="A44:T44"/>
    <mergeCell ref="A45:T45"/>
    <mergeCell ref="A46:T46"/>
    <mergeCell ref="A47:T47"/>
    <mergeCell ref="A48:T48"/>
    <mergeCell ref="L3:T3"/>
    <mergeCell ref="B4:D4"/>
    <mergeCell ref="E4:G4"/>
    <mergeCell ref="H4:J4"/>
    <mergeCell ref="L4:N4"/>
    <mergeCell ref="O4:Q4"/>
    <mergeCell ref="R4:T4"/>
    <mergeCell ref="A40:T40"/>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79998168889431442"/>
  </sheetPr>
  <dimension ref="A1:V49"/>
  <sheetViews>
    <sheetView workbookViewId="0">
      <pane xSplit="1" ySplit="6" topLeftCell="E30" activePane="bottomRight" state="frozen"/>
      <selection activeCell="A36" sqref="A36:L36"/>
      <selection pane="topRight" activeCell="A36" sqref="A36:L36"/>
      <selection pane="bottomLeft" activeCell="A36" sqref="A36:L36"/>
      <selection pane="bottomRight" activeCell="A44" sqref="A44:O44"/>
    </sheetView>
  </sheetViews>
  <sheetFormatPr baseColWidth="10" defaultColWidth="11.42578125" defaultRowHeight="15" x14ac:dyDescent="0.25"/>
  <cols>
    <col min="1" max="1" width="53" style="65" customWidth="1"/>
    <col min="2" max="15" width="10.7109375" style="65" customWidth="1"/>
    <col min="16" max="16384" width="11.42578125" style="65"/>
  </cols>
  <sheetData>
    <row r="1" spans="1:22" s="88" customFormat="1" ht="31.5" customHeight="1" x14ac:dyDescent="0.25">
      <c r="A1" s="551" t="s">
        <v>526</v>
      </c>
      <c r="B1" s="551"/>
      <c r="C1" s="551"/>
      <c r="D1" s="551"/>
      <c r="E1" s="551"/>
      <c r="F1" s="551"/>
      <c r="G1" s="551"/>
      <c r="H1" s="551"/>
      <c r="I1" s="551"/>
      <c r="J1" s="551"/>
      <c r="K1" s="551"/>
      <c r="L1" s="551"/>
      <c r="M1" s="551"/>
      <c r="N1" s="551"/>
      <c r="O1" s="551"/>
      <c r="P1" s="139"/>
      <c r="Q1" s="139"/>
      <c r="R1" s="139"/>
      <c r="S1" s="139"/>
      <c r="T1" s="139"/>
      <c r="U1" s="139"/>
      <c r="V1" s="139"/>
    </row>
    <row r="2" spans="1:22" s="88" customFormat="1" x14ac:dyDescent="0.25">
      <c r="A2" s="173"/>
      <c r="B2" s="173"/>
      <c r="C2" s="173"/>
      <c r="D2" s="173"/>
      <c r="E2" s="173"/>
      <c r="F2" s="173"/>
      <c r="G2" s="173"/>
      <c r="H2" s="173"/>
      <c r="I2" s="173"/>
      <c r="J2" s="173"/>
      <c r="K2" s="173"/>
      <c r="L2" s="173"/>
      <c r="M2" s="173"/>
      <c r="N2" s="173"/>
      <c r="O2" s="173"/>
      <c r="P2" s="173"/>
      <c r="Q2" s="173"/>
      <c r="R2" s="173"/>
      <c r="S2" s="173"/>
      <c r="T2" s="173"/>
      <c r="U2" s="173"/>
      <c r="V2" s="173"/>
    </row>
    <row r="3" spans="1:22" ht="20.25" customHeight="1" x14ac:dyDescent="0.25">
      <c r="A3" s="602"/>
      <c r="B3" s="581" t="s">
        <v>330</v>
      </c>
      <c r="C3" s="581"/>
      <c r="D3" s="581"/>
      <c r="E3" s="581"/>
      <c r="F3" s="581"/>
      <c r="G3" s="581"/>
      <c r="H3" s="581"/>
      <c r="I3" s="581"/>
      <c r="J3" s="651" t="s">
        <v>136</v>
      </c>
      <c r="K3" s="651"/>
      <c r="L3" s="651"/>
      <c r="M3" s="651"/>
      <c r="N3" s="651"/>
      <c r="O3" s="651"/>
    </row>
    <row r="4" spans="1:22" ht="33" customHeight="1" x14ac:dyDescent="0.25">
      <c r="A4" s="602"/>
      <c r="B4" s="603" t="s">
        <v>479</v>
      </c>
      <c r="C4" s="603"/>
      <c r="D4" s="603"/>
      <c r="E4" s="603"/>
      <c r="F4" s="603" t="s">
        <v>358</v>
      </c>
      <c r="G4" s="603"/>
      <c r="H4" s="603"/>
      <c r="I4" s="603"/>
      <c r="J4" s="652" t="s">
        <v>278</v>
      </c>
      <c r="K4" s="652"/>
      <c r="L4" s="652"/>
      <c r="M4" s="652" t="s">
        <v>279</v>
      </c>
      <c r="N4" s="652"/>
      <c r="O4" s="652"/>
    </row>
    <row r="5" spans="1:22" ht="18.75" customHeight="1" x14ac:dyDescent="0.25">
      <c r="A5" s="602"/>
      <c r="B5" s="603" t="s">
        <v>175</v>
      </c>
      <c r="C5" s="603" t="s">
        <v>176</v>
      </c>
      <c r="D5" s="603"/>
      <c r="E5" s="603" t="s">
        <v>527</v>
      </c>
      <c r="F5" s="603" t="s">
        <v>167</v>
      </c>
      <c r="G5" s="603"/>
      <c r="H5" s="603" t="s">
        <v>168</v>
      </c>
      <c r="I5" s="603"/>
      <c r="J5" s="652" t="s">
        <v>175</v>
      </c>
      <c r="K5" s="652" t="s">
        <v>176</v>
      </c>
      <c r="L5" s="652" t="s">
        <v>527</v>
      </c>
      <c r="M5" s="652" t="s">
        <v>175</v>
      </c>
      <c r="N5" s="652" t="s">
        <v>176</v>
      </c>
      <c r="O5" s="652" t="s">
        <v>527</v>
      </c>
    </row>
    <row r="6" spans="1:22" ht="30" customHeight="1" x14ac:dyDescent="0.25">
      <c r="A6" s="602"/>
      <c r="B6" s="603"/>
      <c r="C6" s="162" t="s">
        <v>491</v>
      </c>
      <c r="D6" s="162" t="s">
        <v>492</v>
      </c>
      <c r="E6" s="603"/>
      <c r="F6" s="162" t="s">
        <v>171</v>
      </c>
      <c r="G6" s="162" t="s">
        <v>88</v>
      </c>
      <c r="H6" s="162" t="s">
        <v>171</v>
      </c>
      <c r="I6" s="162" t="s">
        <v>88</v>
      </c>
      <c r="J6" s="653"/>
      <c r="K6" s="653" t="s">
        <v>165</v>
      </c>
      <c r="L6" s="653" t="s">
        <v>166</v>
      </c>
      <c r="M6" s="653" t="s">
        <v>164</v>
      </c>
      <c r="N6" s="653" t="s">
        <v>165</v>
      </c>
      <c r="O6" s="653" t="s">
        <v>166</v>
      </c>
    </row>
    <row r="7" spans="1:22" ht="15" customHeight="1" x14ac:dyDescent="0.25">
      <c r="A7" s="29" t="s">
        <v>181</v>
      </c>
      <c r="B7" s="427">
        <f>IF('5.1-4 source'!B7&lt;&gt;"",'5.1-4 source'!B7,"")</f>
        <v>24036</v>
      </c>
      <c r="C7" s="427">
        <f>IF('5.1-4 source'!C7&lt;&gt;"",'5.1-4 source'!C7,"")</f>
        <v>5981</v>
      </c>
      <c r="D7" s="427">
        <f>IF('5.1-4 source'!D7&lt;&gt;"",'5.1-4 source'!D7,"")</f>
        <v>2377</v>
      </c>
      <c r="E7" s="427">
        <f>IF('5.1-4 source'!E7&lt;&gt;"",'5.1-4 source'!E7,"")</f>
        <v>4674</v>
      </c>
      <c r="F7" s="427">
        <f>IF('5.1-4 source'!J7&lt;&gt;"",'5.1-4 source'!J7,"")</f>
        <v>8830</v>
      </c>
      <c r="G7" s="427">
        <f>IF('5.1-4 source'!K7&lt;&gt;"",'5.1-4 source'!K7,"")</f>
        <v>1251</v>
      </c>
      <c r="H7" s="427">
        <f>IF('5.1-4 source'!L7&lt;&gt;"",'5.1-4 source'!L7,"")</f>
        <v>2614</v>
      </c>
      <c r="I7" s="427">
        <f>IF('5.1-4 source'!M7&lt;&gt;"",'5.1-4 source'!M7,"")</f>
        <v>375</v>
      </c>
      <c r="J7" s="473">
        <f>IF('5.1-4 source'!O7&lt;&gt;"",'5.1-4 source'!O7,"")</f>
        <v>17302</v>
      </c>
      <c r="K7" s="473">
        <f>IF('5.1-4 source'!P7&lt;&gt;"",'5.1-4 source'!P7,"")</f>
        <v>2409</v>
      </c>
      <c r="L7" s="473">
        <f>IF('5.1-4 source'!Q7&lt;&gt;"",'5.1-4 source'!Q7,"")</f>
        <v>15312</v>
      </c>
      <c r="M7" s="473">
        <f>IF('5.1-4 source'!R7&lt;&gt;"",'5.1-4 source'!R7,"")</f>
        <v>5987</v>
      </c>
      <c r="N7" s="473">
        <f>IF('5.1-4 source'!S7&lt;&gt;"",'5.1-4 source'!S7,"")</f>
        <v>10279</v>
      </c>
      <c r="O7" s="473">
        <f>IF('5.1-4 source'!T7&lt;&gt;"",'5.1-4 source'!T7,"")</f>
        <v>4043</v>
      </c>
    </row>
    <row r="8" spans="1:22" ht="15" customHeight="1" x14ac:dyDescent="0.25">
      <c r="A8" s="71" t="s">
        <v>122</v>
      </c>
      <c r="B8" s="431">
        <f>IF('5.1-4 source'!B8&lt;&gt;"",'5.1-4 source'!B8,"")</f>
        <v>41.199999999999996</v>
      </c>
      <c r="C8" s="431">
        <f>IF('5.1-4 source'!C8&lt;&gt;"",'5.1-4 source'!C8,"")</f>
        <v>42.199999999999996</v>
      </c>
      <c r="D8" s="431">
        <f>IF('5.1-4 source'!D8&lt;&gt;"",'5.1-4 source'!D8,"")</f>
        <v>90.7</v>
      </c>
      <c r="E8" s="431">
        <f>IF('5.1-4 source'!E8&lt;&gt;"",'5.1-4 source'!E8,"")</f>
        <v>39.700000000000003</v>
      </c>
      <c r="F8" s="431">
        <f>IF('5.1-4 source'!J8&lt;&gt;"",'5.1-4 source'!J8,"")</f>
        <v>85.6</v>
      </c>
      <c r="G8" s="431">
        <f>IF('5.1-4 source'!K8&lt;&gt;"",'5.1-4 source'!K8,"")</f>
        <v>93.100000000000009</v>
      </c>
      <c r="H8" s="431">
        <f>IF('5.1-4 source'!L8&lt;&gt;"",'5.1-4 source'!L8,"")</f>
        <v>92.2</v>
      </c>
      <c r="I8" s="431">
        <f>IF('5.1-4 source'!M8&lt;&gt;"",'5.1-4 source'!M8,"")</f>
        <v>98.9</v>
      </c>
      <c r="J8" s="474">
        <f>IF('5.1-4 source'!O8&lt;&gt;"",'5.1-4 source'!O8,"")</f>
        <v>28.199999999999996</v>
      </c>
      <c r="K8" s="474">
        <f>IF('5.1-4 source'!P8&lt;&gt;"",'5.1-4 source'!P8,"")</f>
        <v>89.9</v>
      </c>
      <c r="L8" s="474">
        <f>IF('5.1-4 source'!Q8&lt;&gt;"",'5.1-4 source'!Q8,"")</f>
        <v>62.6</v>
      </c>
      <c r="M8" s="474">
        <f>IF('5.1-4 source'!R8&lt;&gt;"",'5.1-4 source'!R8,"")</f>
        <v>19.5</v>
      </c>
      <c r="N8" s="474">
        <f>IF('5.1-4 source'!S8&lt;&gt;"",'5.1-4 source'!S8,"")</f>
        <v>17</v>
      </c>
      <c r="O8" s="474">
        <f>IF('5.1-4 source'!T8&lt;&gt;"",'5.1-4 source'!T8,"")</f>
        <v>44.6</v>
      </c>
    </row>
    <row r="9" spans="1:22" ht="15" customHeight="1" x14ac:dyDescent="0.25">
      <c r="A9" s="476" t="s">
        <v>123</v>
      </c>
      <c r="B9" s="449">
        <f>IF('5.1-4 source'!B9&lt;&gt;"",'5.1-4 source'!B9,"")</f>
        <v>58.8</v>
      </c>
      <c r="C9" s="449">
        <f>IF('5.1-4 source'!C9&lt;&gt;"",'5.1-4 source'!C9,"")</f>
        <v>57.8</v>
      </c>
      <c r="D9" s="449">
        <f>IF('5.1-4 source'!D9&lt;&gt;"",'5.1-4 source'!D9,"")</f>
        <v>9.3000000000000007</v>
      </c>
      <c r="E9" s="449">
        <f>IF('5.1-4 source'!E9&lt;&gt;"",'5.1-4 source'!E9,"")</f>
        <v>60.3</v>
      </c>
      <c r="F9" s="449">
        <f>IF('5.1-4 source'!J9&lt;&gt;"",'5.1-4 source'!J9,"")</f>
        <v>14.399999999999999</v>
      </c>
      <c r="G9" s="449">
        <f>IF('5.1-4 source'!K9&lt;&gt;"",'5.1-4 source'!K9,"")</f>
        <v>6.9</v>
      </c>
      <c r="H9" s="449">
        <f>IF('5.1-4 source'!L9&lt;&gt;"",'5.1-4 source'!L9,"")</f>
        <v>7.8</v>
      </c>
      <c r="I9" s="449">
        <f>IF('5.1-4 source'!M9&lt;&gt;"",'5.1-4 source'!M9,"")</f>
        <v>1.0999999999999999</v>
      </c>
      <c r="J9" s="477">
        <f>IF('5.1-4 source'!O9&lt;&gt;"",'5.1-4 source'!O9,"")</f>
        <v>71.8</v>
      </c>
      <c r="K9" s="477">
        <f>IF('5.1-4 source'!P9&lt;&gt;"",'5.1-4 source'!P9,"")</f>
        <v>10.100000000000001</v>
      </c>
      <c r="L9" s="477">
        <f>IF('5.1-4 source'!Q9&lt;&gt;"",'5.1-4 source'!Q9,"")</f>
        <v>37.4</v>
      </c>
      <c r="M9" s="477">
        <f>IF('5.1-4 source'!R9&lt;&gt;"",'5.1-4 source'!R9,"")</f>
        <v>80.5</v>
      </c>
      <c r="N9" s="477">
        <f>IF('5.1-4 source'!S9&lt;&gt;"",'5.1-4 source'!S9,"")</f>
        <v>83</v>
      </c>
      <c r="O9" s="477">
        <f>IF('5.1-4 source'!T9&lt;&gt;"",'5.1-4 source'!T9,"")</f>
        <v>55.400000000000006</v>
      </c>
    </row>
    <row r="10" spans="1:22" ht="15" customHeight="1" x14ac:dyDescent="0.25">
      <c r="A10" s="457" t="s">
        <v>182</v>
      </c>
      <c r="B10" s="451">
        <f>IF('5.1-4 source'!B10&lt;&gt;"",'5.1-4 source'!B10,"")</f>
        <v>8.7084000000000401</v>
      </c>
      <c r="C10" s="451">
        <f>IF('5.1-4 source'!C10&lt;&gt;"",'5.1-4 source'!C10,"")</f>
        <v>2.4516000000000417</v>
      </c>
      <c r="D10" s="451"/>
      <c r="E10" s="451"/>
      <c r="F10" s="451"/>
      <c r="G10" s="451"/>
      <c r="H10" s="451"/>
      <c r="I10" s="451"/>
      <c r="J10" s="479"/>
      <c r="K10" s="479">
        <f>IF('5.1-4 source'!P10&lt;&gt;"",'5.1-4 source'!P10,"")</f>
        <v>0</v>
      </c>
      <c r="L10" s="479">
        <f>IF('5.1-4 source'!Q10&lt;&gt;"",'5.1-4 source'!Q10,"")</f>
        <v>3.5999999999999659</v>
      </c>
      <c r="M10" s="479">
        <f>IF('5.1-4 source'!R10&lt;&gt;"",'5.1-4 source'!R10,"")</f>
        <v>8.4000000000000341</v>
      </c>
      <c r="N10" s="479">
        <f>IF('5.1-4 source'!S10&lt;&gt;"",'5.1-4 source'!S10,"")</f>
        <v>2.4000000000000341</v>
      </c>
      <c r="O10" s="480">
        <f>IF('5.1-4 source'!T10&lt;&gt;"",'5.1-4 source'!T10,"")</f>
        <v>2.4000000000000341</v>
      </c>
    </row>
    <row r="11" spans="1:22" ht="15" customHeight="1" x14ac:dyDescent="0.25">
      <c r="A11" s="464" t="s">
        <v>172</v>
      </c>
      <c r="B11" s="472">
        <f>IF('5.1-4 source'!B11&lt;&gt;"",'5.1-4 source'!B11,"")</f>
        <v>63.436700000000002</v>
      </c>
      <c r="C11" s="472">
        <f>IF('5.1-4 source'!C11&lt;&gt;"",'5.1-4 source'!C11,"")</f>
        <v>60.110700000000001</v>
      </c>
      <c r="D11" s="472">
        <f>IF('5.1-4 source'!D11&lt;&gt;"",'5.1-4 source'!D11,"")</f>
        <v>57.142800000000001</v>
      </c>
      <c r="E11" s="472">
        <f>IF('5.1-4 source'!E11&lt;&gt;"",'5.1-4 source'!E11,"")</f>
        <v>60.5944</v>
      </c>
      <c r="F11" s="472">
        <f>IF('5.1-4 source'!J11&lt;&gt;"",'5.1-4 source'!J11,"")</f>
        <v>40.690199999999997</v>
      </c>
      <c r="G11" s="472">
        <f>IF('5.1-4 source'!K11&lt;&gt;"",'5.1-4 source'!K11,"")</f>
        <v>51.619599999999998</v>
      </c>
      <c r="H11" s="472">
        <f>IF('5.1-4 source'!L11&lt;&gt;"",'5.1-4 source'!L11,"")</f>
        <v>52.557899999999997</v>
      </c>
      <c r="I11" s="472">
        <f>IF('5.1-4 source'!M11&lt;&gt;"",'5.1-4 source'!M11,"")</f>
        <v>57.067100000000003</v>
      </c>
      <c r="J11" s="478">
        <f>IF('5.1-4 source'!O11&lt;&gt;"",'5.1-4 source'!O11,"")</f>
        <v>63.1</v>
      </c>
      <c r="K11" s="478">
        <f>IF('5.1-4 source'!P11&lt;&gt;"",'5.1-4 source'!P11,"")</f>
        <v>60</v>
      </c>
      <c r="L11" s="478">
        <f>IF('5.1-4 source'!Q11&lt;&gt;"",'5.1-4 source'!Q11,"")</f>
        <v>61.3</v>
      </c>
      <c r="M11" s="478">
        <f>IF('5.1-4 source'!R11&lt;&gt;"",'5.1-4 source'!R11,"")</f>
        <v>62.2</v>
      </c>
      <c r="N11" s="478">
        <f>IF('5.1-4 source'!S11&lt;&gt;"",'5.1-4 source'!S11,"")</f>
        <v>59.1</v>
      </c>
      <c r="O11" s="478">
        <f>IF('5.1-4 source'!T11&lt;&gt;"",'5.1-4 source'!T11,"")</f>
        <v>61.1</v>
      </c>
    </row>
    <row r="12" spans="1:22" ht="21" customHeight="1" x14ac:dyDescent="0.25">
      <c r="A12" s="70" t="s">
        <v>174</v>
      </c>
      <c r="B12" s="431">
        <f>IF('5.1-4 source'!B13&lt;&gt;"",'5.1-4 source'!B13,"")</f>
        <v>95.899999999999991</v>
      </c>
      <c r="C12" s="431">
        <f>IF('5.1-4 source'!C13&lt;&gt;"",'5.1-4 source'!C13,"")</f>
        <v>98.8</v>
      </c>
      <c r="D12" s="431">
        <f>IF('5.1-4 source'!D13&lt;&gt;"",'5.1-4 source'!D13,"")</f>
        <v>98.9</v>
      </c>
      <c r="E12" s="431">
        <f>IF('5.1-4 source'!E13&lt;&gt;"",'5.1-4 source'!E13,"")</f>
        <v>99.1</v>
      </c>
      <c r="F12" s="431">
        <f>IF('5.1-4 source'!J13&lt;&gt;"",'5.1-4 source'!J13,"")</f>
        <v>100</v>
      </c>
      <c r="G12" s="431">
        <f>IF('5.1-4 source'!K13&lt;&gt;"",'5.1-4 source'!K13,"")</f>
        <v>83.1</v>
      </c>
      <c r="H12" s="431">
        <f>IF('5.1-4 source'!L13&lt;&gt;"",'5.1-4 source'!L13,"")</f>
        <v>100</v>
      </c>
      <c r="I12" s="431">
        <f>IF('5.1-4 source'!M13&lt;&gt;"",'5.1-4 source'!M13,"")</f>
        <v>95.5</v>
      </c>
      <c r="J12" s="474">
        <f>IF('5.1-4 source'!O13&lt;&gt;"",'5.1-4 source'!O13,"")</f>
        <v>96.7</v>
      </c>
      <c r="K12" s="474">
        <f>IF('5.1-4 source'!P13&lt;&gt;"",'5.1-4 source'!P13,"")</f>
        <v>99.6</v>
      </c>
      <c r="L12" s="474">
        <f>IF('5.1-4 source'!Q13&lt;&gt;"",'5.1-4 source'!Q13,"")</f>
        <v>99</v>
      </c>
      <c r="M12" s="474">
        <f>IF('5.1-4 source'!R13&lt;&gt;"",'5.1-4 source'!R13,"")</f>
        <v>93.5</v>
      </c>
      <c r="N12" s="474">
        <f>IF('5.1-4 source'!S13&lt;&gt;"",'5.1-4 source'!S13,"")</f>
        <v>98.5</v>
      </c>
      <c r="O12" s="474">
        <f>IF('5.1-4 source'!T13&lt;&gt;"",'5.1-4 source'!T13,"")</f>
        <v>98.5</v>
      </c>
    </row>
    <row r="13" spans="1:22" ht="15" customHeight="1" x14ac:dyDescent="0.25">
      <c r="A13" s="70" t="s">
        <v>126</v>
      </c>
      <c r="B13" s="431">
        <f>IF('5.1-4 source'!B14&lt;&gt;"",'5.1-4 source'!B14,"")</f>
        <v>137.63999999999999</v>
      </c>
      <c r="C13" s="431">
        <f>IF('5.1-4 source'!C14&lt;&gt;"",'5.1-4 source'!C14,"")</f>
        <v>149.63</v>
      </c>
      <c r="D13" s="431">
        <f>IF('5.1-4 source'!D14&lt;&gt;"",'5.1-4 source'!D14,"")</f>
        <v>137.63</v>
      </c>
      <c r="E13" s="431">
        <f>IF('5.1-4 source'!E14&lt;&gt;"",'5.1-4 source'!E14,"")</f>
        <v>143.71</v>
      </c>
      <c r="F13" s="431">
        <f>IF('5.1-4 source'!J14&lt;&gt;"",'5.1-4 source'!J14,"")</f>
        <v>80.11</v>
      </c>
      <c r="G13" s="431">
        <f>IF('5.1-4 source'!K14&lt;&gt;"",'5.1-4 source'!K14,"")</f>
        <v>122</v>
      </c>
      <c r="H13" s="431">
        <f>IF('5.1-4 source'!L14&lt;&gt;"",'5.1-4 source'!L14,"")</f>
        <v>125.83</v>
      </c>
      <c r="I13" s="431">
        <f>IF('5.1-4 source'!M14&lt;&gt;"",'5.1-4 source'!M14,"")</f>
        <v>147.01</v>
      </c>
      <c r="J13" s="474">
        <f>IF('5.1-4 source'!O14&lt;&gt;"",'5.1-4 source'!O14,"")</f>
        <v>98</v>
      </c>
      <c r="K13" s="474">
        <f>IF('5.1-4 source'!P14&lt;&gt;"",'5.1-4 source'!P14,"")</f>
        <v>140.5</v>
      </c>
      <c r="L13" s="474">
        <f>IF('5.1-4 source'!Q14&lt;&gt;"",'5.1-4 source'!Q14,"")</f>
        <v>124.4</v>
      </c>
      <c r="M13" s="474">
        <f>IF('5.1-4 source'!R14&lt;&gt;"",'5.1-4 source'!R14,"")</f>
        <v>108.8</v>
      </c>
      <c r="N13" s="474">
        <f>IF('5.1-4 source'!S14&lt;&gt;"",'5.1-4 source'!S14,"")</f>
        <v>135.5</v>
      </c>
      <c r="O13" s="474">
        <f>IF('5.1-4 source'!T14&lt;&gt;"",'5.1-4 source'!T14,"")</f>
        <v>137.69999999999999</v>
      </c>
    </row>
    <row r="14" spans="1:22" ht="15" customHeight="1" x14ac:dyDescent="0.25">
      <c r="A14" s="70" t="s">
        <v>127</v>
      </c>
      <c r="B14" s="431">
        <f>IF('5.1-4 source'!B15&lt;&gt;"",'5.1-4 source'!B15,"")</f>
        <v>5.77</v>
      </c>
      <c r="C14" s="431">
        <f>IF('5.1-4 source'!C15&lt;&gt;"",'5.1-4 source'!C15,"")</f>
        <v>7.6</v>
      </c>
      <c r="D14" s="431">
        <f>IF('5.1-4 source'!D15&lt;&gt;"",'5.1-4 source'!D15,"")</f>
        <v>22.47</v>
      </c>
      <c r="E14" s="431">
        <f>IF('5.1-4 source'!E15&lt;&gt;"",'5.1-4 source'!E15,"")</f>
        <v>4.66</v>
      </c>
      <c r="F14" s="431">
        <f>IF('5.1-4 source'!J15&lt;&gt;"",'5.1-4 source'!J15,"")</f>
        <v>30.09</v>
      </c>
      <c r="G14" s="431">
        <f>IF('5.1-4 source'!K15&lt;&gt;"",'5.1-4 source'!K15,"")</f>
        <v>57.16</v>
      </c>
      <c r="H14" s="431">
        <f>IF('5.1-4 source'!L15&lt;&gt;"",'5.1-4 source'!L15,"")</f>
        <v>29.61</v>
      </c>
      <c r="I14" s="431">
        <f>IF('5.1-4 source'!M15&lt;&gt;"",'5.1-4 source'!M15,"")</f>
        <v>33.08</v>
      </c>
      <c r="J14" s="474">
        <f>IF('5.1-4 source'!O15&lt;&gt;"",'5.1-4 source'!O15,"")</f>
        <v>4.9000000000000004</v>
      </c>
      <c r="K14" s="474">
        <f>IF('5.1-4 source'!P15&lt;&gt;"",'5.1-4 source'!P15,"")</f>
        <v>10.4</v>
      </c>
      <c r="L14" s="474">
        <f>IF('5.1-4 source'!Q15&lt;&gt;"",'5.1-4 source'!Q15,"")</f>
        <v>2.5</v>
      </c>
      <c r="M14" s="474">
        <f>IF('5.1-4 source'!R15&lt;&gt;"",'5.1-4 source'!R15,"")</f>
        <v>5.8</v>
      </c>
      <c r="N14" s="474">
        <f>IF('5.1-4 source'!S15&lt;&gt;"",'5.1-4 source'!S15,"")</f>
        <v>5.5</v>
      </c>
      <c r="O14" s="474">
        <f>IF('5.1-4 source'!T15&lt;&gt;"",'5.1-4 source'!T15,"")</f>
        <v>3.6</v>
      </c>
    </row>
    <row r="15" spans="1:22" ht="15" customHeight="1" x14ac:dyDescent="0.25">
      <c r="A15" s="70" t="s">
        <v>128</v>
      </c>
      <c r="B15" s="431">
        <f>IF('5.1-4 source'!B16&lt;&gt;"",'5.1-4 source'!B16,"")</f>
        <v>173.18</v>
      </c>
      <c r="C15" s="431">
        <f>IF('5.1-4 source'!C16&lt;&gt;"",'5.1-4 source'!C16,"")</f>
        <v>168.8</v>
      </c>
      <c r="D15" s="431">
        <f>IF('5.1-4 source'!D16&lt;&gt;"",'5.1-4 source'!D16,"")</f>
        <v>173.47</v>
      </c>
      <c r="E15" s="431">
        <f>IF('5.1-4 source'!E16&lt;&gt;"",'5.1-4 source'!E16,"")</f>
        <v>176.55</v>
      </c>
      <c r="F15" s="431">
        <f>IF('5.1-4 source'!J16&lt;&gt;"",'5.1-4 source'!J16,"")</f>
        <v>110.37</v>
      </c>
      <c r="G15" s="431">
        <f>IF('5.1-4 source'!K16&lt;&gt;"",'5.1-4 source'!K16,"")</f>
        <v>178.7</v>
      </c>
      <c r="H15" s="431">
        <f>IF('5.1-4 source'!L16&lt;&gt;"",'5.1-4 source'!L16,"")</f>
        <v>155.99</v>
      </c>
      <c r="I15" s="431">
        <f>IF('5.1-4 source'!M16&lt;&gt;"",'5.1-4 source'!M16,"")</f>
        <v>180.33</v>
      </c>
      <c r="J15" s="474">
        <f>IF('5.1-4 source'!O16&lt;&gt;"",'5.1-4 source'!O16,"")</f>
        <v>170.9</v>
      </c>
      <c r="K15" s="474">
        <f>IF('5.1-4 source'!P16&lt;&gt;"",'5.1-4 source'!P16,"")</f>
        <v>177.4</v>
      </c>
      <c r="L15" s="474">
        <f>IF('5.1-4 source'!Q16&lt;&gt;"",'5.1-4 source'!Q16,"")</f>
        <v>177.9</v>
      </c>
      <c r="M15" s="474">
        <f>IF('5.1-4 source'!R16&lt;&gt;"",'5.1-4 source'!R16,"")</f>
        <v>170.2</v>
      </c>
      <c r="N15" s="474">
        <f>IF('5.1-4 source'!S16&lt;&gt;"",'5.1-4 source'!S16,"")</f>
        <v>177.2</v>
      </c>
      <c r="O15" s="474">
        <f>IF('5.1-4 source'!T16&lt;&gt;"",'5.1-4 source'!T16,"")</f>
        <v>178.3</v>
      </c>
    </row>
    <row r="16" spans="1:22" ht="15" customHeight="1" x14ac:dyDescent="0.25">
      <c r="A16" s="457" t="s">
        <v>348</v>
      </c>
      <c r="B16" s="451" t="str">
        <f>IF('5.1-4 source'!B17&lt;&gt;"",'5.1-4 source'!B17,"")</f>
        <v/>
      </c>
      <c r="C16" s="451" t="str">
        <f>IF('5.1-4 source'!C17&lt;&gt;"",'5.1-4 source'!C17,"")</f>
        <v/>
      </c>
      <c r="D16" s="451" t="str">
        <f>IF('5.1-4 source'!D17&lt;&gt;"",'5.1-4 source'!D17,"")</f>
        <v/>
      </c>
      <c r="E16" s="451" t="str">
        <f>IF('5.1-4 source'!E17&lt;&gt;"",'5.1-4 source'!E17,"")</f>
        <v/>
      </c>
      <c r="F16" s="451" t="str">
        <f>IF('5.1-4 source'!J17&lt;&gt;"",'5.1-4 source'!J17,"")</f>
        <v/>
      </c>
      <c r="G16" s="451" t="str">
        <f>IF('5.1-4 source'!K17&lt;&gt;"",'5.1-4 source'!K17,"")</f>
        <v/>
      </c>
      <c r="H16" s="451" t="str">
        <f>IF('5.1-4 source'!L17&lt;&gt;"",'5.1-4 source'!L17,"")</f>
        <v/>
      </c>
      <c r="I16" s="451" t="str">
        <f>IF('5.1-4 source'!M17&lt;&gt;"",'5.1-4 source'!M17,"")</f>
        <v/>
      </c>
      <c r="J16" s="479" t="str">
        <f>IF('5.1-4 source'!O17&lt;&gt;"",'5.1-4 source'!O17,"")</f>
        <v/>
      </c>
      <c r="K16" s="479" t="str">
        <f>IF('5.1-4 source'!P17&lt;&gt;"",'5.1-4 source'!P17,"")</f>
        <v/>
      </c>
      <c r="L16" s="479" t="str">
        <f>IF('5.1-4 source'!Q17&lt;&gt;"",'5.1-4 source'!Q17,"")</f>
        <v/>
      </c>
      <c r="M16" s="479" t="str">
        <f>IF('5.1-4 source'!R17&lt;&gt;"",'5.1-4 source'!R17,"")</f>
        <v/>
      </c>
      <c r="N16" s="479" t="str">
        <f>IF('5.1-4 source'!S17&lt;&gt;"",'5.1-4 source'!S17,"")</f>
        <v/>
      </c>
      <c r="O16" s="480" t="str">
        <f>IF('5.1-4 source'!T17&lt;&gt;"",'5.1-4 source'!T17,"")</f>
        <v/>
      </c>
    </row>
    <row r="17" spans="1:15" ht="15" customHeight="1" x14ac:dyDescent="0.25">
      <c r="A17" s="14" t="s">
        <v>335</v>
      </c>
      <c r="B17" s="431">
        <f>IF('5.1-4 source'!B18&lt;&gt;"",'5.1-4 source'!B18,"")</f>
        <v>16.400000000000002</v>
      </c>
      <c r="C17" s="431">
        <f>IF('5.1-4 source'!C18&lt;&gt;"",'5.1-4 source'!C18,"")</f>
        <v>31.8</v>
      </c>
      <c r="D17" s="431">
        <f>IF('5.1-4 source'!D18&lt;&gt;"",'5.1-4 source'!D18,"")</f>
        <v>7.9</v>
      </c>
      <c r="E17" s="439" t="s">
        <v>328</v>
      </c>
      <c r="F17" s="431">
        <f>IF('5.1-4 source'!J18&lt;&gt;"",'5.1-4 source'!J18,"")</f>
        <v>10.7</v>
      </c>
      <c r="G17" s="431">
        <f>IF('5.1-4 source'!K18&lt;&gt;"",'5.1-4 source'!K18,"")</f>
        <v>16.400000000000002</v>
      </c>
      <c r="H17" s="431">
        <f>IF('5.1-4 source'!L18&lt;&gt;"",'5.1-4 source'!L18,"")</f>
        <v>6.5</v>
      </c>
      <c r="I17" s="431">
        <f>IF('5.1-4 source'!M18&lt;&gt;"",'5.1-4 source'!M18,"")</f>
        <v>6.1</v>
      </c>
      <c r="J17" s="474">
        <f>IF('5.1-4 source'!O18&lt;&gt;"",'5.1-4 source'!O18,"")</f>
        <v>17.2</v>
      </c>
      <c r="K17" s="474">
        <f>IF('5.1-4 source'!P18&lt;&gt;"",'5.1-4 source'!P18,"")</f>
        <v>9.5</v>
      </c>
      <c r="L17" s="439" t="s">
        <v>328</v>
      </c>
      <c r="M17" s="474">
        <f>IF('5.1-4 source'!R18&lt;&gt;"",'5.1-4 source'!R18,"")</f>
        <v>13.200000000000001</v>
      </c>
      <c r="N17" s="474">
        <f>IF('5.1-4 source'!S18&lt;&gt;"",'5.1-4 source'!S18,"")</f>
        <v>8.9</v>
      </c>
      <c r="O17" s="439" t="s">
        <v>328</v>
      </c>
    </row>
    <row r="18" spans="1:15" ht="15" customHeight="1" x14ac:dyDescent="0.25">
      <c r="A18" s="14" t="s">
        <v>336</v>
      </c>
      <c r="B18" s="431">
        <f>IF('5.1-4 source'!B19&lt;&gt;"",'5.1-4 source'!B19,"")</f>
        <v>-179.36</v>
      </c>
      <c r="C18" s="431">
        <f>IF('5.1-4 source'!C19&lt;&gt;"",'5.1-4 source'!C19,"")</f>
        <v>-206.35</v>
      </c>
      <c r="D18" s="431">
        <f>IF('5.1-4 source'!D19&lt;&gt;"",'5.1-4 source'!D19,"")</f>
        <v>-192.63</v>
      </c>
      <c r="E18" s="439" t="s">
        <v>328</v>
      </c>
      <c r="F18" s="431">
        <f>IF('5.1-4 source'!J19&lt;&gt;"",'5.1-4 source'!J19,"")</f>
        <v>-60.7</v>
      </c>
      <c r="G18" s="431">
        <f>IF('5.1-4 source'!K19&lt;&gt;"",'5.1-4 source'!K19,"")</f>
        <v>-200.23</v>
      </c>
      <c r="H18" s="431">
        <f>IF('5.1-4 source'!L19&lt;&gt;"",'5.1-4 source'!L19,"")</f>
        <v>-60.75</v>
      </c>
      <c r="I18" s="431">
        <f>IF('5.1-4 source'!M19&lt;&gt;"",'5.1-4 source'!M19,"")</f>
        <v>-204.9</v>
      </c>
      <c r="J18" s="475">
        <f>IF('5.1-4 source'!O19&lt;&gt;"",'5.1-4 source'!O19,"")</f>
        <v>-107.3</v>
      </c>
      <c r="K18" s="475">
        <f>IF('5.1-4 source'!P19&lt;&gt;"",'5.1-4 source'!P19,"")</f>
        <v>-113.5</v>
      </c>
      <c r="L18" s="439" t="s">
        <v>328</v>
      </c>
      <c r="M18" s="475">
        <f>IF('5.1-4 source'!R19&lt;&gt;"",'5.1-4 source'!R19,"")</f>
        <v>-117.6</v>
      </c>
      <c r="N18" s="475">
        <f>IF('5.1-4 source'!S19&lt;&gt;"",'5.1-4 source'!S19,"")</f>
        <v>-113.6</v>
      </c>
      <c r="O18" s="439" t="s">
        <v>328</v>
      </c>
    </row>
    <row r="19" spans="1:15" ht="15" customHeight="1" x14ac:dyDescent="0.25">
      <c r="A19" s="14" t="s">
        <v>337</v>
      </c>
      <c r="B19" s="431">
        <f>IF('5.1-4 source'!B20&lt;&gt;"",'5.1-4 source'!B20,"")</f>
        <v>10.9</v>
      </c>
      <c r="C19" s="431">
        <f>IF('5.1-4 source'!C20&lt;&gt;"",'5.1-4 source'!C20,"")</f>
        <v>9.5</v>
      </c>
      <c r="D19" s="431">
        <f>IF('5.1-4 source'!D20&lt;&gt;"",'5.1-4 source'!D20,"")</f>
        <v>8.4</v>
      </c>
      <c r="E19" s="439" t="s">
        <v>328</v>
      </c>
      <c r="F19" s="431">
        <f>IF('5.1-4 source'!J20&lt;&gt;"",'5.1-4 source'!J20,"")</f>
        <v>7.5</v>
      </c>
      <c r="G19" s="431">
        <f>IF('5.1-4 source'!K20&lt;&gt;"",'5.1-4 source'!K20,"")</f>
        <v>10.4</v>
      </c>
      <c r="H19" s="431">
        <f>IF('5.1-4 source'!L20&lt;&gt;"",'5.1-4 source'!L20,"")</f>
        <v>8</v>
      </c>
      <c r="I19" s="431">
        <f>IF('5.1-4 source'!M20&lt;&gt;"",'5.1-4 source'!M20,"")</f>
        <v>7.6</v>
      </c>
      <c r="J19" s="474">
        <f>IF('5.1-4 source'!O20&lt;&gt;"",'5.1-4 source'!O20,"")</f>
        <v>12.8</v>
      </c>
      <c r="K19" s="474">
        <f>IF('5.1-4 source'!P20&lt;&gt;"",'5.1-4 source'!P20,"")</f>
        <v>8</v>
      </c>
      <c r="L19" s="439" t="s">
        <v>328</v>
      </c>
      <c r="M19" s="474">
        <f>IF('5.1-4 source'!R20&lt;&gt;"",'5.1-4 source'!R20,"")</f>
        <v>10.6</v>
      </c>
      <c r="N19" s="474">
        <f>IF('5.1-4 source'!S20&lt;&gt;"",'5.1-4 source'!S20,"")</f>
        <v>8.7999999999999989</v>
      </c>
      <c r="O19" s="439" t="s">
        <v>328</v>
      </c>
    </row>
    <row r="20" spans="1:15" ht="15" customHeight="1" x14ac:dyDescent="0.25">
      <c r="A20" s="14" t="s">
        <v>349</v>
      </c>
      <c r="B20" s="431">
        <f>IF('5.1-4 source'!B21&lt;&gt;"",'5.1-4 source'!B21,"")</f>
        <v>-8.4700000000000006</v>
      </c>
      <c r="C20" s="431">
        <f>IF('5.1-4 source'!C21&lt;&gt;"",'5.1-4 source'!C21,"")</f>
        <v>-4.7</v>
      </c>
      <c r="D20" s="431">
        <f>IF('5.1-4 source'!D21&lt;&gt;"",'5.1-4 source'!D21,"")</f>
        <v>-0.43</v>
      </c>
      <c r="E20" s="439" t="s">
        <v>328</v>
      </c>
      <c r="F20" s="431">
        <f>IF('5.1-4 source'!J21&lt;&gt;"",'5.1-4 source'!J21,"")</f>
        <v>-0.69</v>
      </c>
      <c r="G20" s="431">
        <f>IF('5.1-4 source'!K21&lt;&gt;"",'5.1-4 source'!K21,"")</f>
        <v>-0.49</v>
      </c>
      <c r="H20" s="431">
        <f>IF('5.1-4 source'!L21&lt;&gt;"",'5.1-4 source'!L21,"")</f>
        <v>-0.12</v>
      </c>
      <c r="I20" s="431">
        <f>IF('5.1-4 source'!M21&lt;&gt;"",'5.1-4 source'!M21,"")</f>
        <v>-0.06</v>
      </c>
      <c r="J20" s="474">
        <f>IF('5.1-4 source'!O21&lt;&gt;"",'5.1-4 source'!O21,"")</f>
        <v>-3.8</v>
      </c>
      <c r="K20" s="474">
        <f>IF('5.1-4 source'!P21&lt;&gt;"",'5.1-4 source'!P21,"")</f>
        <v>-0.3</v>
      </c>
      <c r="L20" s="439" t="s">
        <v>328</v>
      </c>
      <c r="M20" s="474">
        <f>IF('5.1-4 source'!R21&lt;&gt;"",'5.1-4 source'!R21,"")</f>
        <v>-1.1000000000000001</v>
      </c>
      <c r="N20" s="474">
        <f>IF('5.1-4 source'!S21&lt;&gt;"",'5.1-4 source'!S21,"")</f>
        <v>-1.2</v>
      </c>
      <c r="O20" s="439" t="s">
        <v>328</v>
      </c>
    </row>
    <row r="21" spans="1:15" ht="15" customHeight="1" x14ac:dyDescent="0.25">
      <c r="A21" s="14" t="s">
        <v>356</v>
      </c>
      <c r="B21" s="431">
        <f>IF('5.1-4 source'!B22&lt;&gt;"",'5.1-4 source'!B22,"")</f>
        <v>52.6</v>
      </c>
      <c r="C21" s="431">
        <f>IF('5.1-4 source'!C22&lt;&gt;"",'5.1-4 source'!C22,"")</f>
        <v>15.299999999999999</v>
      </c>
      <c r="D21" s="431">
        <f>IF('5.1-4 source'!D22&lt;&gt;"",'5.1-4 source'!D22,"")</f>
        <v>5</v>
      </c>
      <c r="E21" s="439" t="s">
        <v>328</v>
      </c>
      <c r="F21" s="439" t="s">
        <v>328</v>
      </c>
      <c r="G21" s="439" t="s">
        <v>328</v>
      </c>
      <c r="H21" s="439" t="s">
        <v>328</v>
      </c>
      <c r="I21" s="439" t="s">
        <v>328</v>
      </c>
      <c r="J21" s="474">
        <f>IF('5.1-4 source'!O22&lt;&gt;"",'5.1-4 source'!O22,"")</f>
        <v>30</v>
      </c>
      <c r="K21" s="474">
        <f>IF('5.1-4 source'!P22&lt;&gt;"",'5.1-4 source'!P22,"")</f>
        <v>10.6</v>
      </c>
      <c r="L21" s="474">
        <f>IF('5.1-4 source'!Q22&lt;&gt;"",'5.1-4 source'!Q22,"")</f>
        <v>18</v>
      </c>
      <c r="M21" s="474">
        <f>IF('5.1-4 source'!R22&lt;&gt;"",'5.1-4 source'!R22,"")</f>
        <v>26.200000000000003</v>
      </c>
      <c r="N21" s="474">
        <f>IF('5.1-4 source'!S22&lt;&gt;"",'5.1-4 source'!S22,"")</f>
        <v>5.4</v>
      </c>
      <c r="O21" s="474">
        <f>IF('5.1-4 source'!T22&lt;&gt;"",'5.1-4 source'!T22,"")</f>
        <v>17.299999999999997</v>
      </c>
    </row>
    <row r="22" spans="1:15" ht="15" customHeight="1" x14ac:dyDescent="0.25">
      <c r="A22" s="14" t="s">
        <v>347</v>
      </c>
      <c r="B22" s="431">
        <f>IF('5.1-4 source'!B23&lt;&gt;"",'5.1-4 source'!B23,"")</f>
        <v>248.63</v>
      </c>
      <c r="C22" s="431">
        <f>IF('5.1-4 source'!C23&lt;&gt;"",'5.1-4 source'!C23,"")</f>
        <v>257.39999999999998</v>
      </c>
      <c r="D22" s="431">
        <f>IF('5.1-4 source'!D23&lt;&gt;"",'5.1-4 source'!D23,"")</f>
        <v>324.43</v>
      </c>
      <c r="E22" s="439" t="s">
        <v>328</v>
      </c>
      <c r="F22" s="439" t="s">
        <v>328</v>
      </c>
      <c r="G22" s="439" t="s">
        <v>328</v>
      </c>
      <c r="H22" s="439" t="s">
        <v>328</v>
      </c>
      <c r="I22" s="439" t="s">
        <v>328</v>
      </c>
      <c r="J22" s="474">
        <f>IF('5.1-4 source'!O23&lt;&gt;"",'5.1-4 source'!O23,"")</f>
        <v>143.30000000000001</v>
      </c>
      <c r="K22" s="474">
        <f>IF('5.1-4 source'!P23&lt;&gt;"",'5.1-4 source'!P23,"")</f>
        <v>166.2</v>
      </c>
      <c r="L22" s="474">
        <f>IF('5.1-4 source'!Q23&lt;&gt;"",'5.1-4 source'!Q23,"")</f>
        <v>176.5</v>
      </c>
      <c r="M22" s="474">
        <f>IF('5.1-4 source'!R23&lt;&gt;"",'5.1-4 source'!R23,"")</f>
        <v>164.8</v>
      </c>
      <c r="N22" s="474">
        <f>IF('5.1-4 source'!S23&lt;&gt;"",'5.1-4 source'!S23,"")</f>
        <v>144.80000000000001</v>
      </c>
      <c r="O22" s="474">
        <f>IF('5.1-4 source'!T23&lt;&gt;"",'5.1-4 source'!T23,"")</f>
        <v>184.7</v>
      </c>
    </row>
    <row r="23" spans="1:15" ht="15" customHeight="1" x14ac:dyDescent="0.25">
      <c r="A23" s="14" t="s">
        <v>340</v>
      </c>
      <c r="B23" s="431">
        <f>IF('5.1-4 source'!B24&lt;&gt;"",'5.1-4 source'!B24,"")</f>
        <v>10</v>
      </c>
      <c r="C23" s="431">
        <f>IF('5.1-4 source'!C24&lt;&gt;"",'5.1-4 source'!C24,"")</f>
        <v>9.9</v>
      </c>
      <c r="D23" s="431">
        <f>IF('5.1-4 source'!D24&lt;&gt;"",'5.1-4 source'!D24,"")</f>
        <v>10.8</v>
      </c>
      <c r="E23" s="439" t="s">
        <v>328</v>
      </c>
      <c r="F23" s="439" t="s">
        <v>328</v>
      </c>
      <c r="G23" s="439" t="s">
        <v>328</v>
      </c>
      <c r="H23" s="439" t="s">
        <v>328</v>
      </c>
      <c r="I23" s="439" t="s">
        <v>328</v>
      </c>
      <c r="J23" s="474">
        <f>IF('5.1-4 source'!O24&lt;&gt;"",'5.1-4 source'!O24,"")</f>
        <v>10</v>
      </c>
      <c r="K23" s="474">
        <f>IF('5.1-4 source'!P24&lt;&gt;"",'5.1-4 source'!P24,"")</f>
        <v>9.1</v>
      </c>
      <c r="L23" s="474">
        <f>IF('5.1-4 source'!Q24&lt;&gt;"",'5.1-4 source'!Q24,"")</f>
        <v>10.6</v>
      </c>
      <c r="M23" s="474">
        <f>IF('5.1-4 source'!R24&lt;&gt;"",'5.1-4 source'!R24,"")</f>
        <v>8.6</v>
      </c>
      <c r="N23" s="474">
        <f>IF('5.1-4 source'!S24&lt;&gt;"",'5.1-4 source'!S24,"")</f>
        <v>7.9</v>
      </c>
      <c r="O23" s="474">
        <f>IF('5.1-4 source'!T24&lt;&gt;"",'5.1-4 source'!T24,"")</f>
        <v>9.7000000000000011</v>
      </c>
    </row>
    <row r="24" spans="1:15" ht="15" customHeight="1" x14ac:dyDescent="0.25">
      <c r="A24" s="14" t="s">
        <v>357</v>
      </c>
      <c r="B24" s="431">
        <f>IF('5.1-4 source'!B25&lt;&gt;"",'5.1-4 source'!B25,"")</f>
        <v>37.69</v>
      </c>
      <c r="C24" s="431">
        <f>IF('5.1-4 source'!C25&lt;&gt;"",'5.1-4 source'!C25,"")</f>
        <v>2.82</v>
      </c>
      <c r="D24" s="431">
        <f>IF('5.1-4 source'!D25&lt;&gt;"",'5.1-4 source'!D25,"")</f>
        <v>0.46</v>
      </c>
      <c r="E24" s="439" t="s">
        <v>328</v>
      </c>
      <c r="F24" s="439" t="s">
        <v>328</v>
      </c>
      <c r="G24" s="439" t="s">
        <v>328</v>
      </c>
      <c r="H24" s="439" t="s">
        <v>328</v>
      </c>
      <c r="I24" s="439" t="s">
        <v>328</v>
      </c>
      <c r="J24" s="474">
        <f>IF('5.1-4 source'!O25&lt;&gt;"",'5.1-4 source'!O25,"")</f>
        <v>8.9</v>
      </c>
      <c r="K24" s="474">
        <f>IF('5.1-4 source'!P25&lt;&gt;"",'5.1-4 source'!P25,"")</f>
        <v>0.5</v>
      </c>
      <c r="L24" s="474">
        <f>IF('5.1-4 source'!Q25&lt;&gt;"",'5.1-4 source'!Q25,"")</f>
        <v>5.8</v>
      </c>
      <c r="M24" s="474">
        <f>IF('5.1-4 source'!R25&lt;&gt;"",'5.1-4 source'!R25,"")</f>
        <v>3.1</v>
      </c>
      <c r="N24" s="474">
        <f>IF('5.1-4 source'!S25&lt;&gt;"",'5.1-4 source'!S25,"")</f>
        <v>1</v>
      </c>
      <c r="O24" s="474">
        <f>IF('5.1-4 source'!T25&lt;&gt;"",'5.1-4 source'!T25,"")</f>
        <v>1.6</v>
      </c>
    </row>
    <row r="25" spans="1:15" ht="15" customHeight="1" x14ac:dyDescent="0.25">
      <c r="A25" s="457" t="s">
        <v>129</v>
      </c>
      <c r="B25" s="451" t="str">
        <f>IF('5.1-4 source'!B26&lt;&gt;"",'5.1-4 source'!B26,"")</f>
        <v/>
      </c>
      <c r="C25" s="451" t="str">
        <f>IF('5.1-4 source'!C26&lt;&gt;"",'5.1-4 source'!C26,"")</f>
        <v/>
      </c>
      <c r="D25" s="451" t="str">
        <f>IF('5.1-4 source'!D26&lt;&gt;"",'5.1-4 source'!D26,"")</f>
        <v/>
      </c>
      <c r="E25" s="451" t="str">
        <f>IF('5.1-4 source'!E26&lt;&gt;"",'5.1-4 source'!E26,"")</f>
        <v/>
      </c>
      <c r="F25" s="451" t="str">
        <f>IF('5.1-4 source'!J26&lt;&gt;"",'5.1-4 source'!J26,"")</f>
        <v/>
      </c>
      <c r="G25" s="451" t="str">
        <f>IF('5.1-4 source'!K26&lt;&gt;"",'5.1-4 source'!K26,"")</f>
        <v/>
      </c>
      <c r="H25" s="451" t="str">
        <f>IF('5.1-4 source'!L26&lt;&gt;"",'5.1-4 source'!L26,"")</f>
        <v/>
      </c>
      <c r="I25" s="451" t="str">
        <f>IF('5.1-4 source'!M26&lt;&gt;"",'5.1-4 source'!M26,"")</f>
        <v/>
      </c>
      <c r="J25" s="479" t="str">
        <f>IF('5.1-4 source'!O26&lt;&gt;"",'5.1-4 source'!O26,"")</f>
        <v/>
      </c>
      <c r="K25" s="479" t="str">
        <f>IF('5.1-4 source'!P26&lt;&gt;"",'5.1-4 source'!P26,"")</f>
        <v/>
      </c>
      <c r="L25" s="479" t="str">
        <f>IF('5.1-4 source'!Q26&lt;&gt;"",'5.1-4 source'!Q26,"")</f>
        <v/>
      </c>
      <c r="M25" s="479" t="str">
        <f>IF('5.1-4 source'!R26&lt;&gt;"",'5.1-4 source'!R26,"")</f>
        <v/>
      </c>
      <c r="N25" s="479" t="str">
        <f>IF('5.1-4 source'!S26&lt;&gt;"",'5.1-4 source'!S26,"")</f>
        <v/>
      </c>
      <c r="O25" s="480" t="str">
        <f>IF('5.1-4 source'!T26&lt;&gt;"",'5.1-4 source'!T26,"")</f>
        <v/>
      </c>
    </row>
    <row r="26" spans="1:15" ht="15" customHeight="1" x14ac:dyDescent="0.25">
      <c r="A26" s="14" t="s">
        <v>352</v>
      </c>
      <c r="B26" s="431">
        <f>IF('5.1-4 source'!B27&lt;&gt;"",'5.1-4 source'!B27,"")</f>
        <v>67.819999999999993</v>
      </c>
      <c r="C26" s="431">
        <f>IF('5.1-4 source'!C27&lt;&gt;"",'5.1-4 source'!C27,"")</f>
        <v>69.59</v>
      </c>
      <c r="D26" s="431">
        <f>IF('5.1-4 source'!D27&lt;&gt;"",'5.1-4 source'!D27,"")</f>
        <v>71.47</v>
      </c>
      <c r="E26" s="431">
        <f>IF('5.1-4 source'!E27&lt;&gt;"",'5.1-4 source'!E27,"")</f>
        <v>68.19</v>
      </c>
      <c r="F26" s="431">
        <f>IF('5.1-4 source'!J27&lt;&gt;"",'5.1-4 source'!J27,"")</f>
        <v>60.63</v>
      </c>
      <c r="G26" s="431">
        <f>IF('5.1-4 source'!K27&lt;&gt;"",'5.1-4 source'!K27,"")</f>
        <v>70.64</v>
      </c>
      <c r="H26" s="431">
        <f>IF('5.1-4 source'!L27&lt;&gt;"",'5.1-4 source'!L27,"")</f>
        <v>72.150000000000006</v>
      </c>
      <c r="I26" s="431">
        <f>IF('5.1-4 source'!M27&lt;&gt;"",'5.1-4 source'!M27,"")</f>
        <v>77.650000000000006</v>
      </c>
      <c r="J26" s="474">
        <f>IF('5.1-4 source'!O27&lt;&gt;"",'5.1-4 source'!O27,"")</f>
        <v>47.3</v>
      </c>
      <c r="K26" s="474">
        <f>IF('5.1-4 source'!P27&lt;&gt;"",'5.1-4 source'!P27,"")</f>
        <v>67.100000000000009</v>
      </c>
      <c r="L26" s="474">
        <f>IF('5.1-4 source'!Q27&lt;&gt;"",'5.1-4 source'!Q27,"")</f>
        <v>57.999999999999993</v>
      </c>
      <c r="M26" s="474">
        <f>IF('5.1-4 source'!R27&lt;&gt;"",'5.1-4 source'!R27,"")</f>
        <v>52.2</v>
      </c>
      <c r="N26" s="474">
        <f>IF('5.1-4 source'!S27&lt;&gt;"",'5.1-4 source'!S27,"")</f>
        <v>63.4</v>
      </c>
      <c r="O26" s="474">
        <f>IF('5.1-4 source'!T27&lt;&gt;"",'5.1-4 source'!T27,"")</f>
        <v>64.2</v>
      </c>
    </row>
    <row r="27" spans="1:15" ht="15" customHeight="1" x14ac:dyDescent="0.25">
      <c r="A27" s="14" t="s">
        <v>157</v>
      </c>
      <c r="B27" s="431">
        <f>IF('5.1-4 source'!B29&lt;&gt;"",'5.1-4 source'!B29,"")</f>
        <v>27.500000000000004</v>
      </c>
      <c r="C27" s="431">
        <f>IF('5.1-4 source'!C29&lt;&gt;"",'5.1-4 source'!C29,"")</f>
        <v>33.200000000000003</v>
      </c>
      <c r="D27" s="431">
        <f>IF('5.1-4 source'!D29&lt;&gt;"",'5.1-4 source'!D29,"")</f>
        <v>45.1</v>
      </c>
      <c r="E27" s="431">
        <f>IF('5.1-4 source'!E29&lt;&gt;"",'5.1-4 source'!E29,"")</f>
        <v>31.3</v>
      </c>
      <c r="F27" s="431">
        <f>IF('5.1-4 source'!J29&lt;&gt;"",'5.1-4 source'!J29,"")</f>
        <v>31.1</v>
      </c>
      <c r="G27" s="431">
        <f>IF('5.1-4 source'!K29&lt;&gt;"",'5.1-4 source'!K29,"")</f>
        <v>68.5</v>
      </c>
      <c r="H27" s="431">
        <f>IF('5.1-4 source'!L29&lt;&gt;"",'5.1-4 source'!L29,"")</f>
        <v>66.600000000000009</v>
      </c>
      <c r="I27" s="431">
        <f>IF('5.1-4 source'!M29&lt;&gt;"",'5.1-4 source'!M29,"")</f>
        <v>87.2</v>
      </c>
      <c r="J27" s="474">
        <f>IF('5.1-4 source'!O29&lt;&gt;"",'5.1-4 source'!O29,"")</f>
        <v>9.7000000000000011</v>
      </c>
      <c r="K27" s="474">
        <f>IF('5.1-4 source'!P29&lt;&gt;"",'5.1-4 source'!P29,"")</f>
        <v>34.9</v>
      </c>
      <c r="L27" s="474">
        <f>IF('5.1-4 source'!Q29&lt;&gt;"",'5.1-4 source'!Q29,"")</f>
        <v>19</v>
      </c>
      <c r="M27" s="474">
        <f>IF('5.1-4 source'!R29&lt;&gt;"",'5.1-4 source'!R29,"")</f>
        <v>18.5</v>
      </c>
      <c r="N27" s="474">
        <f>IF('5.1-4 source'!S29&lt;&gt;"",'5.1-4 source'!S29,"")</f>
        <v>10.9</v>
      </c>
      <c r="O27" s="474">
        <f>IF('5.1-4 source'!T29&lt;&gt;"",'5.1-4 source'!T29,"")</f>
        <v>30.4</v>
      </c>
    </row>
    <row r="28" spans="1:15" ht="15" customHeight="1" x14ac:dyDescent="0.25">
      <c r="A28" s="22" t="s">
        <v>354</v>
      </c>
      <c r="B28" s="433">
        <f>IF('5.1-4 source'!B31&lt;&gt;"",'5.1-4 source'!B31,"")</f>
        <v>706.59</v>
      </c>
      <c r="C28" s="433">
        <f>IF('5.1-4 source'!C31&lt;&gt;"",'5.1-4 source'!C31,"")</f>
        <v>730.08</v>
      </c>
      <c r="D28" s="433">
        <f>IF('5.1-4 source'!D31&lt;&gt;"",'5.1-4 source'!D31,"")</f>
        <v>717.05</v>
      </c>
      <c r="E28" s="433">
        <f>IF('5.1-4 source'!E31&lt;&gt;"",'5.1-4 source'!E31,"")</f>
        <v>587.63</v>
      </c>
      <c r="F28" s="433">
        <f>IF('5.1-4 source'!J31&lt;&gt;"",'5.1-4 source'!J31,"")</f>
        <v>460.43</v>
      </c>
      <c r="G28" s="433">
        <f>IF('5.1-4 source'!K31&lt;&gt;"",'5.1-4 source'!K31,"")</f>
        <v>812.88</v>
      </c>
      <c r="H28" s="433">
        <f>IF('5.1-4 source'!L31&lt;&gt;"",'5.1-4 source'!L31,"")</f>
        <v>610.32000000000005</v>
      </c>
      <c r="I28" s="433">
        <f>IF('5.1-4 source'!M31&lt;&gt;"",'5.1-4 source'!M31,"")</f>
        <v>887.36</v>
      </c>
      <c r="J28" s="475">
        <f>IF('5.1-4 source'!O31&lt;&gt;"",'5.1-4 source'!O31,"")</f>
        <v>462.1</v>
      </c>
      <c r="K28" s="475">
        <f>IF('5.1-4 source'!P31&lt;&gt;"",'5.1-4 source'!P31,"")</f>
        <v>519.5</v>
      </c>
      <c r="L28" s="475">
        <f>IF('5.1-4 source'!Q31&lt;&gt;"",'5.1-4 source'!Q31,"")</f>
        <v>467.6</v>
      </c>
      <c r="M28" s="475">
        <f>IF('5.1-4 source'!R31&lt;&gt;"",'5.1-4 source'!R31,"")</f>
        <v>507.2</v>
      </c>
      <c r="N28" s="475">
        <f>IF('5.1-4 source'!S31&lt;&gt;"",'5.1-4 source'!S31,"")</f>
        <v>490</v>
      </c>
      <c r="O28" s="475">
        <f>IF('5.1-4 source'!T31&lt;&gt;"",'5.1-4 source'!T31,"")</f>
        <v>492.7</v>
      </c>
    </row>
    <row r="29" spans="1:15" ht="15" customHeight="1" x14ac:dyDescent="0.25">
      <c r="A29" s="22" t="s">
        <v>130</v>
      </c>
      <c r="B29" s="431">
        <f>IF('5.1-4 source'!B32&lt;&gt;"",'5.1-4 source'!B32,"")</f>
        <v>4.7</v>
      </c>
      <c r="C29" s="431">
        <f>IF('5.1-4 source'!C32&lt;&gt;"",'5.1-4 source'!C32,"")</f>
        <v>1.7999999999999998</v>
      </c>
      <c r="D29" s="431">
        <f>IF('5.1-4 source'!D32&lt;&gt;"",'5.1-4 source'!D32,"")</f>
        <v>0.1</v>
      </c>
      <c r="E29" s="431">
        <f>IF('5.1-4 source'!E32&lt;&gt;"",'5.1-4 source'!E32,"")</f>
        <v>7.0000000000000009</v>
      </c>
      <c r="F29" s="431">
        <f>IF('5.1-4 source'!J32&lt;&gt;"",'5.1-4 source'!J32,"")</f>
        <v>28.999999999999996</v>
      </c>
      <c r="G29" s="431">
        <f>IF('5.1-4 source'!K32&lt;&gt;"",'5.1-4 source'!K32,"")</f>
        <v>0.6</v>
      </c>
      <c r="H29" s="431">
        <f>IF('5.1-4 source'!L32&lt;&gt;"",'5.1-4 source'!L32,"")</f>
        <v>0.89999999999999991</v>
      </c>
      <c r="I29" s="431">
        <f>IF('5.1-4 source'!M32&lt;&gt;"",'5.1-4 source'!M32,"")</f>
        <v>0</v>
      </c>
      <c r="J29" s="474">
        <f>IF('5.1-4 source'!O32&lt;&gt;"",'5.1-4 source'!O32,"")</f>
        <v>25</v>
      </c>
      <c r="K29" s="474">
        <f>IF('5.1-4 source'!P32&lt;&gt;"",'5.1-4 source'!P32,"")</f>
        <v>11.200000000000001</v>
      </c>
      <c r="L29" s="474">
        <f>IF('5.1-4 source'!Q32&lt;&gt;"",'5.1-4 source'!Q32,"")</f>
        <v>22.5</v>
      </c>
      <c r="M29" s="474">
        <f>IF('5.1-4 source'!R32&lt;&gt;"",'5.1-4 source'!R32,"")</f>
        <v>18.899999999999999</v>
      </c>
      <c r="N29" s="474">
        <f>IF('5.1-4 source'!S32&lt;&gt;"",'5.1-4 source'!S32,"")</f>
        <v>13.200000000000001</v>
      </c>
      <c r="O29" s="474">
        <f>IF('5.1-4 source'!T32&lt;&gt;"",'5.1-4 source'!T32,"")</f>
        <v>13.5</v>
      </c>
    </row>
    <row r="30" spans="1:15" ht="22.5" x14ac:dyDescent="0.25">
      <c r="A30" s="31" t="s">
        <v>536</v>
      </c>
      <c r="B30" s="433">
        <f>IF('5.1-4 source'!B33&lt;&gt;"",'5.1-4 source'!B33,"")</f>
        <v>267.3</v>
      </c>
      <c r="C30" s="433">
        <f>IF('5.1-4 source'!C33&lt;&gt;"",'5.1-4 source'!C33,"")</f>
        <v>259.49</v>
      </c>
      <c r="D30" s="433">
        <f>IF('5.1-4 source'!D33&lt;&gt;"",'5.1-4 source'!D33,"")</f>
        <v>278.68</v>
      </c>
      <c r="E30" s="433">
        <f>IF('5.1-4 source'!E33&lt;&gt;"",'5.1-4 source'!E33,"")</f>
        <v>224.21</v>
      </c>
      <c r="F30" s="433">
        <f>IF('5.1-4 source'!J33&lt;&gt;"",'5.1-4 source'!J33,"")</f>
        <v>207.8</v>
      </c>
      <c r="G30" s="433">
        <f>IF('5.1-4 source'!K33&lt;&gt;"",'5.1-4 source'!K33,"")</f>
        <v>424.77</v>
      </c>
      <c r="H30" s="433">
        <f>IF('5.1-4 source'!L33&lt;&gt;"",'5.1-4 source'!L33,"")</f>
        <v>258.56</v>
      </c>
      <c r="I30" s="433">
        <f>IF('5.1-4 source'!M33&lt;&gt;"",'5.1-4 source'!M33,"")</f>
        <v>405.22</v>
      </c>
      <c r="J30" s="474">
        <f>IF('5.1-4 source'!O33&lt;&gt;"",'5.1-4 source'!O33,"")</f>
        <v>103.9</v>
      </c>
      <c r="K30" s="474">
        <f>IF('5.1-4 source'!P33&lt;&gt;"",'5.1-4 source'!P33,"")</f>
        <v>208.9</v>
      </c>
      <c r="L30" s="474">
        <f>IF('5.1-4 source'!Q33&lt;&gt;"",'5.1-4 source'!Q33,"")</f>
        <v>151.5</v>
      </c>
      <c r="M30" s="474">
        <f>IF('5.1-4 source'!R33&lt;&gt;"",'5.1-4 source'!R33,"")</f>
        <v>112.7</v>
      </c>
      <c r="N30" s="474">
        <f>IF('5.1-4 source'!S33&lt;&gt;"",'5.1-4 source'!S33,"")</f>
        <v>156.9</v>
      </c>
      <c r="O30" s="474">
        <f>IF('5.1-4 source'!T33&lt;&gt;"",'5.1-4 source'!T33,"")</f>
        <v>173.1</v>
      </c>
    </row>
    <row r="31" spans="1:15" ht="15" customHeight="1" x14ac:dyDescent="0.25">
      <c r="A31" s="22" t="s">
        <v>131</v>
      </c>
      <c r="B31" s="431">
        <f>IF('5.1-4 source'!B34&lt;&gt;"",'5.1-4 source'!B34,"")</f>
        <v>18.399999999999999</v>
      </c>
      <c r="C31" s="431">
        <f>IF('5.1-4 source'!C34&lt;&gt;"",'5.1-4 source'!C34,"")</f>
        <v>16.3</v>
      </c>
      <c r="D31" s="431">
        <f>IF('5.1-4 source'!D34&lt;&gt;"",'5.1-4 source'!D34,"")</f>
        <v>25.900000000000002</v>
      </c>
      <c r="E31" s="431">
        <f>IF('5.1-4 source'!E34&lt;&gt;"",'5.1-4 source'!E34,"")</f>
        <v>12.8</v>
      </c>
      <c r="F31" s="431">
        <f>IF('5.1-4 source'!J34&lt;&gt;"",'5.1-4 source'!J34,"")</f>
        <v>5.5</v>
      </c>
      <c r="G31" s="431">
        <f>IF('5.1-4 source'!K34&lt;&gt;"",'5.1-4 source'!K34,"")</f>
        <v>34.200000000000003</v>
      </c>
      <c r="H31" s="431">
        <f>IF('5.1-4 source'!L34&lt;&gt;"",'5.1-4 source'!L34,"")</f>
        <v>18.899999999999999</v>
      </c>
      <c r="I31" s="431">
        <f>IF('5.1-4 source'!M34&lt;&gt;"",'5.1-4 source'!M34,"")</f>
        <v>32</v>
      </c>
      <c r="J31" s="474">
        <f>IF('5.1-4 source'!O34&lt;&gt;"",'5.1-4 source'!O34,"")</f>
        <v>24</v>
      </c>
      <c r="K31" s="474">
        <f>IF('5.1-4 source'!P34&lt;&gt;"",'5.1-4 source'!P34,"")</f>
        <v>28.599999999999998</v>
      </c>
      <c r="L31" s="474">
        <f>IF('5.1-4 source'!Q34&lt;&gt;"",'5.1-4 source'!Q34,"")</f>
        <v>18.899999999999999</v>
      </c>
      <c r="M31" s="474">
        <f>IF('5.1-4 source'!R34&lt;&gt;"",'5.1-4 source'!R34,"")</f>
        <v>20.8</v>
      </c>
      <c r="N31" s="474">
        <f>IF('5.1-4 source'!S34&lt;&gt;"",'5.1-4 source'!S34,"")</f>
        <v>9.1</v>
      </c>
      <c r="O31" s="474">
        <f>IF('5.1-4 source'!T34&lt;&gt;"",'5.1-4 source'!T34,"")</f>
        <v>13.600000000000001</v>
      </c>
    </row>
    <row r="32" spans="1:15" ht="15" customHeight="1" x14ac:dyDescent="0.25">
      <c r="A32" s="457" t="s">
        <v>132</v>
      </c>
      <c r="B32" s="451" t="str">
        <f>IF('5.1-4 source'!B35&lt;&gt;"",'5.1-4 source'!B35,"")</f>
        <v/>
      </c>
      <c r="C32" s="451" t="str">
        <f>IF('5.1-4 source'!C35&lt;&gt;"",'5.1-4 source'!C35,"")</f>
        <v/>
      </c>
      <c r="D32" s="451" t="str">
        <f>IF('5.1-4 source'!D35&lt;&gt;"",'5.1-4 source'!D35,"")</f>
        <v/>
      </c>
      <c r="E32" s="451" t="str">
        <f>IF('5.1-4 source'!E35&lt;&gt;"",'5.1-4 source'!E35,"")</f>
        <v/>
      </c>
      <c r="F32" s="451" t="str">
        <f>IF('5.1-4 source'!J35&lt;&gt;"",'5.1-4 source'!J35,"")</f>
        <v/>
      </c>
      <c r="G32" s="451" t="str">
        <f>IF('5.1-4 source'!K35&lt;&gt;"",'5.1-4 source'!K35,"")</f>
        <v/>
      </c>
      <c r="H32" s="451" t="str">
        <f>IF('5.1-4 source'!L35&lt;&gt;"",'5.1-4 source'!L35,"")</f>
        <v/>
      </c>
      <c r="I32" s="451" t="str">
        <f>IF('5.1-4 source'!M35&lt;&gt;"",'5.1-4 source'!M35,"")</f>
        <v/>
      </c>
      <c r="J32" s="479" t="str">
        <f>IF('5.1-4 source'!O35&lt;&gt;"",'5.1-4 source'!O35,"")</f>
        <v/>
      </c>
      <c r="K32" s="479" t="str">
        <f>IF('5.1-4 source'!P35&lt;&gt;"",'5.1-4 source'!P35,"")</f>
        <v/>
      </c>
      <c r="L32" s="479" t="str">
        <f>IF('5.1-4 source'!Q35&lt;&gt;"",'5.1-4 source'!Q35,"")</f>
        <v/>
      </c>
      <c r="M32" s="479" t="str">
        <f>IF('5.1-4 source'!R35&lt;&gt;"",'5.1-4 source'!R35,"")</f>
        <v/>
      </c>
      <c r="N32" s="479" t="str">
        <f>IF('5.1-4 source'!S35&lt;&gt;"",'5.1-4 source'!S35,"")</f>
        <v/>
      </c>
      <c r="O32" s="480" t="str">
        <f>IF('5.1-4 source'!T35&lt;&gt;"",'5.1-4 source'!T35,"")</f>
        <v/>
      </c>
    </row>
    <row r="33" spans="1:21" ht="15" customHeight="1" x14ac:dyDescent="0.25">
      <c r="A33" s="253" t="s">
        <v>161</v>
      </c>
      <c r="B33" s="433">
        <f>IF('5.1-4 source'!B37&lt;&gt;"",'5.1-4 source'!B37,"")</f>
        <v>2298</v>
      </c>
      <c r="C33" s="433">
        <f>IF('5.1-4 source'!C37&lt;&gt;"",'5.1-4 source'!C37,"")</f>
        <v>2422</v>
      </c>
      <c r="D33" s="433">
        <f>IF('5.1-4 source'!D37&lt;&gt;"",'5.1-4 source'!D37,"")</f>
        <v>2492</v>
      </c>
      <c r="E33" s="433">
        <f>IF('5.1-4 source'!E37&lt;&gt;"",'5.1-4 source'!E37,"")</f>
        <v>1868</v>
      </c>
      <c r="F33" s="433">
        <f>IF('5.1-4 source'!J37&lt;&gt;"",'5.1-4 source'!J37,"")</f>
        <v>1079</v>
      </c>
      <c r="G33" s="433">
        <f>IF('5.1-4 source'!K37&lt;&gt;"",'5.1-4 source'!K37,"")</f>
        <v>2929</v>
      </c>
      <c r="H33" s="433">
        <f>IF('5.1-4 source'!L37&lt;&gt;"",'5.1-4 source'!L37,"")</f>
        <v>2147</v>
      </c>
      <c r="I33" s="433">
        <f>IF('5.1-4 source'!M37&lt;&gt;"",'5.1-4 source'!M37,"")</f>
        <v>3379</v>
      </c>
      <c r="J33" s="474">
        <f>IF('5.1-4 source'!O37&lt;&gt;"",'5.1-4 source'!O37,"")</f>
        <v>1186.4000000000001</v>
      </c>
      <c r="K33" s="474">
        <f>IF('5.1-4 source'!P37&lt;&gt;"",'5.1-4 source'!P37,"")</f>
        <v>1755.1</v>
      </c>
      <c r="L33" s="474">
        <f>IF('5.1-4 source'!Q37&lt;&gt;"",'5.1-4 source'!Q37,"")</f>
        <v>1397</v>
      </c>
      <c r="M33" s="474">
        <f>IF('5.1-4 source'!R37&lt;&gt;"",'5.1-4 source'!R37,"")</f>
        <v>1432.2</v>
      </c>
      <c r="N33" s="474">
        <f>IF('5.1-4 source'!S37&lt;&gt;"",'5.1-4 source'!S37,"")</f>
        <v>1604.4</v>
      </c>
      <c r="O33" s="474">
        <f>IF('5.1-4 source'!T37&lt;&gt;"",'5.1-4 source'!T37,"")</f>
        <v>1590.5</v>
      </c>
    </row>
    <row r="34" spans="1:21" ht="15" customHeight="1" x14ac:dyDescent="0.25">
      <c r="A34" s="639" t="s">
        <v>471</v>
      </c>
      <c r="B34" s="574"/>
      <c r="C34" s="574"/>
      <c r="D34" s="574"/>
      <c r="E34" s="574"/>
      <c r="F34" s="574"/>
      <c r="G34" s="574"/>
      <c r="H34" s="574"/>
      <c r="I34" s="574"/>
      <c r="J34" s="574"/>
      <c r="K34" s="574"/>
      <c r="L34" s="574"/>
      <c r="M34" s="574"/>
      <c r="N34" s="574"/>
      <c r="O34" s="574"/>
    </row>
    <row r="35" spans="1:21" ht="39.75" customHeight="1" x14ac:dyDescent="0.25">
      <c r="A35" s="572" t="s">
        <v>493</v>
      </c>
      <c r="B35" s="597"/>
      <c r="C35" s="597"/>
      <c r="D35" s="597"/>
      <c r="E35" s="597"/>
      <c r="F35" s="597"/>
      <c r="G35" s="597"/>
      <c r="H35" s="597"/>
      <c r="I35" s="597"/>
      <c r="J35" s="597"/>
      <c r="K35" s="597"/>
      <c r="L35" s="597"/>
      <c r="M35" s="597"/>
      <c r="N35" s="597"/>
      <c r="O35" s="597"/>
    </row>
    <row r="36" spans="1:21" ht="27.75" customHeight="1" x14ac:dyDescent="0.25">
      <c r="A36" s="572" t="s">
        <v>494</v>
      </c>
      <c r="B36" s="597"/>
      <c r="C36" s="597"/>
      <c r="D36" s="597"/>
      <c r="E36" s="597"/>
      <c r="F36" s="597"/>
      <c r="G36" s="597"/>
      <c r="H36" s="597"/>
      <c r="I36" s="597"/>
      <c r="J36" s="597"/>
      <c r="K36" s="597"/>
      <c r="L36" s="597"/>
      <c r="M36" s="597"/>
      <c r="N36" s="597"/>
      <c r="O36" s="597"/>
      <c r="P36" s="127"/>
      <c r="Q36" s="127"/>
      <c r="R36" s="127"/>
      <c r="S36" s="127"/>
      <c r="T36" s="127"/>
      <c r="U36" s="127"/>
    </row>
    <row r="37" spans="1:21" ht="15" customHeight="1" x14ac:dyDescent="0.25">
      <c r="A37" s="572" t="s">
        <v>302</v>
      </c>
      <c r="B37" s="597"/>
      <c r="C37" s="597"/>
      <c r="D37" s="597"/>
      <c r="E37" s="597"/>
      <c r="F37" s="597"/>
      <c r="G37" s="597"/>
      <c r="H37" s="597"/>
      <c r="I37" s="597"/>
      <c r="J37" s="597"/>
      <c r="K37" s="597"/>
      <c r="L37" s="597"/>
      <c r="M37" s="597"/>
      <c r="N37" s="597"/>
      <c r="O37" s="597"/>
    </row>
    <row r="38" spans="1:21" ht="30" customHeight="1" x14ac:dyDescent="0.25">
      <c r="A38" s="572" t="s">
        <v>528</v>
      </c>
      <c r="B38" s="597"/>
      <c r="C38" s="597"/>
      <c r="D38" s="597"/>
      <c r="E38" s="597"/>
      <c r="F38" s="597"/>
      <c r="G38" s="597"/>
      <c r="H38" s="597"/>
      <c r="I38" s="597"/>
      <c r="J38" s="597"/>
      <c r="K38" s="597"/>
      <c r="L38" s="597"/>
      <c r="M38" s="597"/>
      <c r="N38" s="597"/>
      <c r="O38" s="597"/>
      <c r="P38" s="127"/>
      <c r="Q38" s="127"/>
      <c r="R38" s="127"/>
      <c r="S38" s="127"/>
      <c r="T38" s="127"/>
      <c r="U38" s="127"/>
    </row>
    <row r="39" spans="1:21" ht="15" customHeight="1" x14ac:dyDescent="0.25">
      <c r="A39" s="572" t="s">
        <v>435</v>
      </c>
      <c r="B39" s="597"/>
      <c r="C39" s="597"/>
      <c r="D39" s="597"/>
      <c r="E39" s="597"/>
      <c r="F39" s="597"/>
      <c r="G39" s="597"/>
      <c r="H39" s="597"/>
      <c r="I39" s="597"/>
      <c r="J39" s="597"/>
      <c r="K39" s="597"/>
      <c r="L39" s="597"/>
      <c r="M39" s="597"/>
      <c r="N39" s="597"/>
      <c r="O39" s="597"/>
      <c r="P39" s="127"/>
      <c r="Q39" s="127"/>
      <c r="R39" s="127"/>
      <c r="S39" s="127"/>
      <c r="T39" s="127"/>
      <c r="U39" s="127"/>
    </row>
    <row r="40" spans="1:21" ht="30" customHeight="1" x14ac:dyDescent="0.25">
      <c r="A40" s="572" t="s">
        <v>292</v>
      </c>
      <c r="B40" s="597"/>
      <c r="C40" s="597"/>
      <c r="D40" s="597"/>
      <c r="E40" s="597"/>
      <c r="F40" s="597"/>
      <c r="G40" s="597"/>
      <c r="H40" s="597"/>
      <c r="I40" s="597"/>
      <c r="J40" s="597"/>
      <c r="K40" s="597"/>
      <c r="L40" s="597"/>
      <c r="M40" s="597"/>
      <c r="N40" s="597"/>
      <c r="O40" s="597"/>
      <c r="P40" s="127"/>
      <c r="Q40" s="127"/>
      <c r="R40" s="127"/>
      <c r="S40" s="127"/>
      <c r="T40" s="127"/>
      <c r="U40" s="127"/>
    </row>
    <row r="41" spans="1:21" ht="30" customHeight="1" x14ac:dyDescent="0.25">
      <c r="A41" s="572" t="s">
        <v>156</v>
      </c>
      <c r="B41" s="597"/>
      <c r="C41" s="597"/>
      <c r="D41" s="597"/>
      <c r="E41" s="597"/>
      <c r="F41" s="597"/>
      <c r="G41" s="597"/>
      <c r="H41" s="597"/>
      <c r="I41" s="597"/>
      <c r="J41" s="597"/>
      <c r="K41" s="597"/>
      <c r="L41" s="597"/>
      <c r="M41" s="597"/>
      <c r="N41" s="597"/>
      <c r="O41" s="597"/>
      <c r="P41" s="127"/>
      <c r="Q41" s="127"/>
      <c r="R41" s="127"/>
      <c r="S41" s="127"/>
      <c r="T41" s="127"/>
      <c r="U41" s="127"/>
    </row>
    <row r="42" spans="1:21" ht="15" customHeight="1" x14ac:dyDescent="0.25">
      <c r="A42" s="572" t="s">
        <v>295</v>
      </c>
      <c r="B42" s="597"/>
      <c r="C42" s="597"/>
      <c r="D42" s="597"/>
      <c r="E42" s="597"/>
      <c r="F42" s="597"/>
      <c r="G42" s="597"/>
      <c r="H42" s="597"/>
      <c r="I42" s="597"/>
      <c r="J42" s="597"/>
      <c r="K42" s="597"/>
      <c r="L42" s="597"/>
      <c r="M42" s="597"/>
      <c r="N42" s="597"/>
      <c r="O42" s="597"/>
      <c r="P42" s="127"/>
      <c r="Q42" s="127"/>
      <c r="R42" s="127"/>
      <c r="S42" s="127"/>
      <c r="T42" s="127"/>
      <c r="U42" s="127"/>
    </row>
    <row r="43" spans="1:21" ht="15" customHeight="1" x14ac:dyDescent="0.25">
      <c r="A43" s="572" t="s">
        <v>158</v>
      </c>
      <c r="B43" s="597"/>
      <c r="C43" s="597"/>
      <c r="D43" s="597"/>
      <c r="E43" s="597"/>
      <c r="F43" s="597"/>
      <c r="G43" s="597"/>
      <c r="H43" s="597"/>
      <c r="I43" s="597"/>
      <c r="J43" s="597"/>
      <c r="K43" s="597"/>
      <c r="L43" s="597"/>
      <c r="M43" s="597"/>
      <c r="N43" s="597"/>
      <c r="O43" s="597"/>
      <c r="P43" s="127"/>
      <c r="Q43" s="127"/>
      <c r="R43" s="127"/>
      <c r="S43" s="127"/>
      <c r="T43" s="127"/>
      <c r="U43" s="127"/>
    </row>
    <row r="44" spans="1:21" ht="15" customHeight="1" x14ac:dyDescent="0.25">
      <c r="A44" s="572" t="s">
        <v>432</v>
      </c>
      <c r="B44" s="597"/>
      <c r="C44" s="597"/>
      <c r="D44" s="597"/>
      <c r="E44" s="597"/>
      <c r="F44" s="597"/>
      <c r="G44" s="597"/>
      <c r="H44" s="597"/>
      <c r="I44" s="597"/>
      <c r="J44" s="597"/>
      <c r="K44" s="597"/>
      <c r="L44" s="597"/>
      <c r="M44" s="597"/>
      <c r="N44" s="597"/>
      <c r="O44" s="597"/>
      <c r="P44" s="127"/>
      <c r="Q44" s="127"/>
      <c r="R44" s="127"/>
      <c r="S44" s="127"/>
      <c r="T44" s="127"/>
      <c r="U44" s="127"/>
    </row>
    <row r="45" spans="1:21" ht="15" customHeight="1" x14ac:dyDescent="0.25">
      <c r="A45" s="572"/>
      <c r="B45" s="597"/>
      <c r="C45" s="597"/>
      <c r="D45" s="597"/>
      <c r="E45" s="597"/>
      <c r="F45" s="597"/>
      <c r="G45" s="597"/>
      <c r="H45" s="597"/>
      <c r="I45" s="597"/>
      <c r="J45" s="597"/>
      <c r="K45" s="597"/>
      <c r="L45" s="597"/>
      <c r="M45" s="597"/>
      <c r="N45" s="597"/>
      <c r="O45" s="597"/>
    </row>
    <row r="46" spans="1:21" x14ac:dyDescent="0.25">
      <c r="A46" s="631"/>
      <c r="B46" s="631"/>
      <c r="C46" s="631"/>
      <c r="D46" s="631"/>
      <c r="E46" s="631"/>
      <c r="F46" s="631"/>
      <c r="G46" s="631"/>
      <c r="H46" s="631"/>
      <c r="I46" s="631"/>
    </row>
    <row r="47" spans="1:21" x14ac:dyDescent="0.25">
      <c r="A47" s="655"/>
      <c r="B47" s="655"/>
      <c r="C47" s="655"/>
      <c r="D47" s="655"/>
      <c r="E47" s="655"/>
      <c r="F47" s="655"/>
      <c r="G47" s="27"/>
      <c r="H47" s="27"/>
      <c r="I47" s="27"/>
    </row>
    <row r="48" spans="1:21" ht="54" customHeight="1" x14ac:dyDescent="0.25">
      <c r="A48" s="604"/>
      <c r="B48" s="654"/>
      <c r="C48" s="654"/>
      <c r="D48" s="654"/>
      <c r="E48" s="654"/>
      <c r="F48" s="52"/>
      <c r="G48" s="27"/>
      <c r="H48" s="27"/>
      <c r="I48" s="27"/>
    </row>
    <row r="49" spans="1:9" ht="45.75" customHeight="1" x14ac:dyDescent="0.25">
      <c r="A49" s="50"/>
      <c r="B49" s="50"/>
      <c r="C49" s="50"/>
      <c r="D49" s="50"/>
      <c r="E49" s="50"/>
      <c r="F49" s="50"/>
      <c r="G49" s="50"/>
      <c r="H49" s="50"/>
      <c r="I49" s="50"/>
    </row>
  </sheetData>
  <mergeCells count="34">
    <mergeCell ref="A48:E48"/>
    <mergeCell ref="A42:O42"/>
    <mergeCell ref="A43:O43"/>
    <mergeCell ref="A44:O44"/>
    <mergeCell ref="H5:I5"/>
    <mergeCell ref="A38:O38"/>
    <mergeCell ref="A40:O40"/>
    <mergeCell ref="F5:G5"/>
    <mergeCell ref="A46:I46"/>
    <mergeCell ref="A47:F47"/>
    <mergeCell ref="O5:O6"/>
    <mergeCell ref="J4:L4"/>
    <mergeCell ref="M4:O4"/>
    <mergeCell ref="J5:J6"/>
    <mergeCell ref="K5:K6"/>
    <mergeCell ref="L5:L6"/>
    <mergeCell ref="M5:M6"/>
    <mergeCell ref="N5:N6"/>
    <mergeCell ref="A1:O1"/>
    <mergeCell ref="A41:O41"/>
    <mergeCell ref="A45:O45"/>
    <mergeCell ref="A34:O34"/>
    <mergeCell ref="A35:O35"/>
    <mergeCell ref="A36:O36"/>
    <mergeCell ref="A37:O37"/>
    <mergeCell ref="A3:A6"/>
    <mergeCell ref="B3:I3"/>
    <mergeCell ref="B4:E4"/>
    <mergeCell ref="F4:I4"/>
    <mergeCell ref="B5:B6"/>
    <mergeCell ref="C5:D5"/>
    <mergeCell ref="E5:E6"/>
    <mergeCell ref="A39:O39"/>
    <mergeCell ref="J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categories actives FT5.1</vt:lpstr>
      <vt:lpstr>regimes FT5.1</vt:lpstr>
      <vt:lpstr>5.1-1</vt:lpstr>
      <vt:lpstr>5.1-1 source</vt:lpstr>
      <vt:lpstr>5.1-2</vt:lpstr>
      <vt:lpstr>5.1-2 source</vt:lpstr>
      <vt:lpstr>5.1-3</vt:lpstr>
      <vt:lpstr>5.1-3 source</vt:lpstr>
      <vt:lpstr>5.1-4</vt:lpstr>
      <vt:lpstr>5.1-4 source</vt:lpstr>
      <vt:lpstr>5.1-5</vt:lpstr>
      <vt:lpstr>5.1-5 source</vt:lpstr>
      <vt:lpstr>5.1-6</vt:lpstr>
      <vt:lpstr>5.1-6 source</vt:lpstr>
      <vt:lpstr>5.1-7</vt:lpstr>
      <vt:lpstr>5.1-7 source</vt:lpstr>
      <vt:lpstr>5.1-8</vt:lpstr>
      <vt:lpstr>5.1-8 source</vt:lpstr>
      <vt:lpstr>5.1-9</vt:lpstr>
      <vt:lpstr>5.1-9 source</vt:lpstr>
      <vt:lpstr>5.1-10</vt:lpstr>
      <vt:lpstr>5.1-10 source</vt:lpstr>
      <vt:lpstr>5.1-11</vt:lpstr>
      <vt:lpstr>5.1-11 source</vt:lpstr>
      <vt:lpstr>5.1-12</vt:lpstr>
      <vt:lpstr>5.1-12 source</vt:lpstr>
      <vt:lpstr>5.1-13</vt:lpstr>
      <vt:lpstr>5.1-13 source</vt:lpstr>
      <vt:lpstr>5.1-14</vt:lpstr>
      <vt:lpstr>5.1-14 source</vt:lpstr>
      <vt:lpstr>5.1-15</vt:lpstr>
      <vt:lpstr>5.1-15 source</vt:lpstr>
      <vt:lpstr>5.1-16</vt:lpstr>
      <vt:lpstr>5.1-16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2020-10-08T08:52:02Z</dcterms:modified>
</cp:coreProperties>
</file>