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45" yWindow="180" windowWidth="25215" windowHeight="8355" tabRatio="926" firstSheet="1" activeTab="1"/>
  </bookViews>
  <sheets>
    <sheet name="categories actives FT5.1" sheetId="91" r:id="rId1"/>
    <sheet name="regimes FT5.1" sheetId="90" r:id="rId2"/>
    <sheet name="5.1-1" sheetId="23" r:id="rId3"/>
    <sheet name="5.1-1 source" sheetId="75" state="hidden" r:id="rId4"/>
    <sheet name="5.1-2" sheetId="31" r:id="rId5"/>
    <sheet name="5.1-2 source" sheetId="21" state="hidden" r:id="rId6"/>
    <sheet name="5.1-3" sheetId="27" r:id="rId7"/>
    <sheet name="5.1-3 source" sheetId="26" state="hidden" r:id="rId8"/>
    <sheet name="5.1-4" sheetId="29" r:id="rId9"/>
    <sheet name="5.1-4 source" sheetId="32" state="hidden" r:id="rId10"/>
    <sheet name="5.1-5" sheetId="36" r:id="rId11"/>
    <sheet name="5.1-5 source" sheetId="35" state="hidden" r:id="rId12"/>
    <sheet name="5.1-6" sheetId="39" r:id="rId13"/>
    <sheet name="5.1-6 source" sheetId="74" state="hidden" r:id="rId14"/>
    <sheet name="5.1-7" sheetId="43" r:id="rId15"/>
    <sheet name="5.1-7 source" sheetId="42" state="hidden" r:id="rId16"/>
    <sheet name="5.1-8" sheetId="48" r:id="rId17"/>
    <sheet name="5.1-8 source" sheetId="47" state="hidden" r:id="rId18"/>
    <sheet name="5.1-9" sheetId="50" r:id="rId19"/>
    <sheet name="5.1-9 source" sheetId="49" state="hidden" r:id="rId20"/>
    <sheet name="5.1-10" sheetId="52" r:id="rId21"/>
    <sheet name="5.1-10 source" sheetId="51" state="hidden" r:id="rId22"/>
    <sheet name="5.1-11" sheetId="55" r:id="rId23"/>
    <sheet name="5.1-11 source" sheetId="54" state="hidden" r:id="rId24"/>
    <sheet name="5.1-12" sheetId="58" r:id="rId25"/>
    <sheet name="5.1-12 source" sheetId="57" state="hidden" r:id="rId26"/>
    <sheet name="5.1-13" sheetId="61" r:id="rId27"/>
    <sheet name="5.1-13 source" sheetId="60" state="hidden" r:id="rId28"/>
    <sheet name="5.1-14" sheetId="3" r:id="rId29"/>
    <sheet name="5.1-14 source" sheetId="1" state="hidden" r:id="rId30"/>
    <sheet name="5.1-15" sheetId="65" r:id="rId31"/>
    <sheet name="5.1-15 source" sheetId="64" state="hidden" r:id="rId32"/>
    <sheet name="5.1-16" sheetId="66" r:id="rId33"/>
    <sheet name="5.1-16 source" sheetId="67" state="hidden" r:id="rId34"/>
  </sheets>
  <externalReferences>
    <externalReference r:id="rId35"/>
    <externalReference r:id="rId36"/>
    <externalReference r:id="rId37"/>
    <externalReference r:id="rId38"/>
    <externalReference r:id="rId39"/>
    <externalReference r:id="rId40"/>
    <externalReference r:id="rId41"/>
    <externalReference r:id="rId42"/>
  </externalReferences>
  <definedNames>
    <definedName name="a">'[1]calcul age moyen'!$C$9:$R$354</definedName>
    <definedName name="Avec_AGFF">[2]H1_T!$D$1</definedName>
    <definedName name="_xlnm.Database">#REF!</definedName>
    <definedName name="bb">#REF!</definedName>
    <definedName name="cc">#REF!</definedName>
    <definedName name="Col_Dates_Detail">[3]H1_T!$C$1:$D$65536,[3]H1_T!$F$1:$I$65536,[3]H1_T!$K$1:$N$65536,[3]H1_T!$P$1:$S$65536,[3]H1_T!$U$1:$X$65536,[3]H1_T!$Z$1:$AC$65536,[3]H1_T!$AE$1:$AH$65536,[3]H1_T!$AJ$1:$AM$65536,[3]H1_T!$AO$1:$AR$65536</definedName>
    <definedName name="Dates">#REF!</definedName>
    <definedName name="dd">#REF!</definedName>
    <definedName name="DDEF">#REF!</definedName>
    <definedName name="DDEF_P">#REF!</definedName>
    <definedName name="DDEH">#REF!</definedName>
    <definedName name="DDEH_P">#REF!</definedName>
    <definedName name="DDET">#REF!</definedName>
    <definedName name="DDET_P">#REF!</definedName>
    <definedName name="DDIF">#REF!</definedName>
    <definedName name="DDIF_P">#REF!</definedName>
    <definedName name="DDIH">#REF!</definedName>
    <definedName name="DDIH_P">#REF!</definedName>
    <definedName name="DDIT">#REF!</definedName>
    <definedName name="DDIT_P">#REF!</definedName>
    <definedName name="FP_L16">#REF!</definedName>
    <definedName name="FTOT">#REF!</definedName>
    <definedName name="FTOT_P">#REF!</definedName>
    <definedName name="gg">#REF!</definedName>
    <definedName name="H1Regime">[3]EnvoiEffCot!$E$4</definedName>
    <definedName name="H2Regime">[3]EnvoiEffCot!$F$4</definedName>
    <definedName name="HorsGestion">[2]H1_T!$D$2</definedName>
    <definedName name="HTOT">#REF!</definedName>
    <definedName name="HTOT_P">#REF!</definedName>
    <definedName name="IDEF">#REF!</definedName>
    <definedName name="idef_p">#REF!</definedName>
    <definedName name="IDEH">#REF!</definedName>
    <definedName name="ideh_p">#REF!</definedName>
    <definedName name="IDIF">#REF!</definedName>
    <definedName name="idif_p">#REF!</definedName>
    <definedName name="IDIH">#REF!</definedName>
    <definedName name="idih_p">#REF!</definedName>
    <definedName name="INVF">#REF!</definedName>
    <definedName name="INVF_P">#REF!</definedName>
    <definedName name="INVH">#REF!</definedName>
    <definedName name="INVH_P">#REF!</definedName>
    <definedName name="INVT">#REF!</definedName>
    <definedName name="INVT_P">#REF!</definedName>
    <definedName name="jj">#REF!</definedName>
    <definedName name="LigneCompareCharpin">#REF!</definedName>
    <definedName name="Masse_des_pensions_de_droit_dérivé">#REF!</definedName>
    <definedName name="mmm">#REF!</definedName>
    <definedName name="NomRegime">[3]EnvoiEffCot!$E$1</definedName>
    <definedName name="Organisme">[3]H1_T!$B$1</definedName>
    <definedName name="PENSTOT">#REF!</definedName>
    <definedName name="PENSTOT_P">#REF!</definedName>
    <definedName name="PourCompG">'[4]FPE après réforme'!#REF!</definedName>
    <definedName name="Prix_00_03">[5]H0!$B$128</definedName>
    <definedName name="Prix_2001">#REF!</definedName>
    <definedName name="Salage">#REF!</definedName>
    <definedName name="SALARIES_TRIM42006_2">'[6]enqemploi données'!$H$2:$K$220</definedName>
    <definedName name="SALARIES_TRIM52007">[7]ee!$A$1:$D$219</definedName>
    <definedName name="ss">#REF!</definedName>
    <definedName name="Tab_Val_Result_01">[5]H0!$A$1:$BC$40</definedName>
    <definedName name="Tab_Val_Result_01_H1">#REF!</definedName>
    <definedName name="Tab_Val_Result_04">[5]H0!$A$45:$BC$114</definedName>
    <definedName name="Tab_Val_Result_04_H1">#REF!</definedName>
    <definedName name="Tab_valeurs">#REF!</definedName>
    <definedName name="Tab_Valeurs2">'[8]retraites FPE civils mili PTT'!$A$4:$BH$9</definedName>
    <definedName name="Tab_ValeursMG09">#REF!</definedName>
    <definedName name="Table">#REF!</definedName>
    <definedName name="Tcot">#REF!</definedName>
    <definedName name="Val_Euro">[5]H0!$B$129</definedName>
    <definedName name="ValEuro">#REF!</definedName>
    <definedName name="Variante">#REF!</definedName>
    <definedName name="VDEF">#REF!</definedName>
    <definedName name="vdef_p">#REF!</definedName>
    <definedName name="VDEH">#REF!</definedName>
    <definedName name="vdeh_p">#REF!</definedName>
    <definedName name="VDIF">#REF!</definedName>
    <definedName name="vdif_p">#REF!</definedName>
    <definedName name="VDIH">#REF!</definedName>
    <definedName name="vdih_p">#REF!</definedName>
    <definedName name="VIEF">#REF!</definedName>
    <definedName name="VIEF_P">#REF!</definedName>
    <definedName name="VIEH">#REF!</definedName>
    <definedName name="VIEH_P">#REF!</definedName>
    <definedName name="VIET">#REF!</definedName>
    <definedName name="VIET_P">#REF!</definedName>
    <definedName name="vv">#REF!</definedName>
    <definedName name="vvv">#REF!</definedName>
    <definedName name="ww">#REF!</definedName>
    <definedName name="xxx">#REF!</definedName>
  </definedNames>
  <calcPr calcId="152511" refMode="R1C1"/>
</workbook>
</file>

<file path=xl/calcChain.xml><?xml version="1.0" encoding="utf-8"?>
<calcChain xmlns="http://schemas.openxmlformats.org/spreadsheetml/2006/main">
  <c r="C3" i="48" l="1"/>
  <c r="C4" i="48"/>
  <c r="C5" i="48"/>
  <c r="C6" i="48"/>
  <c r="C7" i="48"/>
  <c r="C8" i="48"/>
  <c r="D3" i="39"/>
  <c r="N5" i="42"/>
  <c r="O5" i="42"/>
  <c r="P5" i="42"/>
  <c r="N6" i="42"/>
  <c r="O6" i="42"/>
  <c r="N7" i="42"/>
  <c r="O7" i="42"/>
  <c r="N8" i="42"/>
  <c r="O8" i="42"/>
  <c r="N9" i="42"/>
  <c r="O9" i="42"/>
  <c r="D6" i="39"/>
  <c r="D7" i="39"/>
  <c r="F7" i="39" s="1"/>
  <c r="D11" i="39"/>
  <c r="Q9" i="42"/>
  <c r="A17" i="35"/>
  <c r="A18" i="35"/>
  <c r="R2" i="74" l="1"/>
  <c r="S1" i="74"/>
  <c r="T2" i="74"/>
  <c r="U2" i="74"/>
  <c r="R1" i="74"/>
  <c r="W1" i="74"/>
  <c r="O4" i="42"/>
  <c r="U1" i="74"/>
  <c r="W2" i="74"/>
  <c r="S2" i="74"/>
  <c r="N4" i="42"/>
  <c r="T1" i="74"/>
  <c r="W33" i="74"/>
  <c r="U33" i="74"/>
  <c r="W35" i="74"/>
  <c r="U35" i="74"/>
  <c r="T33" i="74"/>
  <c r="T35" i="74"/>
  <c r="S33" i="74"/>
  <c r="S35" i="74"/>
  <c r="D18" i="39"/>
  <c r="F18" i="39" s="1"/>
  <c r="D10" i="39"/>
  <c r="F10" i="39" s="1"/>
  <c r="Q4" i="42"/>
  <c r="D4" i="39"/>
  <c r="F4" i="39" s="1"/>
  <c r="Q8" i="42"/>
  <c r="D9" i="39"/>
  <c r="F9" i="39" s="1"/>
  <c r="D17" i="39"/>
  <c r="F17" i="39" s="1"/>
  <c r="D13" i="39"/>
  <c r="F13" i="39" s="1"/>
  <c r="D8" i="39"/>
  <c r="F8" i="39" s="1"/>
  <c r="D15" i="39"/>
  <c r="F15" i="39" s="1"/>
  <c r="Q7" i="42"/>
  <c r="D16" i="39"/>
  <c r="F16" i="39" s="1"/>
  <c r="D12" i="39"/>
  <c r="D5" i="39"/>
  <c r="E6" i="48"/>
  <c r="E7" i="48"/>
  <c r="E8" i="48"/>
  <c r="F5" i="39"/>
  <c r="F12" i="39"/>
  <c r="D14" i="39"/>
  <c r="F6" i="39"/>
  <c r="F11" i="39"/>
  <c r="Q6" i="42"/>
  <c r="L50" i="61"/>
  <c r="K50" i="61"/>
  <c r="J50" i="61"/>
  <c r="L49" i="61"/>
  <c r="K49" i="61"/>
  <c r="J49" i="61"/>
  <c r="L48" i="61"/>
  <c r="K48" i="61"/>
  <c r="J48" i="61"/>
  <c r="L47" i="61"/>
  <c r="K47" i="61"/>
  <c r="J47" i="61"/>
  <c r="L46" i="61"/>
  <c r="K46" i="61"/>
  <c r="J46" i="61"/>
  <c r="L45" i="61"/>
  <c r="K45" i="61"/>
  <c r="J45" i="61"/>
  <c r="L44" i="61"/>
  <c r="K44" i="61"/>
  <c r="J44" i="61"/>
  <c r="L43" i="61"/>
  <c r="K43" i="61"/>
  <c r="J43" i="61"/>
  <c r="L42" i="61"/>
  <c r="K42" i="61"/>
  <c r="J42" i="61"/>
  <c r="L41" i="61"/>
  <c r="K41" i="61"/>
  <c r="J41" i="61"/>
  <c r="L40" i="61"/>
  <c r="K40" i="61"/>
  <c r="J40" i="61"/>
  <c r="L39" i="61"/>
  <c r="K39" i="61"/>
  <c r="J39" i="61"/>
  <c r="L38" i="61"/>
  <c r="K38" i="61"/>
  <c r="J38" i="61"/>
  <c r="L37" i="61"/>
  <c r="K37" i="61"/>
  <c r="J37" i="61"/>
  <c r="L36" i="61"/>
  <c r="K36" i="61"/>
  <c r="J36" i="61"/>
  <c r="L35" i="61"/>
  <c r="K35" i="61"/>
  <c r="J35" i="61"/>
  <c r="L34" i="61"/>
  <c r="K34" i="61"/>
  <c r="J34" i="61"/>
  <c r="L33" i="61"/>
  <c r="K33" i="61"/>
  <c r="J33" i="61"/>
  <c r="L32" i="61"/>
  <c r="K32" i="61"/>
  <c r="J32" i="61"/>
  <c r="L31" i="61"/>
  <c r="K31" i="61"/>
  <c r="J31" i="61"/>
  <c r="L30" i="61"/>
  <c r="K30" i="61"/>
  <c r="J30" i="61"/>
  <c r="L29" i="61"/>
  <c r="L28" i="61"/>
  <c r="L27" i="61"/>
  <c r="L26" i="61"/>
  <c r="L25" i="61"/>
  <c r="L24" i="61"/>
  <c r="L23" i="61"/>
  <c r="L22" i="61"/>
  <c r="L21" i="61"/>
  <c r="L20" i="61"/>
  <c r="L19" i="61"/>
  <c r="L18" i="61"/>
  <c r="L17" i="61"/>
  <c r="L16" i="61"/>
  <c r="L15" i="61"/>
  <c r="L14" i="61"/>
  <c r="L13" i="61"/>
  <c r="L12" i="61"/>
  <c r="L11" i="61"/>
  <c r="L10" i="61"/>
  <c r="L9" i="61"/>
  <c r="L8" i="61"/>
  <c r="L7" i="61"/>
  <c r="L6" i="61"/>
  <c r="E5" i="48"/>
  <c r="E4" i="48"/>
  <c r="Z27" i="74"/>
  <c r="Z26" i="74"/>
  <c r="Z23" i="74"/>
  <c r="AB22" i="74"/>
  <c r="AB20" i="74"/>
  <c r="Z16" i="74"/>
  <c r="Z15" i="74"/>
  <c r="Z14" i="74"/>
  <c r="Z12" i="74"/>
  <c r="Z11" i="74"/>
  <c r="AB7" i="74"/>
  <c r="Z6" i="74"/>
  <c r="AB4" i="74"/>
  <c r="P14" i="21"/>
  <c r="W10" i="32"/>
  <c r="V10" i="32"/>
  <c r="U10" i="32"/>
  <c r="T10" i="32"/>
  <c r="S10" i="32"/>
  <c r="R10" i="32"/>
  <c r="Q10" i="32"/>
  <c r="P10" i="32"/>
  <c r="O10" i="32"/>
  <c r="T12" i="26"/>
  <c r="S12" i="26"/>
  <c r="R12" i="26"/>
  <c r="Q12" i="26"/>
  <c r="P12" i="26"/>
  <c r="O12" i="26"/>
  <c r="N12" i="26"/>
  <c r="M12" i="26"/>
  <c r="L12" i="26"/>
  <c r="I10" i="32"/>
  <c r="H10" i="32"/>
  <c r="G10" i="32"/>
  <c r="F10" i="32"/>
  <c r="E10" i="32"/>
  <c r="D10" i="32"/>
  <c r="C10" i="32"/>
  <c r="B10" i="32"/>
  <c r="K28" i="75"/>
  <c r="O27" i="75"/>
  <c r="K26" i="75"/>
  <c r="V2" i="74" l="1"/>
  <c r="AB8" i="74"/>
  <c r="V1" i="74"/>
  <c r="Z1" i="74" s="1"/>
  <c r="Y2" i="74"/>
  <c r="AA2" i="74"/>
  <c r="Z2" i="74"/>
  <c r="AB2" i="74"/>
  <c r="E12" i="21"/>
  <c r="V33" i="74"/>
  <c r="W34" i="74"/>
  <c r="P6" i="21"/>
  <c r="Q8" i="21"/>
  <c r="Q9" i="21"/>
  <c r="P10" i="21"/>
  <c r="P11" i="21"/>
  <c r="Z24" i="74"/>
  <c r="V35" i="74"/>
  <c r="Q6" i="21"/>
  <c r="P8" i="21"/>
  <c r="P9" i="21"/>
  <c r="Q10" i="21"/>
  <c r="Q11" i="21"/>
  <c r="Q5" i="42"/>
  <c r="AA5" i="74"/>
  <c r="Y5" i="74"/>
  <c r="AA9" i="74"/>
  <c r="Y9" i="74"/>
  <c r="AA13" i="74"/>
  <c r="Y13" i="74"/>
  <c r="P7" i="42"/>
  <c r="AA17" i="74"/>
  <c r="Y17" i="74"/>
  <c r="AA21" i="74"/>
  <c r="Y21" i="74"/>
  <c r="AA25" i="74"/>
  <c r="Y25" i="74"/>
  <c r="AB15" i="74"/>
  <c r="AB27" i="74"/>
  <c r="AB9" i="74"/>
  <c r="Z4" i="74"/>
  <c r="Z13" i="74"/>
  <c r="Y6" i="74"/>
  <c r="AA6" i="74"/>
  <c r="Y10" i="74"/>
  <c r="AA10" i="74"/>
  <c r="Y14" i="74"/>
  <c r="AA14" i="74"/>
  <c r="Y18" i="74"/>
  <c r="AA18" i="74"/>
  <c r="Y22" i="74"/>
  <c r="AA22" i="74"/>
  <c r="Y26" i="74"/>
  <c r="AA26" i="74"/>
  <c r="Z17" i="74"/>
  <c r="AB10" i="74"/>
  <c r="AB18" i="74"/>
  <c r="Z22" i="74"/>
  <c r="Z20" i="74"/>
  <c r="Z9" i="74"/>
  <c r="AB24" i="74"/>
  <c r="AB13" i="74"/>
  <c r="AA7" i="74"/>
  <c r="Y7" i="74"/>
  <c r="P6" i="42"/>
  <c r="AA11" i="74"/>
  <c r="Y11" i="74"/>
  <c r="AA15" i="74"/>
  <c r="Y15" i="74"/>
  <c r="AA19" i="74"/>
  <c r="Y19" i="74"/>
  <c r="P9" i="42"/>
  <c r="AA23" i="74"/>
  <c r="Y23" i="74"/>
  <c r="AA27" i="74"/>
  <c r="Y27" i="74"/>
  <c r="Z5" i="74"/>
  <c r="AB17" i="74"/>
  <c r="Z10" i="74"/>
  <c r="Z18" i="74"/>
  <c r="AB11" i="74"/>
  <c r="Z19" i="74"/>
  <c r="AB23" i="74"/>
  <c r="AB21" i="74"/>
  <c r="Z25" i="74"/>
  <c r="AA4" i="74"/>
  <c r="Y4" i="74"/>
  <c r="P4" i="42"/>
  <c r="Y8" i="74"/>
  <c r="AA8" i="74"/>
  <c r="Y12" i="74"/>
  <c r="AA12" i="74"/>
  <c r="Y16" i="74"/>
  <c r="AA16" i="74"/>
  <c r="P8" i="42"/>
  <c r="Y20" i="74"/>
  <c r="AA20" i="74"/>
  <c r="Y24" i="74"/>
  <c r="AA24" i="74"/>
  <c r="AB5" i="74"/>
  <c r="AB6" i="74"/>
  <c r="AB14" i="74"/>
  <c r="AB26" i="74"/>
  <c r="Z7" i="74"/>
  <c r="AB19" i="74"/>
  <c r="AB12" i="74"/>
  <c r="Z21" i="74"/>
  <c r="Z8" i="74"/>
  <c r="AB16" i="74"/>
  <c r="AB25" i="74"/>
  <c r="F14" i="39"/>
  <c r="AA1" i="74" l="1"/>
  <c r="Y1" i="74"/>
  <c r="AB1" i="74"/>
  <c r="C4" i="3"/>
  <c r="C7" i="3"/>
  <c r="E7" i="3" l="1"/>
  <c r="E4" i="3"/>
  <c r="S5" i="1"/>
  <c r="C6" i="3"/>
  <c r="K23" i="42"/>
  <c r="C5" i="42"/>
  <c r="D5" i="42"/>
  <c r="E5" i="42"/>
  <c r="F5" i="42"/>
  <c r="G5" i="42"/>
  <c r="H5" i="42"/>
  <c r="I5" i="42"/>
  <c r="J5" i="42"/>
  <c r="K5" i="42"/>
  <c r="B5" i="42"/>
  <c r="C14" i="36"/>
  <c r="C13" i="36"/>
  <c r="C11" i="36"/>
  <c r="B14" i="36"/>
  <c r="B13" i="36"/>
  <c r="B11" i="36"/>
  <c r="E32" i="29"/>
  <c r="E25" i="29"/>
  <c r="E16" i="29"/>
  <c r="D32" i="29"/>
  <c r="D25" i="29"/>
  <c r="D16" i="29"/>
  <c r="C32" i="29"/>
  <c r="C25" i="29"/>
  <c r="C16" i="29"/>
  <c r="C10" i="29"/>
  <c r="B32" i="29"/>
  <c r="B25" i="29"/>
  <c r="B16" i="29"/>
  <c r="B10" i="29"/>
  <c r="K13" i="42" l="1"/>
  <c r="E6" i="3"/>
  <c r="C5" i="3"/>
  <c r="I13" i="42"/>
  <c r="G13" i="42"/>
  <c r="E13" i="42"/>
  <c r="C13" i="42"/>
  <c r="J13" i="42"/>
  <c r="H13" i="42"/>
  <c r="F13" i="42"/>
  <c r="D13" i="42"/>
  <c r="D30" i="27" l="1"/>
  <c r="D23" i="27"/>
  <c r="D14" i="27"/>
  <c r="C30" i="27"/>
  <c r="C23" i="27"/>
  <c r="C14" i="27"/>
  <c r="B30" i="27"/>
  <c r="B23" i="27"/>
  <c r="B14" i="27"/>
  <c r="C11" i="29" l="1"/>
  <c r="D11" i="29"/>
  <c r="E11" i="29"/>
  <c r="B11" i="29"/>
  <c r="B4" i="48" l="1"/>
  <c r="D4" i="48" s="1"/>
  <c r="C18" i="65"/>
  <c r="C17" i="65"/>
  <c r="C14" i="65"/>
  <c r="C13" i="65"/>
  <c r="C12" i="65"/>
  <c r="C11" i="65"/>
  <c r="C10" i="65"/>
  <c r="C9" i="65"/>
  <c r="C8" i="65"/>
  <c r="C7" i="65"/>
  <c r="C6" i="65"/>
  <c r="C5" i="65"/>
  <c r="J20" i="50"/>
  <c r="I20" i="50"/>
  <c r="H20" i="50"/>
  <c r="G20" i="50"/>
  <c r="F20" i="50"/>
  <c r="E20" i="50"/>
  <c r="D20" i="50"/>
  <c r="C20" i="50"/>
  <c r="B20" i="50"/>
  <c r="J19" i="50"/>
  <c r="I19" i="50"/>
  <c r="H19" i="50"/>
  <c r="G19" i="50"/>
  <c r="F19" i="50"/>
  <c r="E19" i="50"/>
  <c r="D19" i="50"/>
  <c r="C19" i="50"/>
  <c r="B19" i="50"/>
  <c r="J18" i="50"/>
  <c r="I18" i="50"/>
  <c r="H18" i="50"/>
  <c r="G18" i="50"/>
  <c r="F18" i="50"/>
  <c r="E18" i="50"/>
  <c r="D18" i="50"/>
  <c r="C18" i="50"/>
  <c r="B18" i="50"/>
  <c r="J17" i="50"/>
  <c r="I17" i="50"/>
  <c r="H17" i="50"/>
  <c r="G17" i="50"/>
  <c r="F17" i="50"/>
  <c r="E17" i="50"/>
  <c r="D17" i="50"/>
  <c r="C17" i="50"/>
  <c r="B17" i="50"/>
  <c r="J16" i="50"/>
  <c r="I16" i="50"/>
  <c r="H16" i="50"/>
  <c r="G16" i="50"/>
  <c r="F16" i="50"/>
  <c r="E16" i="50"/>
  <c r="D16" i="50"/>
  <c r="C16" i="50"/>
  <c r="B16" i="50"/>
  <c r="J15" i="50"/>
  <c r="I15" i="50"/>
  <c r="H15" i="50"/>
  <c r="G15" i="50"/>
  <c r="F15" i="50"/>
  <c r="E15" i="50"/>
  <c r="D15" i="50"/>
  <c r="C15" i="50"/>
  <c r="B15" i="50"/>
  <c r="J14" i="50"/>
  <c r="I14" i="50"/>
  <c r="H14" i="50"/>
  <c r="G14" i="50"/>
  <c r="F14" i="50"/>
  <c r="E14" i="50"/>
  <c r="D14" i="50"/>
  <c r="C14" i="50"/>
  <c r="B14" i="50"/>
  <c r="J13" i="50"/>
  <c r="I13" i="50"/>
  <c r="H13" i="50"/>
  <c r="G13" i="50"/>
  <c r="F13" i="50"/>
  <c r="E13" i="50"/>
  <c r="D13" i="50"/>
  <c r="C13" i="50"/>
  <c r="B13" i="50"/>
  <c r="J12" i="50"/>
  <c r="I12" i="50"/>
  <c r="H12" i="50"/>
  <c r="G12" i="50"/>
  <c r="F12" i="50"/>
  <c r="E12" i="50"/>
  <c r="D12" i="50"/>
  <c r="C12" i="50"/>
  <c r="B12" i="50"/>
  <c r="J11" i="50"/>
  <c r="I11" i="50"/>
  <c r="H11" i="50"/>
  <c r="G11" i="50"/>
  <c r="F11" i="50"/>
  <c r="E11" i="50"/>
  <c r="D11" i="50"/>
  <c r="C11" i="50"/>
  <c r="B11" i="50"/>
  <c r="J10" i="50"/>
  <c r="I10" i="50"/>
  <c r="H10" i="50"/>
  <c r="G10" i="50"/>
  <c r="F10" i="50"/>
  <c r="E10" i="50"/>
  <c r="D10" i="50"/>
  <c r="C10" i="50"/>
  <c r="B10" i="50"/>
  <c r="J9" i="50"/>
  <c r="I9" i="50"/>
  <c r="H9" i="50"/>
  <c r="G9" i="50"/>
  <c r="F9" i="50"/>
  <c r="E9" i="50"/>
  <c r="D9" i="50"/>
  <c r="C9" i="50"/>
  <c r="B9" i="50"/>
  <c r="J8" i="50"/>
  <c r="I8" i="50"/>
  <c r="H8" i="50"/>
  <c r="G8" i="50"/>
  <c r="F8" i="50"/>
  <c r="E8" i="50"/>
  <c r="D8" i="50"/>
  <c r="C8" i="50"/>
  <c r="B8" i="50"/>
  <c r="J6" i="50"/>
  <c r="I6" i="50"/>
  <c r="H6" i="50"/>
  <c r="G6" i="50"/>
  <c r="F6" i="50"/>
  <c r="E6" i="50"/>
  <c r="D6" i="50"/>
  <c r="C6" i="50"/>
  <c r="B6" i="50"/>
  <c r="C16" i="36"/>
  <c r="B16" i="36"/>
  <c r="C15" i="36"/>
  <c r="B15" i="36"/>
  <c r="C12" i="36"/>
  <c r="B12" i="36"/>
  <c r="C9" i="36"/>
  <c r="B9" i="36"/>
  <c r="C8" i="36"/>
  <c r="B8" i="36"/>
  <c r="C7" i="36"/>
  <c r="B7" i="36"/>
  <c r="C6" i="36"/>
  <c r="B6" i="36"/>
  <c r="C39" i="31"/>
  <c r="B39" i="31"/>
  <c r="C36" i="31"/>
  <c r="B36" i="31"/>
  <c r="C35" i="31"/>
  <c r="B35" i="31"/>
  <c r="C34" i="31"/>
  <c r="B34" i="31"/>
  <c r="C33" i="31"/>
  <c r="B33" i="31"/>
  <c r="C32" i="31"/>
  <c r="B32" i="31"/>
  <c r="C31" i="31"/>
  <c r="B31" i="31"/>
  <c r="C28" i="31"/>
  <c r="B28" i="31"/>
  <c r="C27" i="31"/>
  <c r="B27" i="31"/>
  <c r="C26" i="31"/>
  <c r="B26" i="31"/>
  <c r="C25" i="31"/>
  <c r="B25" i="31"/>
  <c r="C24" i="31"/>
  <c r="B24" i="31"/>
  <c r="C23" i="31"/>
  <c r="B23" i="31"/>
  <c r="C22" i="31"/>
  <c r="B22" i="31"/>
  <c r="C21" i="31"/>
  <c r="B21" i="31"/>
  <c r="C18" i="31"/>
  <c r="B18" i="31"/>
  <c r="C17" i="31"/>
  <c r="B17" i="31"/>
  <c r="C16" i="31"/>
  <c r="B16" i="31"/>
  <c r="C15" i="31"/>
  <c r="B15" i="31"/>
  <c r="O13" i="21"/>
  <c r="N13" i="21"/>
  <c r="M13" i="21"/>
  <c r="L13" i="21"/>
  <c r="K13" i="21"/>
  <c r="J13" i="21"/>
  <c r="I13" i="21"/>
  <c r="H13" i="21"/>
  <c r="G13" i="21"/>
  <c r="F13" i="21"/>
  <c r="E13" i="21"/>
  <c r="D13" i="21"/>
  <c r="C11" i="31"/>
  <c r="B11" i="31"/>
  <c r="C10" i="31"/>
  <c r="B10" i="31"/>
  <c r="C9" i="31"/>
  <c r="B9" i="31"/>
  <c r="C8" i="31"/>
  <c r="B8" i="31"/>
  <c r="C6" i="31"/>
  <c r="B6" i="31"/>
  <c r="D31" i="27"/>
  <c r="C31" i="27"/>
  <c r="B31" i="27"/>
  <c r="D29" i="27"/>
  <c r="C29" i="27"/>
  <c r="B29" i="27"/>
  <c r="D28" i="27"/>
  <c r="C28" i="27"/>
  <c r="B28" i="27"/>
  <c r="D27" i="27"/>
  <c r="C27" i="27"/>
  <c r="B27" i="27"/>
  <c r="D26" i="27"/>
  <c r="C26" i="27"/>
  <c r="B26" i="27"/>
  <c r="D25" i="27"/>
  <c r="C25" i="27"/>
  <c r="B25" i="27"/>
  <c r="D24" i="27"/>
  <c r="C24" i="27"/>
  <c r="B24" i="27"/>
  <c r="D22" i="27"/>
  <c r="C22" i="27"/>
  <c r="B22" i="27"/>
  <c r="D21" i="27"/>
  <c r="C21" i="27"/>
  <c r="B21" i="27"/>
  <c r="D20" i="27"/>
  <c r="C20" i="27"/>
  <c r="B20" i="27"/>
  <c r="D19" i="27"/>
  <c r="C19" i="27"/>
  <c r="B19" i="27"/>
  <c r="C18" i="27"/>
  <c r="B18" i="27"/>
  <c r="C17" i="27"/>
  <c r="B17" i="27"/>
  <c r="C16" i="27"/>
  <c r="B16" i="27"/>
  <c r="C15" i="27"/>
  <c r="B15" i="27"/>
  <c r="D13" i="27"/>
  <c r="C13" i="27"/>
  <c r="B13" i="27"/>
  <c r="D12" i="27"/>
  <c r="C12" i="27"/>
  <c r="B12" i="27"/>
  <c r="D11" i="27"/>
  <c r="C11" i="27"/>
  <c r="B11" i="27"/>
  <c r="D10" i="27"/>
  <c r="C10" i="27"/>
  <c r="B10" i="27"/>
  <c r="D9" i="27"/>
  <c r="C9" i="27"/>
  <c r="B9" i="27"/>
  <c r="B7" i="27"/>
  <c r="D6" i="27"/>
  <c r="C6" i="27"/>
  <c r="B6" i="27"/>
  <c r="E33" i="29"/>
  <c r="D33" i="29"/>
  <c r="C33" i="29"/>
  <c r="B33" i="29"/>
  <c r="E31" i="29"/>
  <c r="D31" i="29"/>
  <c r="C31" i="29"/>
  <c r="B31" i="29"/>
  <c r="E30" i="29"/>
  <c r="D30" i="29"/>
  <c r="C30" i="29"/>
  <c r="B30" i="29"/>
  <c r="E29" i="29"/>
  <c r="D29" i="29"/>
  <c r="C29" i="29"/>
  <c r="B29" i="29"/>
  <c r="E28" i="29"/>
  <c r="D28" i="29"/>
  <c r="C28" i="29"/>
  <c r="B28" i="29"/>
  <c r="E27" i="29"/>
  <c r="D27" i="29"/>
  <c r="C27" i="29"/>
  <c r="B27" i="29"/>
  <c r="E26" i="29"/>
  <c r="D26" i="29"/>
  <c r="C26" i="29"/>
  <c r="B26" i="29"/>
  <c r="D24" i="29"/>
  <c r="C24" i="29"/>
  <c r="B24" i="29"/>
  <c r="D23" i="29"/>
  <c r="C23" i="29"/>
  <c r="B23" i="29"/>
  <c r="D22" i="29"/>
  <c r="C22" i="29"/>
  <c r="B22" i="29"/>
  <c r="D21" i="29"/>
  <c r="C21" i="29"/>
  <c r="B21" i="29"/>
  <c r="D20" i="29"/>
  <c r="C20" i="29"/>
  <c r="B20" i="29"/>
  <c r="D19" i="29"/>
  <c r="C19" i="29"/>
  <c r="B19" i="29"/>
  <c r="D18" i="29"/>
  <c r="C18" i="29"/>
  <c r="B18" i="29"/>
  <c r="D17" i="29"/>
  <c r="C17" i="29"/>
  <c r="B17" i="29"/>
  <c r="E15" i="29"/>
  <c r="D15" i="29"/>
  <c r="C15" i="29"/>
  <c r="B15" i="29"/>
  <c r="E14" i="29"/>
  <c r="D14" i="29"/>
  <c r="C14" i="29"/>
  <c r="B14" i="29"/>
  <c r="E13" i="29"/>
  <c r="D13" i="29"/>
  <c r="C13" i="29"/>
  <c r="B13" i="29"/>
  <c r="E12" i="29"/>
  <c r="D12" i="29"/>
  <c r="C12" i="29"/>
  <c r="B12" i="29"/>
  <c r="E9" i="29"/>
  <c r="D9" i="29"/>
  <c r="C9" i="29"/>
  <c r="B9" i="29"/>
  <c r="E8" i="29"/>
  <c r="D8" i="29"/>
  <c r="C8" i="29"/>
  <c r="B8" i="29"/>
  <c r="E7" i="29"/>
  <c r="D7" i="29"/>
  <c r="C7" i="29"/>
  <c r="B7" i="29"/>
  <c r="B38" i="23"/>
  <c r="B35" i="23"/>
  <c r="B34" i="23"/>
  <c r="B33" i="23"/>
  <c r="B32" i="23"/>
  <c r="B31" i="23"/>
  <c r="B30" i="23"/>
  <c r="B27" i="23"/>
  <c r="B26" i="23"/>
  <c r="B25" i="23"/>
  <c r="B24" i="23"/>
  <c r="B23" i="23"/>
  <c r="B22" i="23"/>
  <c r="B21" i="23"/>
  <c r="B20" i="23"/>
  <c r="B17" i="23"/>
  <c r="B16" i="23"/>
  <c r="B15" i="23"/>
  <c r="B14" i="23"/>
  <c r="B13" i="23"/>
  <c r="B10" i="23"/>
  <c r="B9" i="23"/>
  <c r="B8" i="23"/>
  <c r="B7" i="23"/>
  <c r="B5" i="23"/>
  <c r="D7" i="50" l="1"/>
  <c r="H7" i="50"/>
  <c r="C4" i="39"/>
  <c r="E4" i="39" s="1"/>
  <c r="C6" i="39"/>
  <c r="E6" i="39" s="1"/>
  <c r="K10" i="32"/>
  <c r="L5" i="42"/>
  <c r="B7" i="50"/>
  <c r="F7" i="50"/>
  <c r="J7" i="50"/>
  <c r="M5" i="42"/>
  <c r="C5" i="39"/>
  <c r="E5" i="39" s="1"/>
  <c r="C7" i="50"/>
  <c r="E7" i="50"/>
  <c r="G7" i="50"/>
  <c r="I7" i="50"/>
  <c r="B13" i="21"/>
  <c r="B14" i="31"/>
  <c r="C13" i="21"/>
  <c r="C14" i="31"/>
  <c r="E21" i="21"/>
  <c r="B10" i="35"/>
  <c r="D10" i="35"/>
  <c r="F10" i="35"/>
  <c r="H10" i="35"/>
  <c r="J10" i="35"/>
  <c r="L10" i="35"/>
  <c r="N10" i="35"/>
  <c r="P10" i="35"/>
  <c r="N7" i="32"/>
  <c r="J10" i="32"/>
  <c r="J2" i="32" l="1"/>
  <c r="K2" i="32"/>
  <c r="L13" i="42"/>
  <c r="M13" i="42" l="1"/>
  <c r="N13" i="42" l="1"/>
  <c r="O13" i="42" l="1"/>
  <c r="P13" i="42" s="1"/>
  <c r="Q13" i="42" s="1"/>
  <c r="Q5" i="1" l="1"/>
  <c r="P5" i="1"/>
  <c r="Q14" i="21" l="1"/>
  <c r="R14" i="21"/>
  <c r="S14" i="21"/>
  <c r="T14" i="21"/>
  <c r="K25" i="42" l="1"/>
  <c r="K24" i="42"/>
  <c r="R22" i="75" l="1"/>
  <c r="K25" i="75" l="1"/>
  <c r="R13" i="75"/>
  <c r="R14" i="75" s="1"/>
  <c r="R17" i="75"/>
  <c r="Q11" i="75" l="1"/>
  <c r="N13" i="75"/>
  <c r="N14" i="75" s="1"/>
  <c r="P13" i="75"/>
  <c r="P14" i="75" s="1"/>
  <c r="O13" i="75"/>
  <c r="O14" i="75" s="1"/>
  <c r="Q12" i="75"/>
  <c r="Q13" i="75" l="1"/>
  <c r="Q14" i="75" s="1"/>
  <c r="S12" i="75"/>
  <c r="S11" i="75"/>
  <c r="L11" i="75"/>
  <c r="T11" i="75" s="1"/>
  <c r="S13" i="75" l="1"/>
  <c r="S14" i="75" s="1"/>
  <c r="K13" i="75"/>
  <c r="L12" i="75"/>
  <c r="M13" i="75"/>
  <c r="M14" i="75" s="1"/>
  <c r="P17" i="75"/>
  <c r="P22" i="75"/>
  <c r="O17" i="75"/>
  <c r="O22" i="75"/>
  <c r="Q6" i="75"/>
  <c r="L13" i="75" l="1"/>
  <c r="K14" i="75"/>
  <c r="Q22" i="75"/>
  <c r="T12" i="75"/>
  <c r="L14" i="75"/>
  <c r="Q17" i="75"/>
  <c r="T13" i="75" l="1"/>
  <c r="T14" i="75" s="1"/>
  <c r="N22" i="75"/>
  <c r="M22" i="75" l="1"/>
  <c r="S6" i="75"/>
  <c r="K22" i="75"/>
  <c r="L6" i="75"/>
  <c r="M17" i="75"/>
  <c r="K17" i="75"/>
  <c r="N17" i="75"/>
  <c r="T6" i="75" l="1"/>
  <c r="T22" i="75" s="1"/>
  <c r="S22" i="75"/>
  <c r="S17" i="75"/>
  <c r="L22" i="75"/>
  <c r="L17" i="75"/>
  <c r="A20" i="64"/>
  <c r="F4" i="61"/>
  <c r="H4" i="61"/>
  <c r="D4" i="61"/>
  <c r="A54" i="60"/>
  <c r="A53" i="60"/>
  <c r="A28" i="74"/>
  <c r="T17" i="75" l="1"/>
  <c r="L25" i="75" l="1"/>
  <c r="L27" i="75"/>
  <c r="M28" i="75"/>
  <c r="L37" i="75"/>
  <c r="K5" i="75"/>
  <c r="K30" i="75" s="1"/>
  <c r="M26" i="75"/>
  <c r="K27" i="75"/>
  <c r="M5" i="75"/>
  <c r="M21" i="75" s="1"/>
  <c r="N5" i="75"/>
  <c r="N33" i="75" s="1"/>
  <c r="M25" i="75"/>
  <c r="N25" i="75"/>
  <c r="L26" i="75"/>
  <c r="M27" i="75"/>
  <c r="N27" i="75"/>
  <c r="L28" i="75"/>
  <c r="M37" i="75"/>
  <c r="N37" i="75"/>
  <c r="L36" i="75"/>
  <c r="L35" i="75"/>
  <c r="M65" i="75"/>
  <c r="N65" i="75"/>
  <c r="L73" i="75"/>
  <c r="M36" i="75"/>
  <c r="M35" i="75"/>
  <c r="L65" i="75"/>
  <c r="M73" i="75"/>
  <c r="N36" i="75"/>
  <c r="N35" i="75"/>
  <c r="B3" i="48"/>
  <c r="B5" i="48"/>
  <c r="D5" i="48" s="1"/>
  <c r="B6" i="48"/>
  <c r="D6" i="48" s="1"/>
  <c r="B7" i="48"/>
  <c r="D7" i="48" s="1"/>
  <c r="B8" i="48"/>
  <c r="D8" i="48" s="1"/>
  <c r="M31" i="75" l="1"/>
  <c r="M32" i="75"/>
  <c r="N31" i="75"/>
  <c r="N32" i="75"/>
  <c r="N16" i="75"/>
  <c r="N21" i="75"/>
  <c r="N8" i="75"/>
  <c r="K31" i="75"/>
  <c r="K33" i="75"/>
  <c r="K8" i="75"/>
  <c r="M8" i="75"/>
  <c r="M30" i="75"/>
  <c r="L5" i="75"/>
  <c r="L33" i="75" s="1"/>
  <c r="N30" i="75"/>
  <c r="K16" i="75"/>
  <c r="M16" i="75"/>
  <c r="K21" i="75"/>
  <c r="M33" i="75"/>
  <c r="K32" i="75"/>
  <c r="M75" i="75"/>
  <c r="M77" i="75"/>
  <c r="M69" i="75"/>
  <c r="M67" i="75"/>
  <c r="L69" i="75"/>
  <c r="L67" i="75"/>
  <c r="L77" i="75"/>
  <c r="L75" i="75"/>
  <c r="N69" i="75"/>
  <c r="N67" i="75"/>
  <c r="C7" i="39"/>
  <c r="E7" i="39" s="1"/>
  <c r="C8" i="39"/>
  <c r="E8" i="39" s="1"/>
  <c r="C9" i="39"/>
  <c r="E9" i="39" s="1"/>
  <c r="C12" i="39"/>
  <c r="E12" i="39" s="1"/>
  <c r="C15" i="39"/>
  <c r="E15" i="39" s="1"/>
  <c r="C18" i="39"/>
  <c r="E18" i="39" s="1"/>
  <c r="C3" i="39"/>
  <c r="E32" i="23"/>
  <c r="M18" i="75" l="1"/>
  <c r="M7" i="75"/>
  <c r="N18" i="75"/>
  <c r="N7" i="75"/>
  <c r="K18" i="75"/>
  <c r="K7" i="75"/>
  <c r="L32" i="75"/>
  <c r="N23" i="75"/>
  <c r="L21" i="75"/>
  <c r="L30" i="75"/>
  <c r="L16" i="75"/>
  <c r="M23" i="75"/>
  <c r="K23" i="75"/>
  <c r="L31" i="75"/>
  <c r="L8" i="75"/>
  <c r="L7" i="75" s="1"/>
  <c r="L23" i="75" l="1"/>
  <c r="L18" i="75"/>
  <c r="B6" i="3"/>
  <c r="D6" i="3" s="1"/>
  <c r="B4" i="3"/>
  <c r="D4" i="3" s="1"/>
  <c r="B7" i="3"/>
  <c r="D7" i="3" s="1"/>
  <c r="R5" i="1"/>
  <c r="B5" i="3" l="1"/>
  <c r="D5" i="3" s="1"/>
  <c r="A1" i="66" l="1"/>
  <c r="C38" i="23" l="1"/>
  <c r="C35" i="23"/>
  <c r="C34" i="23"/>
  <c r="C33" i="23"/>
  <c r="C32" i="23"/>
  <c r="C31" i="23"/>
  <c r="C30" i="23"/>
  <c r="C27" i="23"/>
  <c r="C26" i="23"/>
  <c r="C25" i="23"/>
  <c r="C24" i="23"/>
  <c r="C23" i="23"/>
  <c r="C22" i="23"/>
  <c r="C21" i="23"/>
  <c r="C20" i="23"/>
  <c r="C17" i="23"/>
  <c r="C16" i="23"/>
  <c r="C15" i="23"/>
  <c r="C14" i="23"/>
  <c r="C13" i="23"/>
  <c r="D10" i="23"/>
  <c r="D9" i="23"/>
  <c r="C9" i="23"/>
  <c r="D8" i="23"/>
  <c r="D7" i="23"/>
  <c r="C7" i="23"/>
  <c r="D5" i="23" l="1"/>
  <c r="C5" i="23"/>
  <c r="E31" i="52" l="1"/>
  <c r="C31" i="52"/>
  <c r="F29" i="52"/>
  <c r="E29" i="52"/>
  <c r="D29" i="52"/>
  <c r="C29" i="52"/>
  <c r="B29" i="52"/>
  <c r="E35" i="51"/>
  <c r="K35" i="49"/>
  <c r="K20" i="50" s="1"/>
  <c r="K34" i="49"/>
  <c r="K19" i="50" s="1"/>
  <c r="K33" i="49"/>
  <c r="K18" i="50" s="1"/>
  <c r="K32" i="49"/>
  <c r="K17" i="50" s="1"/>
  <c r="K31" i="49"/>
  <c r="K16" i="50" s="1"/>
  <c r="K30" i="49"/>
  <c r="K15" i="50" s="1"/>
  <c r="K29" i="49"/>
  <c r="K14" i="50" s="1"/>
  <c r="K28" i="49"/>
  <c r="K13" i="50" s="1"/>
  <c r="K27" i="49"/>
  <c r="K12" i="50" s="1"/>
  <c r="K26" i="49"/>
  <c r="K11" i="50" s="1"/>
  <c r="K25" i="49"/>
  <c r="K10" i="50" s="1"/>
  <c r="K24" i="49"/>
  <c r="K9" i="50" s="1"/>
  <c r="K23" i="49"/>
  <c r="K8" i="50" s="1"/>
  <c r="K22" i="49"/>
  <c r="K21" i="49"/>
  <c r="K20" i="49"/>
  <c r="K19" i="49"/>
  <c r="K18" i="49"/>
  <c r="K17" i="49"/>
  <c r="K16" i="49"/>
  <c r="K15" i="49"/>
  <c r="K14" i="49"/>
  <c r="K13" i="49"/>
  <c r="K12" i="49"/>
  <c r="K11" i="49"/>
  <c r="K10" i="49"/>
  <c r="K9" i="49"/>
  <c r="K8" i="49"/>
  <c r="K7" i="49"/>
  <c r="K7" i="50" l="1"/>
  <c r="E30" i="52"/>
  <c r="K6" i="49"/>
  <c r="K6" i="50" s="1"/>
  <c r="B35" i="51"/>
  <c r="E40" i="51" s="1"/>
  <c r="C35" i="51"/>
  <c r="B31" i="52"/>
  <c r="D31" i="52"/>
  <c r="F31" i="52"/>
  <c r="F35" i="51"/>
  <c r="D35" i="51"/>
  <c r="E33" i="61"/>
  <c r="G33" i="61"/>
  <c r="I33" i="61"/>
  <c r="E34" i="61"/>
  <c r="G34" i="61"/>
  <c r="I34" i="61"/>
  <c r="D35" i="61"/>
  <c r="F35" i="61"/>
  <c r="H35" i="61"/>
  <c r="E36" i="61"/>
  <c r="G36" i="61"/>
  <c r="I36" i="61"/>
  <c r="D37" i="61"/>
  <c r="F37" i="61"/>
  <c r="H37" i="61"/>
  <c r="E38" i="61"/>
  <c r="G38" i="61"/>
  <c r="I38" i="61"/>
  <c r="D39" i="61"/>
  <c r="F39" i="61"/>
  <c r="H39" i="61"/>
  <c r="E40" i="61"/>
  <c r="G40" i="61"/>
  <c r="I40" i="61"/>
  <c r="D41" i="61"/>
  <c r="F41" i="61"/>
  <c r="H41" i="61"/>
  <c r="E42" i="61"/>
  <c r="G42" i="61"/>
  <c r="I42" i="61"/>
  <c r="D43" i="61"/>
  <c r="F43" i="61"/>
  <c r="H43" i="61"/>
  <c r="E44" i="61"/>
  <c r="G44" i="61"/>
  <c r="I44" i="61"/>
  <c r="D45" i="61"/>
  <c r="F45" i="61"/>
  <c r="H45" i="61"/>
  <c r="E46" i="61"/>
  <c r="G46" i="61"/>
  <c r="I46" i="61"/>
  <c r="D47" i="61"/>
  <c r="F47" i="61"/>
  <c r="H47" i="61"/>
  <c r="E48" i="61"/>
  <c r="G48" i="61"/>
  <c r="I48" i="61"/>
  <c r="D49" i="61"/>
  <c r="F49" i="61"/>
  <c r="H49" i="61"/>
  <c r="E50" i="61"/>
  <c r="G50" i="61"/>
  <c r="I50" i="61"/>
  <c r="D33" i="61"/>
  <c r="F33" i="61"/>
  <c r="H33" i="61"/>
  <c r="D34" i="61"/>
  <c r="F34" i="61"/>
  <c r="H34" i="61"/>
  <c r="E35" i="61"/>
  <c r="G35" i="61"/>
  <c r="I35" i="61"/>
  <c r="D36" i="61"/>
  <c r="F36" i="61"/>
  <c r="H36" i="61"/>
  <c r="E37" i="61"/>
  <c r="G37" i="61"/>
  <c r="I37" i="61"/>
  <c r="D38" i="61"/>
  <c r="F38" i="61"/>
  <c r="H38" i="61"/>
  <c r="E39" i="61"/>
  <c r="G39" i="61"/>
  <c r="I39" i="61"/>
  <c r="D40" i="61"/>
  <c r="F40" i="61"/>
  <c r="H40" i="61"/>
  <c r="E41" i="61"/>
  <c r="G41" i="61"/>
  <c r="I41" i="61"/>
  <c r="D42" i="61"/>
  <c r="F42" i="61"/>
  <c r="H42" i="61"/>
  <c r="E43" i="61"/>
  <c r="G43" i="61"/>
  <c r="I43" i="61"/>
  <c r="D44" i="61"/>
  <c r="F44" i="61"/>
  <c r="H44" i="61"/>
  <c r="E45" i="61"/>
  <c r="G45" i="61"/>
  <c r="I45" i="61"/>
  <c r="D46" i="61"/>
  <c r="F46" i="61"/>
  <c r="H46" i="61"/>
  <c r="E47" i="61"/>
  <c r="G47" i="61"/>
  <c r="I47" i="61"/>
  <c r="D48" i="61"/>
  <c r="F48" i="61"/>
  <c r="H48" i="61"/>
  <c r="E49" i="61"/>
  <c r="G49" i="61"/>
  <c r="I49" i="61"/>
  <c r="D50" i="61"/>
  <c r="F50" i="61"/>
  <c r="H50" i="61"/>
  <c r="A21" i="66"/>
  <c r="A20" i="66"/>
  <c r="A41" i="66"/>
  <c r="A40" i="66"/>
  <c r="D40" i="51" l="1"/>
  <c r="F40" i="51"/>
  <c r="F30" i="52"/>
  <c r="C30" i="52"/>
  <c r="D30" i="52"/>
  <c r="B30" i="52"/>
  <c r="B9" i="42"/>
  <c r="C9" i="42"/>
  <c r="D9" i="42"/>
  <c r="E9" i="42"/>
  <c r="F9" i="42"/>
  <c r="F17" i="42" s="1"/>
  <c r="G9" i="42"/>
  <c r="H9" i="42"/>
  <c r="I9" i="42"/>
  <c r="J9" i="42"/>
  <c r="J17" i="42" s="1"/>
  <c r="K9" i="42"/>
  <c r="L9" i="42"/>
  <c r="B8" i="42"/>
  <c r="C8" i="42"/>
  <c r="D8" i="42"/>
  <c r="D16" i="42" s="1"/>
  <c r="E8" i="42"/>
  <c r="F8" i="42"/>
  <c r="F16" i="42" s="1"/>
  <c r="G8" i="42"/>
  <c r="H8" i="42"/>
  <c r="H16" i="42" s="1"/>
  <c r="I8" i="42"/>
  <c r="J8" i="42"/>
  <c r="J16" i="42" s="1"/>
  <c r="K8" i="42"/>
  <c r="L8" i="42"/>
  <c r="B7" i="42"/>
  <c r="C7" i="42"/>
  <c r="D7" i="42"/>
  <c r="E7" i="42"/>
  <c r="F7" i="42"/>
  <c r="F15" i="42" s="1"/>
  <c r="G7" i="42"/>
  <c r="H7" i="42"/>
  <c r="I7" i="42"/>
  <c r="J7" i="42"/>
  <c r="J15" i="42" s="1"/>
  <c r="K7" i="42"/>
  <c r="L7" i="42"/>
  <c r="B6" i="42"/>
  <c r="K14" i="42" s="1"/>
  <c r="C6" i="42"/>
  <c r="D6" i="42"/>
  <c r="E6" i="42"/>
  <c r="F6" i="42"/>
  <c r="G6" i="42"/>
  <c r="H6" i="42"/>
  <c r="I6" i="42"/>
  <c r="J6" i="42"/>
  <c r="K6" i="42"/>
  <c r="L6" i="42"/>
  <c r="B4" i="42"/>
  <c r="K12" i="42" s="1"/>
  <c r="C4" i="42"/>
  <c r="D4" i="42"/>
  <c r="E4" i="42"/>
  <c r="F4" i="42"/>
  <c r="G4" i="42"/>
  <c r="H4" i="42"/>
  <c r="I4" i="42"/>
  <c r="J4" i="42"/>
  <c r="K4" i="42"/>
  <c r="L4" i="42"/>
  <c r="H15" i="42" l="1"/>
  <c r="D15" i="42"/>
  <c r="Q17" i="42"/>
  <c r="P17" i="42"/>
  <c r="Q16" i="42"/>
  <c r="P16" i="42"/>
  <c r="Q15" i="42"/>
  <c r="P15" i="42"/>
  <c r="H17" i="42"/>
  <c r="D17" i="42"/>
  <c r="O15" i="42"/>
  <c r="O17" i="42"/>
  <c r="O16" i="42"/>
  <c r="L14" i="42"/>
  <c r="L12" i="42"/>
  <c r="C12" i="42"/>
  <c r="I15" i="42"/>
  <c r="G15" i="42"/>
  <c r="E15" i="42"/>
  <c r="C15" i="42"/>
  <c r="I17" i="42"/>
  <c r="G17" i="42"/>
  <c r="E17" i="42"/>
  <c r="C17" i="42"/>
  <c r="K15" i="42"/>
  <c r="L16" i="42"/>
  <c r="K17" i="42"/>
  <c r="L15" i="42"/>
  <c r="L17" i="42"/>
  <c r="I12" i="42"/>
  <c r="G12" i="42"/>
  <c r="E12" i="42"/>
  <c r="J14" i="42"/>
  <c r="H14" i="42"/>
  <c r="F14" i="42"/>
  <c r="D14" i="42"/>
  <c r="J12" i="42"/>
  <c r="H12" i="42"/>
  <c r="F12" i="42"/>
  <c r="D12" i="42"/>
  <c r="I14" i="42"/>
  <c r="G14" i="42"/>
  <c r="E14" i="42"/>
  <c r="K16" i="42"/>
  <c r="I16" i="42"/>
  <c r="G16" i="42"/>
  <c r="E16" i="42"/>
  <c r="C14" i="42"/>
  <c r="C16" i="42"/>
  <c r="M4" i="42" l="1"/>
  <c r="M8" i="42"/>
  <c r="M6" i="42"/>
  <c r="M7" i="42"/>
  <c r="M9" i="42"/>
  <c r="M14" i="42" l="1"/>
  <c r="M12" i="42"/>
  <c r="M15" i="42"/>
  <c r="M16" i="42"/>
  <c r="M17" i="42"/>
  <c r="D18" i="65"/>
  <c r="D17" i="65"/>
  <c r="D16" i="65"/>
  <c r="D15" i="65"/>
  <c r="D14" i="65"/>
  <c r="D13" i="65"/>
  <c r="F12" i="65"/>
  <c r="E12" i="65"/>
  <c r="D12" i="65"/>
  <c r="F11" i="65"/>
  <c r="E11" i="65"/>
  <c r="D11" i="65"/>
  <c r="F10" i="65"/>
  <c r="E10" i="65"/>
  <c r="D10" i="65"/>
  <c r="F9" i="65"/>
  <c r="E9" i="65"/>
  <c r="D9" i="65"/>
  <c r="F8" i="65"/>
  <c r="E8" i="65"/>
  <c r="D8" i="65"/>
  <c r="F7" i="65"/>
  <c r="E7" i="65"/>
  <c r="D7" i="65"/>
  <c r="F6" i="65"/>
  <c r="E6" i="65"/>
  <c r="D6" i="65"/>
  <c r="F5" i="65"/>
  <c r="E5" i="65"/>
  <c r="D5" i="65"/>
  <c r="I32" i="61"/>
  <c r="H32" i="61"/>
  <c r="G32" i="61"/>
  <c r="F32" i="61"/>
  <c r="E32" i="61"/>
  <c r="D32" i="61"/>
  <c r="I31" i="61"/>
  <c r="H31" i="61"/>
  <c r="G31" i="61"/>
  <c r="F31" i="61"/>
  <c r="E31" i="61"/>
  <c r="D31" i="61"/>
  <c r="I30" i="61"/>
  <c r="H30" i="61"/>
  <c r="G30" i="61"/>
  <c r="F30" i="61"/>
  <c r="E30" i="61"/>
  <c r="D30" i="61"/>
  <c r="I29" i="61"/>
  <c r="H29" i="61"/>
  <c r="G29" i="61"/>
  <c r="F29" i="61"/>
  <c r="E29" i="61"/>
  <c r="D29" i="61"/>
  <c r="I28" i="61"/>
  <c r="H28" i="61"/>
  <c r="G28" i="61"/>
  <c r="F28" i="61"/>
  <c r="E28" i="61"/>
  <c r="D28" i="61"/>
  <c r="I27" i="61"/>
  <c r="H27" i="61"/>
  <c r="G27" i="61"/>
  <c r="F27" i="61"/>
  <c r="E27" i="61"/>
  <c r="D27" i="61"/>
  <c r="I26" i="61"/>
  <c r="H26" i="61"/>
  <c r="G26" i="61"/>
  <c r="F26" i="61"/>
  <c r="E26" i="61"/>
  <c r="D26" i="61"/>
  <c r="I25" i="61"/>
  <c r="H25" i="61"/>
  <c r="G25" i="61"/>
  <c r="F25" i="61"/>
  <c r="E25" i="61"/>
  <c r="D25" i="61"/>
  <c r="I24" i="61"/>
  <c r="H24" i="61"/>
  <c r="G24" i="61"/>
  <c r="F24" i="61"/>
  <c r="E24" i="61"/>
  <c r="D24" i="61"/>
  <c r="I23" i="61"/>
  <c r="H23" i="61"/>
  <c r="G23" i="61"/>
  <c r="F23" i="61"/>
  <c r="E23" i="61"/>
  <c r="D23" i="61"/>
  <c r="I22" i="61"/>
  <c r="H22" i="61"/>
  <c r="G22" i="61"/>
  <c r="F22" i="61"/>
  <c r="E22" i="61"/>
  <c r="D22" i="61"/>
  <c r="I21" i="61"/>
  <c r="H21" i="61"/>
  <c r="G21" i="61"/>
  <c r="F21" i="61"/>
  <c r="E21" i="61"/>
  <c r="D21" i="61"/>
  <c r="I20" i="61"/>
  <c r="H20" i="61"/>
  <c r="G20" i="61"/>
  <c r="F20" i="61"/>
  <c r="E20" i="61"/>
  <c r="D20" i="61"/>
  <c r="I19" i="61"/>
  <c r="H19" i="61"/>
  <c r="G19" i="61"/>
  <c r="F19" i="61"/>
  <c r="E19" i="61"/>
  <c r="D19" i="61"/>
  <c r="I18" i="61"/>
  <c r="H18" i="61"/>
  <c r="G18" i="61"/>
  <c r="F18" i="61"/>
  <c r="E18" i="61"/>
  <c r="D18" i="61"/>
  <c r="I17" i="61"/>
  <c r="H17" i="61"/>
  <c r="G17" i="61"/>
  <c r="F17" i="61"/>
  <c r="E17" i="61"/>
  <c r="D17" i="61"/>
  <c r="I16" i="61"/>
  <c r="H16" i="61"/>
  <c r="G16" i="61"/>
  <c r="F16" i="61"/>
  <c r="E16" i="61"/>
  <c r="D16" i="61"/>
  <c r="I15" i="61"/>
  <c r="H15" i="61"/>
  <c r="G15" i="61"/>
  <c r="F15" i="61"/>
  <c r="E15" i="61"/>
  <c r="D15" i="61"/>
  <c r="I14" i="61"/>
  <c r="H14" i="61"/>
  <c r="G14" i="61"/>
  <c r="F14" i="61"/>
  <c r="E14" i="61"/>
  <c r="D14" i="61"/>
  <c r="I13" i="61"/>
  <c r="H13" i="61"/>
  <c r="G13" i="61"/>
  <c r="F13" i="61"/>
  <c r="E13" i="61"/>
  <c r="D13" i="61"/>
  <c r="I12" i="61"/>
  <c r="H12" i="61"/>
  <c r="G12" i="61"/>
  <c r="F12" i="61"/>
  <c r="E12" i="61"/>
  <c r="D12" i="61"/>
  <c r="I11" i="61"/>
  <c r="H11" i="61"/>
  <c r="G11" i="61"/>
  <c r="F11" i="61"/>
  <c r="E11" i="61"/>
  <c r="D11" i="61"/>
  <c r="I10" i="61"/>
  <c r="H10" i="61"/>
  <c r="G10" i="61"/>
  <c r="F10" i="61"/>
  <c r="E10" i="61"/>
  <c r="D10" i="61"/>
  <c r="I9" i="61"/>
  <c r="H9" i="61"/>
  <c r="G9" i="61"/>
  <c r="F9" i="61"/>
  <c r="E9" i="61"/>
  <c r="D9" i="61"/>
  <c r="I8" i="61"/>
  <c r="H8" i="61"/>
  <c r="G8" i="61"/>
  <c r="F8" i="61"/>
  <c r="E8" i="61"/>
  <c r="D8" i="61"/>
  <c r="I7" i="61"/>
  <c r="H7" i="61"/>
  <c r="G7" i="61"/>
  <c r="F7" i="61"/>
  <c r="E7" i="61"/>
  <c r="D7" i="61"/>
  <c r="D6" i="61"/>
  <c r="E6" i="61"/>
  <c r="F6" i="61"/>
  <c r="G6" i="61"/>
  <c r="H6" i="61"/>
  <c r="I6" i="61"/>
  <c r="L19" i="58"/>
  <c r="K19" i="58"/>
  <c r="J19" i="58"/>
  <c r="I19" i="58"/>
  <c r="H19" i="58"/>
  <c r="G19" i="58"/>
  <c r="F19" i="58"/>
  <c r="E19" i="58"/>
  <c r="D19" i="58"/>
  <c r="C19" i="58"/>
  <c r="L18" i="58"/>
  <c r="K18" i="58"/>
  <c r="J18" i="58"/>
  <c r="I18" i="58"/>
  <c r="H18" i="58"/>
  <c r="G18" i="58"/>
  <c r="F18" i="58"/>
  <c r="E18" i="58"/>
  <c r="D18" i="58"/>
  <c r="C18" i="58"/>
  <c r="L17" i="58"/>
  <c r="K17" i="58"/>
  <c r="J17" i="58"/>
  <c r="I17" i="58"/>
  <c r="H17" i="58"/>
  <c r="G17" i="58"/>
  <c r="F17" i="58"/>
  <c r="E17" i="58"/>
  <c r="D17" i="58"/>
  <c r="C17" i="58"/>
  <c r="L16" i="58"/>
  <c r="K16" i="58"/>
  <c r="J16" i="58"/>
  <c r="I16" i="58"/>
  <c r="H16" i="58"/>
  <c r="G16" i="58"/>
  <c r="F16" i="58"/>
  <c r="E16" i="58"/>
  <c r="D16" i="58"/>
  <c r="C16" i="58"/>
  <c r="L15" i="58"/>
  <c r="K15" i="58"/>
  <c r="J15" i="58"/>
  <c r="I15" i="58"/>
  <c r="H15" i="58"/>
  <c r="G15" i="58"/>
  <c r="F15" i="58"/>
  <c r="E15" i="58"/>
  <c r="D15" i="58"/>
  <c r="C15" i="58"/>
  <c r="L14" i="58"/>
  <c r="K14" i="58"/>
  <c r="J14" i="58"/>
  <c r="I14" i="58"/>
  <c r="H14" i="58"/>
  <c r="G14" i="58"/>
  <c r="F14" i="58"/>
  <c r="E14" i="58"/>
  <c r="D14" i="58"/>
  <c r="C14" i="58"/>
  <c r="L13" i="58"/>
  <c r="K13" i="58"/>
  <c r="J13" i="58"/>
  <c r="I13" i="58"/>
  <c r="H13" i="58"/>
  <c r="G13" i="58"/>
  <c r="F13" i="58"/>
  <c r="E13" i="58"/>
  <c r="D13" i="58"/>
  <c r="C13" i="58"/>
  <c r="L12" i="58"/>
  <c r="K12" i="58"/>
  <c r="J12" i="58"/>
  <c r="I12" i="58"/>
  <c r="H12" i="58"/>
  <c r="G12" i="58"/>
  <c r="F12" i="58"/>
  <c r="E12" i="58"/>
  <c r="D12" i="58"/>
  <c r="C12" i="58"/>
  <c r="L11" i="58"/>
  <c r="K11" i="58"/>
  <c r="J11" i="58"/>
  <c r="I11" i="58"/>
  <c r="H11" i="58"/>
  <c r="G11" i="58"/>
  <c r="F11" i="58"/>
  <c r="E11" i="58"/>
  <c r="D11" i="58"/>
  <c r="C11" i="58"/>
  <c r="L10" i="58"/>
  <c r="K10" i="58"/>
  <c r="J10" i="58"/>
  <c r="I10" i="58"/>
  <c r="H10" i="58"/>
  <c r="G10" i="58"/>
  <c r="F10" i="58"/>
  <c r="E10" i="58"/>
  <c r="D10" i="58"/>
  <c r="C10" i="58"/>
  <c r="L9" i="58"/>
  <c r="K9" i="58"/>
  <c r="J9" i="58"/>
  <c r="I9" i="58"/>
  <c r="H9" i="58"/>
  <c r="G9" i="58"/>
  <c r="F9" i="58"/>
  <c r="E9" i="58"/>
  <c r="D9" i="58"/>
  <c r="C9" i="58"/>
  <c r="L8" i="58"/>
  <c r="K8" i="58"/>
  <c r="J8" i="58"/>
  <c r="I8" i="58"/>
  <c r="H8" i="58"/>
  <c r="G8" i="58"/>
  <c r="F8" i="58"/>
  <c r="E8" i="58"/>
  <c r="D8" i="58"/>
  <c r="C8" i="58"/>
  <c r="L7" i="58"/>
  <c r="K7" i="58"/>
  <c r="J7" i="58"/>
  <c r="I7" i="58"/>
  <c r="H7" i="58"/>
  <c r="G7" i="58"/>
  <c r="F7" i="58"/>
  <c r="E7" i="58"/>
  <c r="D7" i="58"/>
  <c r="C7" i="58"/>
  <c r="L6" i="58"/>
  <c r="K6" i="58"/>
  <c r="J6" i="58"/>
  <c r="I6" i="58"/>
  <c r="H6" i="58"/>
  <c r="G6" i="58"/>
  <c r="F6" i="58"/>
  <c r="E6" i="58"/>
  <c r="D6" i="58"/>
  <c r="C6" i="58"/>
  <c r="L5" i="58"/>
  <c r="K5" i="58"/>
  <c r="J5" i="58"/>
  <c r="I5" i="58"/>
  <c r="H5" i="58"/>
  <c r="G5" i="58"/>
  <c r="F5" i="58"/>
  <c r="E5" i="58"/>
  <c r="D5" i="58"/>
  <c r="C5" i="58"/>
  <c r="B19" i="58"/>
  <c r="B18" i="58"/>
  <c r="B17" i="58"/>
  <c r="B16" i="58"/>
  <c r="B15" i="58"/>
  <c r="B14" i="58"/>
  <c r="B13" i="58"/>
  <c r="B12" i="58"/>
  <c r="B11" i="58"/>
  <c r="B10" i="58"/>
  <c r="B9" i="58"/>
  <c r="B8" i="58"/>
  <c r="B7" i="58"/>
  <c r="B6" i="58"/>
  <c r="B5" i="58"/>
  <c r="L19" i="55"/>
  <c r="K19" i="55"/>
  <c r="J19" i="55"/>
  <c r="I19" i="55"/>
  <c r="H19" i="55"/>
  <c r="G19" i="55"/>
  <c r="F19" i="55"/>
  <c r="E19" i="55"/>
  <c r="D19" i="55"/>
  <c r="C19" i="55"/>
  <c r="B19" i="55"/>
  <c r="L18" i="55"/>
  <c r="K18" i="55"/>
  <c r="J18" i="55"/>
  <c r="I18" i="55"/>
  <c r="H18" i="55"/>
  <c r="G18" i="55"/>
  <c r="F18" i="55"/>
  <c r="E18" i="55"/>
  <c r="D18" i="55"/>
  <c r="C18" i="55"/>
  <c r="B18" i="55"/>
  <c r="L17" i="55"/>
  <c r="K17" i="55"/>
  <c r="J17" i="55"/>
  <c r="I17" i="55"/>
  <c r="H17" i="55"/>
  <c r="G17" i="55"/>
  <c r="F17" i="55"/>
  <c r="E17" i="55"/>
  <c r="D17" i="55"/>
  <c r="C17" i="55"/>
  <c r="B17" i="55"/>
  <c r="L16" i="55"/>
  <c r="K16" i="55"/>
  <c r="J16" i="55"/>
  <c r="I16" i="55"/>
  <c r="H16" i="55"/>
  <c r="G16" i="55"/>
  <c r="F16" i="55"/>
  <c r="E16" i="55"/>
  <c r="D16" i="55"/>
  <c r="C16" i="55"/>
  <c r="B16" i="55"/>
  <c r="L15" i="55"/>
  <c r="K15" i="55"/>
  <c r="J15" i="55"/>
  <c r="I15" i="55"/>
  <c r="H15" i="55"/>
  <c r="G15" i="55"/>
  <c r="F15" i="55"/>
  <c r="E15" i="55"/>
  <c r="D15" i="55"/>
  <c r="C15" i="55"/>
  <c r="B15" i="55"/>
  <c r="L14" i="55"/>
  <c r="K14" i="55"/>
  <c r="J14" i="55"/>
  <c r="I14" i="55"/>
  <c r="H14" i="55"/>
  <c r="G14" i="55"/>
  <c r="F14" i="55"/>
  <c r="E14" i="55"/>
  <c r="D14" i="55"/>
  <c r="C14" i="55"/>
  <c r="B14" i="55"/>
  <c r="L13" i="55"/>
  <c r="K13" i="55"/>
  <c r="J13" i="55"/>
  <c r="I13" i="55"/>
  <c r="H13" i="55"/>
  <c r="G13" i="55"/>
  <c r="F13" i="55"/>
  <c r="E13" i="55"/>
  <c r="D13" i="55"/>
  <c r="C13" i="55"/>
  <c r="B13" i="55"/>
  <c r="L12" i="55"/>
  <c r="K12" i="55"/>
  <c r="J12" i="55"/>
  <c r="I12" i="55"/>
  <c r="H12" i="55"/>
  <c r="G12" i="55"/>
  <c r="F12" i="55"/>
  <c r="E12" i="55"/>
  <c r="D12" i="55"/>
  <c r="C12" i="55"/>
  <c r="B12" i="55"/>
  <c r="L11" i="55"/>
  <c r="K11" i="55"/>
  <c r="J11" i="55"/>
  <c r="I11" i="55"/>
  <c r="H11" i="55"/>
  <c r="G11" i="55"/>
  <c r="F11" i="55"/>
  <c r="E11" i="55"/>
  <c r="D11" i="55"/>
  <c r="C11" i="55"/>
  <c r="B11" i="55"/>
  <c r="L10" i="55"/>
  <c r="K10" i="55"/>
  <c r="J10" i="55"/>
  <c r="I10" i="55"/>
  <c r="H10" i="55"/>
  <c r="G10" i="55"/>
  <c r="F10" i="55"/>
  <c r="E10" i="55"/>
  <c r="D10" i="55"/>
  <c r="C10" i="55"/>
  <c r="B10" i="55"/>
  <c r="L9" i="55"/>
  <c r="K9" i="55"/>
  <c r="J9" i="55"/>
  <c r="I9" i="55"/>
  <c r="H9" i="55"/>
  <c r="G9" i="55"/>
  <c r="F9" i="55"/>
  <c r="E9" i="55"/>
  <c r="D9" i="55"/>
  <c r="C9" i="55"/>
  <c r="B9" i="55"/>
  <c r="L8" i="55"/>
  <c r="K8" i="55"/>
  <c r="J8" i="55"/>
  <c r="I8" i="55"/>
  <c r="H8" i="55"/>
  <c r="G8" i="55"/>
  <c r="F8" i="55"/>
  <c r="E8" i="55"/>
  <c r="D8" i="55"/>
  <c r="C8" i="55"/>
  <c r="B8" i="55"/>
  <c r="L7" i="55"/>
  <c r="K7" i="55"/>
  <c r="J7" i="55"/>
  <c r="I7" i="55"/>
  <c r="H7" i="55"/>
  <c r="G7" i="55"/>
  <c r="F7" i="55"/>
  <c r="E7" i="55"/>
  <c r="D7" i="55"/>
  <c r="C7" i="55"/>
  <c r="B7" i="55"/>
  <c r="L6" i="55"/>
  <c r="K6" i="55"/>
  <c r="J6" i="55"/>
  <c r="I6" i="55"/>
  <c r="H6" i="55"/>
  <c r="G6" i="55"/>
  <c r="F6" i="55"/>
  <c r="E6" i="55"/>
  <c r="D6" i="55"/>
  <c r="C6" i="55"/>
  <c r="L5" i="55"/>
  <c r="K5" i="55"/>
  <c r="J5" i="55"/>
  <c r="I5" i="55"/>
  <c r="H5" i="55"/>
  <c r="G5" i="55"/>
  <c r="F5" i="55"/>
  <c r="E5" i="55"/>
  <c r="D5" i="55"/>
  <c r="C5" i="55"/>
  <c r="B6" i="55"/>
  <c r="B5" i="55"/>
  <c r="F28" i="52"/>
  <c r="E28" i="52"/>
  <c r="D28" i="52"/>
  <c r="C28" i="52"/>
  <c r="B28" i="52"/>
  <c r="F27" i="52"/>
  <c r="E27" i="52"/>
  <c r="D27" i="52"/>
  <c r="C27" i="52"/>
  <c r="B27" i="52"/>
  <c r="F26" i="52"/>
  <c r="E26" i="52"/>
  <c r="D26" i="52"/>
  <c r="C26" i="52"/>
  <c r="B26" i="52"/>
  <c r="F25" i="52"/>
  <c r="E25" i="52"/>
  <c r="D25" i="52"/>
  <c r="C25" i="52"/>
  <c r="B25" i="52"/>
  <c r="F24" i="52"/>
  <c r="E24" i="52"/>
  <c r="D24" i="52"/>
  <c r="C24" i="52"/>
  <c r="B24" i="52"/>
  <c r="F23" i="52"/>
  <c r="E23" i="52"/>
  <c r="D23" i="52"/>
  <c r="C23" i="52"/>
  <c r="B23" i="52"/>
  <c r="F22" i="52"/>
  <c r="E22" i="52"/>
  <c r="D22" i="52"/>
  <c r="C22" i="52"/>
  <c r="B22" i="52"/>
  <c r="F21" i="52"/>
  <c r="E21" i="52"/>
  <c r="D21" i="52"/>
  <c r="C21" i="52"/>
  <c r="B21" i="52"/>
  <c r="F20" i="52"/>
  <c r="E20" i="52"/>
  <c r="D20" i="52"/>
  <c r="C20" i="52"/>
  <c r="B20" i="52"/>
  <c r="F19" i="52"/>
  <c r="E19" i="52"/>
  <c r="D19" i="52"/>
  <c r="C19" i="52"/>
  <c r="B19" i="52"/>
  <c r="F18" i="52"/>
  <c r="E18" i="52"/>
  <c r="D18" i="52"/>
  <c r="C18" i="52"/>
  <c r="B18" i="52"/>
  <c r="F17" i="52"/>
  <c r="E17" i="52"/>
  <c r="D17" i="52"/>
  <c r="C17" i="52"/>
  <c r="B17" i="52"/>
  <c r="F16" i="52"/>
  <c r="E16" i="52"/>
  <c r="D16" i="52"/>
  <c r="C16" i="52"/>
  <c r="B16" i="52"/>
  <c r="F15" i="52"/>
  <c r="E15" i="52"/>
  <c r="D15" i="52"/>
  <c r="C15" i="52"/>
  <c r="B15" i="52"/>
  <c r="F14" i="52"/>
  <c r="E14" i="52"/>
  <c r="D14" i="52"/>
  <c r="C14" i="52"/>
  <c r="B14" i="52"/>
  <c r="F13" i="52"/>
  <c r="E13" i="52"/>
  <c r="D13" i="52"/>
  <c r="C13" i="52"/>
  <c r="B13" i="52"/>
  <c r="F12" i="52"/>
  <c r="E12" i="52"/>
  <c r="D12" i="52"/>
  <c r="C12" i="52"/>
  <c r="B12" i="52"/>
  <c r="F11" i="52"/>
  <c r="E11" i="52"/>
  <c r="D11" i="52"/>
  <c r="C11" i="52"/>
  <c r="B11" i="52"/>
  <c r="F10" i="52"/>
  <c r="E10" i="52"/>
  <c r="D10" i="52"/>
  <c r="C10" i="52"/>
  <c r="B10" i="52"/>
  <c r="F9" i="52"/>
  <c r="E9" i="52"/>
  <c r="D9" i="52"/>
  <c r="C9" i="52"/>
  <c r="B9" i="52"/>
  <c r="F8" i="52"/>
  <c r="E8" i="52"/>
  <c r="D8" i="52"/>
  <c r="C8" i="52"/>
  <c r="B8" i="52"/>
  <c r="F7" i="52"/>
  <c r="E7" i="52"/>
  <c r="D7" i="52"/>
  <c r="C7" i="52"/>
  <c r="B7" i="52"/>
  <c r="F6" i="52"/>
  <c r="E6" i="52"/>
  <c r="D6" i="52"/>
  <c r="C6" i="52"/>
  <c r="B6" i="52"/>
  <c r="F5" i="52"/>
  <c r="E5" i="52"/>
  <c r="D5" i="52"/>
  <c r="C5" i="52"/>
  <c r="B5" i="52"/>
  <c r="F4" i="52"/>
  <c r="E4" i="52"/>
  <c r="D4" i="52"/>
  <c r="C4" i="52"/>
  <c r="B4" i="52"/>
  <c r="K16" i="36"/>
  <c r="J16" i="36"/>
  <c r="I16" i="36"/>
  <c r="H16" i="36"/>
  <c r="G16" i="36"/>
  <c r="F16" i="36"/>
  <c r="K15" i="36"/>
  <c r="J15" i="36"/>
  <c r="I15" i="36"/>
  <c r="H15" i="36"/>
  <c r="G15" i="36"/>
  <c r="F15" i="36"/>
  <c r="K14" i="36"/>
  <c r="J14" i="36"/>
  <c r="I14" i="36"/>
  <c r="H14" i="36"/>
  <c r="G14" i="36"/>
  <c r="F14" i="36"/>
  <c r="K13" i="36"/>
  <c r="J13" i="36"/>
  <c r="I13" i="36"/>
  <c r="H13" i="36"/>
  <c r="G13" i="36"/>
  <c r="F13" i="36"/>
  <c r="K12" i="36"/>
  <c r="J12" i="36"/>
  <c r="I12" i="36"/>
  <c r="H12" i="36"/>
  <c r="G12" i="36"/>
  <c r="F12" i="36"/>
  <c r="K11" i="36"/>
  <c r="J11" i="36"/>
  <c r="I11" i="36"/>
  <c r="H11" i="36"/>
  <c r="G11" i="36"/>
  <c r="F11" i="36"/>
  <c r="K9" i="36"/>
  <c r="J9" i="36"/>
  <c r="I9" i="36"/>
  <c r="H9" i="36"/>
  <c r="G9" i="36"/>
  <c r="F9" i="36"/>
  <c r="K8" i="36"/>
  <c r="J8" i="36"/>
  <c r="I8" i="36"/>
  <c r="H8" i="36"/>
  <c r="G8" i="36"/>
  <c r="F8" i="36"/>
  <c r="K7" i="36"/>
  <c r="J7" i="36"/>
  <c r="I7" i="36"/>
  <c r="H7" i="36"/>
  <c r="G7" i="36"/>
  <c r="F7" i="36"/>
  <c r="K6" i="36"/>
  <c r="J6" i="36"/>
  <c r="I6" i="36"/>
  <c r="H6" i="36"/>
  <c r="G6" i="36"/>
  <c r="F6" i="36"/>
  <c r="E16" i="36"/>
  <c r="D16" i="36"/>
  <c r="E15" i="36"/>
  <c r="D15" i="36"/>
  <c r="E14" i="36"/>
  <c r="D14" i="36"/>
  <c r="E13" i="36"/>
  <c r="D13" i="36"/>
  <c r="E12" i="36"/>
  <c r="D12" i="36"/>
  <c r="E11" i="36"/>
  <c r="D11" i="36"/>
  <c r="E9" i="36"/>
  <c r="D9" i="36"/>
  <c r="E8" i="36"/>
  <c r="D8" i="36"/>
  <c r="E7" i="36"/>
  <c r="D7" i="36"/>
  <c r="E6" i="36"/>
  <c r="D6" i="36"/>
  <c r="I33" i="29"/>
  <c r="H33" i="29"/>
  <c r="G33" i="29"/>
  <c r="F33" i="29"/>
  <c r="O32" i="29"/>
  <c r="N32" i="29"/>
  <c r="M32" i="29"/>
  <c r="L32" i="29"/>
  <c r="K32" i="29"/>
  <c r="J32" i="29"/>
  <c r="I32" i="29"/>
  <c r="H32" i="29"/>
  <c r="G32" i="29"/>
  <c r="F32" i="29"/>
  <c r="I31" i="29"/>
  <c r="H31" i="29"/>
  <c r="G31" i="29"/>
  <c r="F31" i="29"/>
  <c r="I30" i="29"/>
  <c r="H30" i="29"/>
  <c r="G30" i="29"/>
  <c r="F30" i="29"/>
  <c r="I29" i="29"/>
  <c r="H29" i="29"/>
  <c r="G29" i="29"/>
  <c r="F29" i="29"/>
  <c r="I28" i="29"/>
  <c r="H28" i="29"/>
  <c r="G28" i="29"/>
  <c r="F28" i="29"/>
  <c r="I27" i="29"/>
  <c r="H27" i="29"/>
  <c r="G27" i="29"/>
  <c r="F27" i="29"/>
  <c r="I26" i="29"/>
  <c r="H26" i="29"/>
  <c r="G26" i="29"/>
  <c r="F26" i="29"/>
  <c r="O25" i="29"/>
  <c r="N25" i="29"/>
  <c r="M25" i="29"/>
  <c r="L25" i="29"/>
  <c r="K25" i="29"/>
  <c r="J25" i="29"/>
  <c r="I25" i="29"/>
  <c r="H25" i="29"/>
  <c r="G25" i="29"/>
  <c r="F25" i="29"/>
  <c r="I20" i="29"/>
  <c r="H20" i="29"/>
  <c r="G20" i="29"/>
  <c r="F20" i="29"/>
  <c r="I19" i="29"/>
  <c r="H19" i="29"/>
  <c r="G19" i="29"/>
  <c r="F19" i="29"/>
  <c r="I18" i="29"/>
  <c r="H18" i="29"/>
  <c r="G18" i="29"/>
  <c r="F18" i="29"/>
  <c r="I17" i="29"/>
  <c r="H17" i="29"/>
  <c r="G17" i="29"/>
  <c r="F17" i="29"/>
  <c r="O16" i="29"/>
  <c r="N16" i="29"/>
  <c r="M16" i="29"/>
  <c r="L16" i="29"/>
  <c r="K16" i="29"/>
  <c r="J16" i="29"/>
  <c r="I16" i="29"/>
  <c r="H16" i="29"/>
  <c r="G16" i="29"/>
  <c r="F16" i="29"/>
  <c r="I15" i="29"/>
  <c r="H15" i="29"/>
  <c r="G15" i="29"/>
  <c r="F15" i="29"/>
  <c r="I14" i="29"/>
  <c r="H14" i="29"/>
  <c r="G14" i="29"/>
  <c r="F14" i="29"/>
  <c r="I13" i="29"/>
  <c r="H13" i="29"/>
  <c r="G13" i="29"/>
  <c r="F13" i="29"/>
  <c r="I12" i="29"/>
  <c r="H12" i="29"/>
  <c r="G12" i="29"/>
  <c r="F12" i="29"/>
  <c r="I11" i="29"/>
  <c r="H11" i="29"/>
  <c r="G11" i="29"/>
  <c r="F11" i="29"/>
  <c r="O10" i="29"/>
  <c r="N10" i="29"/>
  <c r="M10" i="29"/>
  <c r="L10" i="29"/>
  <c r="K10" i="29"/>
  <c r="O9" i="29"/>
  <c r="N9" i="29"/>
  <c r="M9" i="29"/>
  <c r="L9" i="29"/>
  <c r="K9" i="29"/>
  <c r="I9" i="29"/>
  <c r="H9" i="29"/>
  <c r="G9" i="29"/>
  <c r="F9" i="29"/>
  <c r="O8" i="29"/>
  <c r="N8" i="29"/>
  <c r="M8" i="29"/>
  <c r="L8" i="29"/>
  <c r="K8" i="29"/>
  <c r="I8" i="29"/>
  <c r="H8" i="29"/>
  <c r="G8" i="29"/>
  <c r="F8" i="29"/>
  <c r="O7" i="29"/>
  <c r="N7" i="29"/>
  <c r="M7" i="29"/>
  <c r="L7" i="29"/>
  <c r="K7" i="29"/>
  <c r="I7" i="29"/>
  <c r="H7" i="29"/>
  <c r="G7" i="29"/>
  <c r="F7" i="29"/>
  <c r="F31" i="27"/>
  <c r="E31" i="27"/>
  <c r="L30" i="27"/>
  <c r="K30" i="27"/>
  <c r="J30" i="27"/>
  <c r="I30" i="27"/>
  <c r="H30" i="27"/>
  <c r="G30" i="27"/>
  <c r="F30" i="27"/>
  <c r="E30" i="27"/>
  <c r="F29" i="27"/>
  <c r="E29" i="27"/>
  <c r="F28" i="27"/>
  <c r="E28" i="27"/>
  <c r="F27" i="27"/>
  <c r="E27" i="27"/>
  <c r="F26" i="27"/>
  <c r="E26" i="27"/>
  <c r="F25" i="27"/>
  <c r="E25" i="27"/>
  <c r="F24" i="27"/>
  <c r="E24" i="27"/>
  <c r="L23" i="27"/>
  <c r="K23" i="27"/>
  <c r="J23" i="27"/>
  <c r="I23" i="27"/>
  <c r="H23" i="27"/>
  <c r="G23" i="27"/>
  <c r="F23" i="27"/>
  <c r="E23" i="27"/>
  <c r="E18" i="27"/>
  <c r="E17" i="27"/>
  <c r="E16" i="27"/>
  <c r="E15" i="27"/>
  <c r="L14" i="27"/>
  <c r="K14" i="27"/>
  <c r="J14" i="27"/>
  <c r="I14" i="27"/>
  <c r="H14" i="27"/>
  <c r="G14" i="27"/>
  <c r="F14" i="27"/>
  <c r="E14" i="27"/>
  <c r="F13" i="27"/>
  <c r="E13" i="27"/>
  <c r="F12" i="27"/>
  <c r="E12" i="27"/>
  <c r="F11" i="27"/>
  <c r="E11" i="27"/>
  <c r="F10" i="27"/>
  <c r="E10" i="27"/>
  <c r="F9" i="27"/>
  <c r="E9" i="27"/>
  <c r="F6" i="27"/>
  <c r="E6" i="27"/>
  <c r="E39" i="31"/>
  <c r="D39" i="31"/>
  <c r="E36" i="31"/>
  <c r="D36" i="31"/>
  <c r="E35" i="31"/>
  <c r="D35" i="31"/>
  <c r="E34" i="31"/>
  <c r="D34" i="31"/>
  <c r="G33" i="31"/>
  <c r="F33" i="31"/>
  <c r="E33" i="31"/>
  <c r="D33" i="31"/>
  <c r="E32" i="31"/>
  <c r="D32" i="31"/>
  <c r="E31" i="31"/>
  <c r="D31" i="31"/>
  <c r="E24" i="31"/>
  <c r="D24" i="31"/>
  <c r="E23" i="31"/>
  <c r="D23" i="31"/>
  <c r="E22" i="31"/>
  <c r="D22" i="31"/>
  <c r="E21" i="31"/>
  <c r="D21" i="31"/>
  <c r="E18" i="31"/>
  <c r="D18" i="31"/>
  <c r="E17" i="31"/>
  <c r="D17" i="31"/>
  <c r="E16" i="31"/>
  <c r="D16" i="31"/>
  <c r="E15" i="31"/>
  <c r="D15" i="31"/>
  <c r="E14" i="31"/>
  <c r="D14" i="31"/>
  <c r="E10" i="31"/>
  <c r="D10" i="31"/>
  <c r="E8" i="31"/>
  <c r="D8" i="31"/>
  <c r="E6" i="31"/>
  <c r="D6" i="31"/>
  <c r="N5" i="1" l="1"/>
  <c r="M5" i="1"/>
  <c r="L5" i="1"/>
  <c r="J5" i="1"/>
  <c r="I5" i="1"/>
  <c r="E5" i="3" s="1"/>
  <c r="H5" i="1"/>
  <c r="G5" i="1"/>
  <c r="F5" i="1"/>
  <c r="E5" i="1"/>
  <c r="D5" i="1"/>
  <c r="C5" i="1"/>
  <c r="B5" i="1"/>
  <c r="N14" i="42" l="1"/>
  <c r="N12" i="42"/>
  <c r="N17" i="42"/>
  <c r="N15" i="42"/>
  <c r="N16" i="42"/>
  <c r="O12" i="42" l="1"/>
  <c r="P12" i="42" s="1"/>
  <c r="Q12" i="42" s="1"/>
  <c r="O14" i="42"/>
  <c r="P14" i="42" s="1"/>
  <c r="Q14" i="42" s="1"/>
  <c r="C14" i="39" l="1"/>
  <c r="E14" i="39" s="1"/>
  <c r="C11" i="39"/>
  <c r="E11" i="39" s="1"/>
  <c r="C17" i="39" l="1"/>
  <c r="E17" i="39" s="1"/>
  <c r="C10" i="39" l="1"/>
  <c r="E10" i="39" s="1"/>
  <c r="C16" i="39" l="1"/>
  <c r="E16" i="39" s="1"/>
  <c r="C13" i="39"/>
  <c r="E13" i="39" s="1"/>
  <c r="L11" i="29" l="1"/>
  <c r="O11" i="29"/>
  <c r="K12" i="29"/>
  <c r="L12" i="29"/>
  <c r="M12" i="29"/>
  <c r="N12" i="29"/>
  <c r="O12" i="29"/>
  <c r="K13" i="29"/>
  <c r="L13" i="29"/>
  <c r="M13" i="29"/>
  <c r="N13" i="29"/>
  <c r="O13" i="29"/>
  <c r="K14" i="29"/>
  <c r="L14" i="29"/>
  <c r="M14" i="29"/>
  <c r="N14" i="29"/>
  <c r="O14" i="29"/>
  <c r="K15" i="29"/>
  <c r="L15" i="29"/>
  <c r="M15" i="29"/>
  <c r="N15" i="29"/>
  <c r="O15" i="29"/>
  <c r="N20" i="29"/>
  <c r="M20" i="29"/>
  <c r="N19" i="29"/>
  <c r="M19" i="29"/>
  <c r="N18" i="29"/>
  <c r="M18" i="29"/>
  <c r="N17" i="29"/>
  <c r="M17" i="29"/>
  <c r="L21" i="29"/>
  <c r="M21" i="29"/>
  <c r="N21" i="29"/>
  <c r="O21" i="29"/>
  <c r="L22" i="29"/>
  <c r="M22" i="29"/>
  <c r="N22" i="29"/>
  <c r="O22" i="29"/>
  <c r="L23" i="29"/>
  <c r="M23" i="29"/>
  <c r="N23" i="29"/>
  <c r="O23" i="29"/>
  <c r="L24" i="29"/>
  <c r="M24" i="29"/>
  <c r="N24" i="29"/>
  <c r="O24" i="29"/>
  <c r="K17" i="29"/>
  <c r="K18" i="29"/>
  <c r="K19" i="29"/>
  <c r="K20" i="29"/>
  <c r="K21" i="29"/>
  <c r="K22" i="29"/>
  <c r="K23" i="29"/>
  <c r="K24" i="29"/>
  <c r="K26" i="29"/>
  <c r="L26" i="29"/>
  <c r="M26" i="29"/>
  <c r="N26" i="29"/>
  <c r="O26" i="29"/>
  <c r="K27" i="29"/>
  <c r="L27" i="29"/>
  <c r="M27" i="29"/>
  <c r="N27" i="29"/>
  <c r="O27" i="29"/>
  <c r="K28" i="29"/>
  <c r="L28" i="29"/>
  <c r="M28" i="29"/>
  <c r="N28" i="29"/>
  <c r="O28" i="29"/>
  <c r="K29" i="29"/>
  <c r="L29" i="29"/>
  <c r="M29" i="29"/>
  <c r="N29" i="29"/>
  <c r="O29" i="29"/>
  <c r="K30" i="29"/>
  <c r="L30" i="29"/>
  <c r="M30" i="29"/>
  <c r="N30" i="29"/>
  <c r="O30" i="29"/>
  <c r="K31" i="29"/>
  <c r="L31" i="29"/>
  <c r="M31" i="29"/>
  <c r="N31" i="29"/>
  <c r="O31" i="29"/>
  <c r="K33" i="29"/>
  <c r="L33" i="29"/>
  <c r="M33" i="29"/>
  <c r="N33" i="29"/>
  <c r="O33" i="29"/>
  <c r="J33" i="29"/>
  <c r="J28" i="29"/>
  <c r="J29" i="29"/>
  <c r="J30" i="29"/>
  <c r="J31" i="29"/>
  <c r="J27" i="29"/>
  <c r="J26" i="29"/>
  <c r="J18" i="29"/>
  <c r="J19" i="29"/>
  <c r="J20" i="29"/>
  <c r="J21" i="29"/>
  <c r="J22" i="29"/>
  <c r="J23" i="29"/>
  <c r="J24" i="29"/>
  <c r="J17" i="29"/>
  <c r="J13" i="29"/>
  <c r="J14" i="29"/>
  <c r="J15" i="29"/>
  <c r="J12" i="29"/>
  <c r="J8" i="29"/>
  <c r="J9" i="29"/>
  <c r="J7" i="29"/>
  <c r="H31" i="27"/>
  <c r="I31" i="27"/>
  <c r="J31" i="27"/>
  <c r="K31" i="27"/>
  <c r="L31" i="27"/>
  <c r="G31" i="27"/>
  <c r="H24" i="27"/>
  <c r="I24" i="27"/>
  <c r="J24" i="27"/>
  <c r="K24" i="27"/>
  <c r="L24" i="27"/>
  <c r="H25" i="27"/>
  <c r="I25" i="27"/>
  <c r="J25" i="27"/>
  <c r="K25" i="27"/>
  <c r="L25" i="27"/>
  <c r="H26" i="27"/>
  <c r="I26" i="27"/>
  <c r="J26" i="27"/>
  <c r="K26" i="27"/>
  <c r="L26" i="27"/>
  <c r="H27" i="27"/>
  <c r="I27" i="27"/>
  <c r="J27" i="27"/>
  <c r="K27" i="27"/>
  <c r="L27" i="27"/>
  <c r="H28" i="27"/>
  <c r="I28" i="27"/>
  <c r="J28" i="27"/>
  <c r="K28" i="27"/>
  <c r="L28" i="27"/>
  <c r="H29" i="27"/>
  <c r="I29" i="27"/>
  <c r="J29" i="27"/>
  <c r="K29" i="27"/>
  <c r="L29" i="27"/>
  <c r="G25" i="27"/>
  <c r="G26" i="27"/>
  <c r="G27" i="27"/>
  <c r="G28" i="27"/>
  <c r="G29" i="27"/>
  <c r="G24" i="27"/>
  <c r="K18" i="27"/>
  <c r="J18" i="27"/>
  <c r="K17" i="27"/>
  <c r="J17" i="27"/>
  <c r="K16" i="27"/>
  <c r="J16" i="27"/>
  <c r="K15" i="27"/>
  <c r="J15" i="27"/>
  <c r="I19" i="27"/>
  <c r="J19" i="27"/>
  <c r="K19" i="27"/>
  <c r="L19" i="27"/>
  <c r="I20" i="27"/>
  <c r="J20" i="27"/>
  <c r="K20" i="27"/>
  <c r="L20" i="27"/>
  <c r="I21" i="27"/>
  <c r="J21" i="27"/>
  <c r="K21" i="27"/>
  <c r="L21" i="27"/>
  <c r="I22" i="27"/>
  <c r="J22" i="27"/>
  <c r="K22" i="27"/>
  <c r="L22" i="27"/>
  <c r="H15" i="27"/>
  <c r="H16" i="27"/>
  <c r="H17" i="27"/>
  <c r="H18" i="27"/>
  <c r="H19" i="27"/>
  <c r="H20" i="27"/>
  <c r="H21" i="27"/>
  <c r="H22" i="27"/>
  <c r="G16" i="27"/>
  <c r="G17" i="27"/>
  <c r="G18" i="27"/>
  <c r="G19" i="27"/>
  <c r="G20" i="27"/>
  <c r="G21" i="27"/>
  <c r="G22" i="27"/>
  <c r="G15" i="27"/>
  <c r="H10" i="27"/>
  <c r="I10" i="27"/>
  <c r="J10" i="27"/>
  <c r="K10" i="27"/>
  <c r="L10" i="27"/>
  <c r="H11" i="27"/>
  <c r="I11" i="27"/>
  <c r="J11" i="27"/>
  <c r="K11" i="27"/>
  <c r="L11" i="27"/>
  <c r="H12" i="27"/>
  <c r="I12" i="27"/>
  <c r="J12" i="27"/>
  <c r="K12" i="27"/>
  <c r="L12" i="27"/>
  <c r="H13" i="27"/>
  <c r="I13" i="27"/>
  <c r="J13" i="27"/>
  <c r="K13" i="27"/>
  <c r="L13" i="27"/>
  <c r="G10" i="27"/>
  <c r="G11" i="27"/>
  <c r="G12" i="27"/>
  <c r="G13" i="27"/>
  <c r="H6" i="27"/>
  <c r="I6" i="27"/>
  <c r="J6" i="27"/>
  <c r="K6" i="27"/>
  <c r="L6" i="27"/>
  <c r="H7" i="27"/>
  <c r="I7" i="27"/>
  <c r="J7" i="27"/>
  <c r="K7" i="27"/>
  <c r="L7" i="27"/>
  <c r="G7" i="27"/>
  <c r="G6" i="27"/>
  <c r="G39" i="31"/>
  <c r="H39" i="31"/>
  <c r="I39" i="31"/>
  <c r="J39" i="31"/>
  <c r="K39" i="31"/>
  <c r="F39" i="31"/>
  <c r="G31" i="31"/>
  <c r="H31" i="31"/>
  <c r="I31" i="31"/>
  <c r="J31" i="31"/>
  <c r="K31" i="31"/>
  <c r="G32" i="31"/>
  <c r="H32" i="31"/>
  <c r="I32" i="31"/>
  <c r="J32" i="31"/>
  <c r="K32" i="31"/>
  <c r="H33" i="31"/>
  <c r="I33" i="31"/>
  <c r="J33" i="31"/>
  <c r="K33" i="31"/>
  <c r="G34" i="31"/>
  <c r="H34" i="31"/>
  <c r="I34" i="31"/>
  <c r="J34" i="31"/>
  <c r="K34" i="31"/>
  <c r="G35" i="31"/>
  <c r="H35" i="31"/>
  <c r="I35" i="31"/>
  <c r="J35" i="31"/>
  <c r="K35" i="31"/>
  <c r="G36" i="31"/>
  <c r="H36" i="31"/>
  <c r="I36" i="31"/>
  <c r="J36" i="31"/>
  <c r="K36" i="31"/>
  <c r="F32" i="31"/>
  <c r="F34" i="31"/>
  <c r="F35" i="31"/>
  <c r="F36" i="31"/>
  <c r="F31" i="31"/>
  <c r="G21" i="31"/>
  <c r="H21" i="31"/>
  <c r="I21" i="31"/>
  <c r="J21" i="31"/>
  <c r="K21" i="31"/>
  <c r="G22" i="31"/>
  <c r="H22" i="31"/>
  <c r="I22" i="31"/>
  <c r="J22" i="31"/>
  <c r="K22" i="31"/>
  <c r="G23" i="31"/>
  <c r="H23" i="31"/>
  <c r="I23" i="31"/>
  <c r="J23" i="31"/>
  <c r="K23" i="31"/>
  <c r="G24" i="31"/>
  <c r="H24" i="31"/>
  <c r="I24" i="31"/>
  <c r="J24" i="31"/>
  <c r="K24" i="31"/>
  <c r="G25" i="31"/>
  <c r="H25" i="31"/>
  <c r="I25" i="31"/>
  <c r="J25" i="31"/>
  <c r="K25" i="31"/>
  <c r="G26" i="31"/>
  <c r="H26" i="31"/>
  <c r="I26" i="31"/>
  <c r="J26" i="31"/>
  <c r="K26" i="31"/>
  <c r="G27" i="31"/>
  <c r="H27" i="31"/>
  <c r="I27" i="31"/>
  <c r="J27" i="31"/>
  <c r="K27" i="31"/>
  <c r="G28" i="31"/>
  <c r="H28" i="31"/>
  <c r="I28" i="31"/>
  <c r="J28" i="31"/>
  <c r="K28" i="31"/>
  <c r="F22" i="31"/>
  <c r="F23" i="31"/>
  <c r="F24" i="31"/>
  <c r="F25" i="31"/>
  <c r="F26" i="31"/>
  <c r="F27" i="31"/>
  <c r="F28" i="31"/>
  <c r="F21" i="31"/>
  <c r="G14" i="31"/>
  <c r="H14" i="31"/>
  <c r="I14" i="31"/>
  <c r="J14" i="31"/>
  <c r="K14" i="31"/>
  <c r="G15" i="31"/>
  <c r="H15" i="31"/>
  <c r="I15" i="31"/>
  <c r="J15" i="31"/>
  <c r="K15" i="31"/>
  <c r="G16" i="31"/>
  <c r="H16" i="31"/>
  <c r="I16" i="31"/>
  <c r="J16" i="31"/>
  <c r="K16" i="31"/>
  <c r="G17" i="31"/>
  <c r="H17" i="31"/>
  <c r="I17" i="31"/>
  <c r="J17" i="31"/>
  <c r="K17" i="31"/>
  <c r="G18" i="31"/>
  <c r="H18" i="31"/>
  <c r="I18" i="31"/>
  <c r="J18" i="31"/>
  <c r="K18" i="31"/>
  <c r="F15" i="31"/>
  <c r="F16" i="31"/>
  <c r="F17" i="31"/>
  <c r="F18" i="31"/>
  <c r="F14" i="31"/>
  <c r="G6" i="31"/>
  <c r="H6" i="31"/>
  <c r="I6" i="31"/>
  <c r="J6" i="31"/>
  <c r="K6" i="31"/>
  <c r="G8" i="31"/>
  <c r="H8" i="31"/>
  <c r="I8" i="31"/>
  <c r="J8" i="31"/>
  <c r="K8" i="31"/>
  <c r="G9" i="31"/>
  <c r="H9" i="31"/>
  <c r="I9" i="31"/>
  <c r="J9" i="31"/>
  <c r="K9" i="31"/>
  <c r="G10" i="31"/>
  <c r="H10" i="31"/>
  <c r="I10" i="31"/>
  <c r="J10" i="31"/>
  <c r="K10" i="31"/>
  <c r="H11" i="31"/>
  <c r="I11" i="31"/>
  <c r="J11" i="31"/>
  <c r="K11" i="31"/>
  <c r="F8" i="31"/>
  <c r="F9" i="31"/>
  <c r="F10" i="31"/>
  <c r="F6" i="31"/>
  <c r="E38" i="23"/>
  <c r="F38" i="23"/>
  <c r="G38" i="23"/>
  <c r="H38" i="23"/>
  <c r="E30" i="23"/>
  <c r="F30" i="23"/>
  <c r="G30" i="23"/>
  <c r="E31" i="23"/>
  <c r="F31" i="23"/>
  <c r="G31" i="23"/>
  <c r="F32" i="23"/>
  <c r="G32" i="23"/>
  <c r="E33" i="23"/>
  <c r="F33" i="23"/>
  <c r="G33" i="23"/>
  <c r="E34" i="23"/>
  <c r="F34" i="23"/>
  <c r="G34" i="23"/>
  <c r="E35" i="23"/>
  <c r="F35" i="23"/>
  <c r="G35" i="23"/>
  <c r="H31" i="23"/>
  <c r="H32" i="23"/>
  <c r="H33" i="23"/>
  <c r="H34" i="23"/>
  <c r="H35" i="23"/>
  <c r="H30" i="23"/>
  <c r="E20" i="23"/>
  <c r="E21" i="23"/>
  <c r="F21" i="23"/>
  <c r="G21" i="23"/>
  <c r="E22" i="23"/>
  <c r="F22" i="23"/>
  <c r="G22" i="23"/>
  <c r="E23" i="23"/>
  <c r="F23" i="23"/>
  <c r="G23" i="23"/>
  <c r="E24" i="23"/>
  <c r="E25" i="23"/>
  <c r="F25" i="23"/>
  <c r="G25" i="23"/>
  <c r="E26" i="23"/>
  <c r="F26" i="23"/>
  <c r="G26" i="23"/>
  <c r="E27" i="23"/>
  <c r="F27" i="23"/>
  <c r="G27" i="23"/>
  <c r="H21" i="23"/>
  <c r="H22" i="23"/>
  <c r="H23" i="23"/>
  <c r="H25" i="23"/>
  <c r="H26" i="23"/>
  <c r="H27" i="23"/>
  <c r="O37" i="75"/>
  <c r="P37" i="75"/>
  <c r="E14" i="23"/>
  <c r="F14" i="23"/>
  <c r="G14" i="23"/>
  <c r="E15" i="23"/>
  <c r="F15" i="23"/>
  <c r="G15" i="23"/>
  <c r="E16" i="23"/>
  <c r="F16" i="23"/>
  <c r="G16" i="23"/>
  <c r="E17" i="23"/>
  <c r="F17" i="23"/>
  <c r="G17" i="23"/>
  <c r="Q37" i="75"/>
  <c r="H14" i="23"/>
  <c r="H15" i="23"/>
  <c r="H16" i="23"/>
  <c r="H17" i="23"/>
  <c r="H7" i="23"/>
  <c r="H8" i="23"/>
  <c r="H9" i="23"/>
  <c r="H10" i="23"/>
  <c r="E10" i="23"/>
  <c r="E8" i="23" l="1"/>
  <c r="F10" i="23"/>
  <c r="P27" i="75"/>
  <c r="G9" i="23"/>
  <c r="P25" i="75"/>
  <c r="G7" i="23"/>
  <c r="P36" i="75"/>
  <c r="P35" i="75"/>
  <c r="G13" i="23"/>
  <c r="R36" i="75"/>
  <c r="R35" i="75"/>
  <c r="E13" i="23"/>
  <c r="P73" i="75"/>
  <c r="G24" i="23"/>
  <c r="P65" i="75"/>
  <c r="G20" i="23"/>
  <c r="L9" i="27"/>
  <c r="J9" i="27"/>
  <c r="H9" i="27"/>
  <c r="J11" i="29"/>
  <c r="N11" i="29"/>
  <c r="O26" i="75"/>
  <c r="F8" i="23"/>
  <c r="Q5" i="75"/>
  <c r="H5" i="23"/>
  <c r="O5" i="75"/>
  <c r="F5" i="23"/>
  <c r="E5" i="23"/>
  <c r="R32" i="75"/>
  <c r="E9" i="23"/>
  <c r="R30" i="75"/>
  <c r="E7" i="23"/>
  <c r="G10" i="23"/>
  <c r="F9" i="23"/>
  <c r="P26" i="75"/>
  <c r="G8" i="23"/>
  <c r="O25" i="75"/>
  <c r="F7" i="23"/>
  <c r="P5" i="75"/>
  <c r="G5" i="23"/>
  <c r="Q36" i="75"/>
  <c r="Q35" i="75"/>
  <c r="H13" i="23"/>
  <c r="O36" i="75"/>
  <c r="O35" i="75"/>
  <c r="F13" i="23"/>
  <c r="Q65" i="75"/>
  <c r="H20" i="23"/>
  <c r="Q73" i="75"/>
  <c r="H24" i="23"/>
  <c r="O73" i="75"/>
  <c r="F24" i="23"/>
  <c r="O65" i="75"/>
  <c r="F20" i="23"/>
  <c r="G9" i="27"/>
  <c r="K9" i="27"/>
  <c r="I9" i="27"/>
  <c r="M11" i="29"/>
  <c r="K11" i="29"/>
  <c r="O30" i="75" l="1"/>
  <c r="O32" i="75"/>
  <c r="O67" i="75"/>
  <c r="O69" i="75"/>
  <c r="O75" i="75"/>
  <c r="O77" i="75"/>
  <c r="Q75" i="75"/>
  <c r="Q77" i="75"/>
  <c r="Q69" i="75"/>
  <c r="Q67" i="75"/>
  <c r="P21" i="75"/>
  <c r="P16" i="75"/>
  <c r="P8" i="75"/>
  <c r="P7" i="75" s="1"/>
  <c r="Q26" i="75"/>
  <c r="P31" i="75"/>
  <c r="P33" i="75"/>
  <c r="Q28" i="75"/>
  <c r="R33" i="75"/>
  <c r="R21" i="75"/>
  <c r="R16" i="75"/>
  <c r="R8" i="75"/>
  <c r="R7" i="75" s="1"/>
  <c r="O21" i="75"/>
  <c r="O8" i="75"/>
  <c r="O7" i="75" s="1"/>
  <c r="O16" i="75"/>
  <c r="Q21" i="75"/>
  <c r="Q16" i="75"/>
  <c r="Q8" i="75"/>
  <c r="Q7" i="75" s="1"/>
  <c r="S5" i="75"/>
  <c r="T5" i="75"/>
  <c r="O31" i="75"/>
  <c r="R31" i="75"/>
  <c r="P67" i="75"/>
  <c r="P69" i="75"/>
  <c r="P77" i="75"/>
  <c r="P75" i="75"/>
  <c r="P30" i="75"/>
  <c r="Q25" i="75"/>
  <c r="P32" i="75"/>
  <c r="Q27" i="75"/>
  <c r="O33" i="75"/>
  <c r="S16" i="75" l="1"/>
  <c r="S21" i="75"/>
  <c r="Q31" i="75"/>
  <c r="S26" i="75"/>
  <c r="S31" i="75" s="1"/>
  <c r="T26" i="75"/>
  <c r="T31" i="75" s="1"/>
  <c r="Q32" i="75"/>
  <c r="T27" i="75"/>
  <c r="T32" i="75" s="1"/>
  <c r="S27" i="75"/>
  <c r="S32" i="75" s="1"/>
  <c r="Q30" i="75"/>
  <c r="T25" i="75"/>
  <c r="T30" i="75" s="1"/>
  <c r="S25" i="75"/>
  <c r="S30" i="75" s="1"/>
  <c r="T16" i="75"/>
  <c r="T21" i="75"/>
  <c r="Q23" i="75"/>
  <c r="S8" i="75"/>
  <c r="S7" i="75" s="1"/>
  <c r="Q18" i="75"/>
  <c r="T8" i="75"/>
  <c r="T7" i="75" s="1"/>
  <c r="O18" i="75"/>
  <c r="O23" i="75"/>
  <c r="R23" i="75"/>
  <c r="R18" i="75"/>
  <c r="Q33" i="75"/>
  <c r="S28" i="75"/>
  <c r="S33" i="75" s="1"/>
  <c r="T28" i="75"/>
  <c r="T33" i="75" s="1"/>
  <c r="P18" i="75"/>
  <c r="P23" i="75"/>
  <c r="T23" i="75" l="1"/>
  <c r="T18" i="75"/>
  <c r="S23" i="75"/>
  <c r="S18" i="75"/>
</calcChain>
</file>

<file path=xl/comments1.xml><?xml version="1.0" encoding="utf-8"?>
<comments xmlns="http://schemas.openxmlformats.org/spreadsheetml/2006/main">
  <authors>
    <author>Auteur</author>
  </authors>
  <commentList>
    <comment ref="N4" authorId="0" shapeId="0">
      <text>
        <r>
          <rPr>
            <b/>
            <sz val="9"/>
            <color indexed="81"/>
            <rFont val="Tahoma"/>
            <family val="2"/>
          </rPr>
          <t>Auteur:</t>
        </r>
        <r>
          <rPr>
            <sz val="9"/>
            <color indexed="81"/>
            <rFont val="Tahoma"/>
            <family val="2"/>
          </rPr>
          <t xml:space="preserve">
voir 5,1-4&amp;10</t>
        </r>
      </text>
    </comment>
    <comment ref="I5" authorId="0" shapeId="0">
      <text>
        <r>
          <rPr>
            <b/>
            <sz val="9"/>
            <color indexed="81"/>
            <rFont val="Tahoma"/>
            <family val="2"/>
          </rPr>
          <t>Source:</t>
        </r>
        <r>
          <rPr>
            <sz val="9"/>
            <color indexed="81"/>
            <rFont val="Tahoma"/>
            <family val="2"/>
          </rPr>
          <t xml:space="preserve">
tableau B1 du Jaunes pensions</t>
        </r>
      </text>
    </comment>
    <comment ref="J9" authorId="0" shapeId="0">
      <text>
        <r>
          <rPr>
            <b/>
            <sz val="9"/>
            <color indexed="81"/>
            <rFont val="Tahoma"/>
            <family val="2"/>
          </rPr>
          <t>Auteur:</t>
        </r>
        <r>
          <rPr>
            <sz val="9"/>
            <color indexed="81"/>
            <rFont val="Tahoma"/>
            <family val="2"/>
          </rPr>
          <t xml:space="preserve">
voir 5,1-5</t>
        </r>
      </text>
    </comment>
    <comment ref="O36" authorId="0" shapeId="0">
      <text>
        <r>
          <rPr>
            <b/>
            <sz val="9"/>
            <color indexed="81"/>
            <rFont val="Tahoma"/>
            <family val="2"/>
          </rPr>
          <t>Auteur:</t>
        </r>
        <r>
          <rPr>
            <sz val="9"/>
            <color indexed="81"/>
            <rFont val="Tahoma"/>
            <family val="2"/>
          </rPr>
          <t xml:space="preserve">
58 et 5 mois en 2011</t>
        </r>
      </text>
    </comment>
    <comment ref="P36" authorId="0" shapeId="0">
      <text>
        <r>
          <rPr>
            <b/>
            <sz val="9"/>
            <color indexed="81"/>
            <rFont val="Tahoma"/>
            <family val="2"/>
          </rPr>
          <t>Auteur:</t>
        </r>
        <r>
          <rPr>
            <sz val="9"/>
            <color indexed="81"/>
            <rFont val="Tahoma"/>
            <family val="2"/>
          </rPr>
          <t xml:space="preserve">
54 ans et 11 mois en 2011</t>
        </r>
      </text>
    </comment>
  </commentList>
</comments>
</file>

<file path=xl/comments10.xml><?xml version="1.0" encoding="utf-8"?>
<comments xmlns="http://schemas.openxmlformats.org/spreadsheetml/2006/main">
  <authors>
    <author>Auteur</author>
  </authors>
  <commentList>
    <comment ref="L5" authorId="0" shapeId="0">
      <text>
        <r>
          <rPr>
            <b/>
            <sz val="9"/>
            <color indexed="81"/>
            <rFont val="Tahoma"/>
            <family val="2"/>
          </rPr>
          <t>Source :</t>
        </r>
        <r>
          <rPr>
            <sz val="9"/>
            <color indexed="81"/>
            <rFont val="Tahoma"/>
            <family val="2"/>
          </rPr>
          <t xml:space="preserve">
Tableau B9 du Jaune Pensions</t>
        </r>
      </text>
    </comment>
  </commentList>
</comments>
</file>

<file path=xl/comments11.xml><?xml version="1.0" encoding="utf-8"?>
<comments xmlns="http://schemas.openxmlformats.org/spreadsheetml/2006/main">
  <authors>
    <author>Auteur</author>
  </authors>
  <commentList>
    <comment ref="O4" authorId="0" shapeId="0">
      <text>
        <r>
          <rPr>
            <b/>
            <sz val="9"/>
            <color indexed="81"/>
            <rFont val="Tahoma"/>
            <family val="2"/>
          </rPr>
          <t>Source :</t>
        </r>
        <r>
          <rPr>
            <sz val="9"/>
            <color indexed="81"/>
            <rFont val="Tahoma"/>
            <family val="2"/>
          </rPr>
          <t xml:space="preserve">
IRCANTEC</t>
        </r>
      </text>
    </comment>
  </commentList>
</comments>
</file>

<file path=xl/comments12.xml><?xml version="1.0" encoding="utf-8"?>
<comments xmlns="http://schemas.openxmlformats.org/spreadsheetml/2006/main">
  <authors>
    <author>Auteur</author>
  </authors>
  <commentList>
    <comment ref="G5" authorId="0" shapeId="0">
      <text>
        <r>
          <rPr>
            <b/>
            <sz val="9"/>
            <color indexed="81"/>
            <rFont val="Tahoma"/>
            <family val="2"/>
          </rPr>
          <t>Source :</t>
        </r>
        <r>
          <rPr>
            <sz val="9"/>
            <color indexed="81"/>
            <rFont val="Tahoma"/>
            <family val="2"/>
          </rPr>
          <t xml:space="preserve">
Tableau B22 du Jaune Pensions</t>
        </r>
      </text>
    </comment>
  </commentList>
</comments>
</file>

<file path=xl/comments2.xml><?xml version="1.0" encoding="utf-8"?>
<comments xmlns="http://schemas.openxmlformats.org/spreadsheetml/2006/main">
  <authors>
    <author>Auteur</author>
  </authors>
  <commentList>
    <comment ref="O6" authorId="0" shapeId="0">
      <text>
        <r>
          <rPr>
            <b/>
            <sz val="9"/>
            <color indexed="81"/>
            <rFont val="Tahoma"/>
            <family val="2"/>
          </rPr>
          <t>Source :</t>
        </r>
        <r>
          <rPr>
            <sz val="9"/>
            <color indexed="81"/>
            <rFont val="Tahoma"/>
            <family val="2"/>
          </rPr>
          <t xml:space="preserve">
tableau B2 du Jaune Pensions</t>
        </r>
      </text>
    </comment>
  </commentList>
</comments>
</file>

<file path=xl/comments3.xml><?xml version="1.0" encoding="utf-8"?>
<comments xmlns="http://schemas.openxmlformats.org/spreadsheetml/2006/main">
  <authors>
    <author>Auteur</author>
  </authors>
  <commentList>
    <comment ref="J6" authorId="0" shapeId="0">
      <text>
        <r>
          <rPr>
            <b/>
            <sz val="9"/>
            <color indexed="81"/>
            <rFont val="Tahoma"/>
            <family val="2"/>
          </rPr>
          <t>Source:</t>
        </r>
        <r>
          <rPr>
            <sz val="9"/>
            <color indexed="81"/>
            <rFont val="Tahoma"/>
            <family val="2"/>
          </rPr>
          <t xml:space="preserve">
Tableaux B3 du Jaune Pension</t>
        </r>
      </text>
    </comment>
    <comment ref="T6" authorId="0" shapeId="0">
      <text>
        <r>
          <rPr>
            <b/>
            <sz val="9"/>
            <color indexed="81"/>
            <rFont val="Tahoma"/>
            <family val="2"/>
          </rPr>
          <t>Source:</t>
        </r>
        <r>
          <rPr>
            <sz val="9"/>
            <color indexed="81"/>
            <rFont val="Tahoma"/>
            <family val="2"/>
          </rPr>
          <t xml:space="preserve">
Tableaux B3 BIS du Jaune Pension</t>
        </r>
      </text>
    </comment>
  </commentList>
</comments>
</file>

<file path=xl/comments4.xml><?xml version="1.0" encoding="utf-8"?>
<comments xmlns="http://schemas.openxmlformats.org/spreadsheetml/2006/main">
  <authors>
    <author>Auteur</author>
  </authors>
  <commentList>
    <comment ref="M7" authorId="0" shapeId="0">
      <text>
        <r>
          <rPr>
            <b/>
            <sz val="9"/>
            <color indexed="81"/>
            <rFont val="Tahoma"/>
            <family val="2"/>
          </rPr>
          <t>Source :</t>
        </r>
        <r>
          <rPr>
            <sz val="9"/>
            <color indexed="81"/>
            <rFont val="Tahoma"/>
            <family val="2"/>
          </rPr>
          <t xml:space="preserve">
Tableau B4 du Jaune pensions</t>
        </r>
      </text>
    </comment>
    <comment ref="W7" authorId="0" shapeId="0">
      <text>
        <r>
          <rPr>
            <b/>
            <sz val="9"/>
            <color indexed="81"/>
            <rFont val="Tahoma"/>
            <family val="2"/>
          </rPr>
          <t>Source :</t>
        </r>
        <r>
          <rPr>
            <sz val="9"/>
            <color indexed="81"/>
            <rFont val="Tahoma"/>
            <family val="2"/>
          </rPr>
          <t xml:space="preserve">
Tableau B5 du Jaune pensions</t>
        </r>
      </text>
    </comment>
  </commentList>
</comments>
</file>

<file path=xl/comments5.xml><?xml version="1.0" encoding="utf-8"?>
<comments xmlns="http://schemas.openxmlformats.org/spreadsheetml/2006/main">
  <authors>
    <author>Auteur</author>
  </authors>
  <commentList>
    <comment ref="Q6" authorId="0" shapeId="0">
      <text>
        <r>
          <rPr>
            <b/>
            <sz val="9"/>
            <color indexed="81"/>
            <rFont val="Tahoma"/>
            <family val="2"/>
          </rPr>
          <t>Source :</t>
        </r>
        <r>
          <rPr>
            <sz val="9"/>
            <color indexed="81"/>
            <rFont val="Tahoma"/>
            <family val="2"/>
          </rPr>
          <t xml:space="preserve">
Tableau B11 du Jaune Pensions</t>
        </r>
      </text>
    </comment>
  </commentList>
</comments>
</file>

<file path=xl/comments6.xml><?xml version="1.0" encoding="utf-8"?>
<comments xmlns="http://schemas.openxmlformats.org/spreadsheetml/2006/main">
  <authors>
    <author>Auteur</author>
  </authors>
  <commentList>
    <comment ref="S4" authorId="0" shapeId="0">
      <text>
        <r>
          <rPr>
            <b/>
            <sz val="9"/>
            <color indexed="81"/>
            <rFont val="Tahoma"/>
            <family val="2"/>
          </rPr>
          <t>Source :</t>
        </r>
        <r>
          <rPr>
            <sz val="9"/>
            <color indexed="81"/>
            <rFont val="Tahoma"/>
            <family val="2"/>
          </rPr>
          <t xml:space="preserve">
Tableau B12 du Jaune Pensions</t>
        </r>
      </text>
    </comment>
  </commentList>
</comments>
</file>

<file path=xl/comments7.xml><?xml version="1.0" encoding="utf-8"?>
<comments xmlns="http://schemas.openxmlformats.org/spreadsheetml/2006/main">
  <authors>
    <author>Auteur</author>
  </authors>
  <commentList>
    <comment ref="R4" authorId="0" shapeId="0">
      <text>
        <r>
          <rPr>
            <b/>
            <sz val="9"/>
            <color indexed="81"/>
            <rFont val="Tahoma"/>
            <family val="2"/>
          </rPr>
          <t>Source :</t>
        </r>
        <r>
          <rPr>
            <sz val="9"/>
            <color indexed="81"/>
            <rFont val="Tahoma"/>
            <family val="2"/>
          </rPr>
          <t xml:space="preserve">
Tableau B21 du Jaune Pensions</t>
        </r>
      </text>
    </comment>
  </commentList>
</comments>
</file>

<file path=xl/comments8.xml><?xml version="1.0" encoding="utf-8"?>
<comments xmlns="http://schemas.openxmlformats.org/spreadsheetml/2006/main">
  <authors>
    <author>Auteur</author>
  </authors>
  <commentList>
    <comment ref="F4" authorId="0" shapeId="0">
      <text>
        <r>
          <rPr>
            <b/>
            <sz val="9"/>
            <color indexed="81"/>
            <rFont val="Tahoma"/>
            <family val="2"/>
          </rPr>
          <t>Source :</t>
        </r>
        <r>
          <rPr>
            <sz val="9"/>
            <color indexed="81"/>
            <rFont val="Tahoma"/>
            <family val="2"/>
          </rPr>
          <t xml:space="preserve">
Tableau B7 du Jaune Pensions</t>
        </r>
      </text>
    </comment>
  </commentList>
</comments>
</file>

<file path=xl/comments9.xml><?xml version="1.0" encoding="utf-8"?>
<comments xmlns="http://schemas.openxmlformats.org/spreadsheetml/2006/main">
  <authors>
    <author>Auteur</author>
  </authors>
  <commentList>
    <comment ref="L5" authorId="0" shapeId="0">
      <text>
        <r>
          <rPr>
            <b/>
            <sz val="9"/>
            <color indexed="81"/>
            <rFont val="Tahoma"/>
            <family val="2"/>
          </rPr>
          <t>Source :</t>
        </r>
        <r>
          <rPr>
            <sz val="9"/>
            <color indexed="81"/>
            <rFont val="Tahoma"/>
            <family val="2"/>
          </rPr>
          <t xml:space="preserve">
Tableau B8 du Jaune Pensions</t>
        </r>
      </text>
    </comment>
  </commentList>
</comments>
</file>

<file path=xl/sharedStrings.xml><?xml version="1.0" encoding="utf-8"?>
<sst xmlns="http://schemas.openxmlformats.org/spreadsheetml/2006/main" count="2057" uniqueCount="567">
  <si>
    <t>Décès en activité</t>
  </si>
  <si>
    <t>Décès en retraite</t>
  </si>
  <si>
    <t>Date de liquidation</t>
  </si>
  <si>
    <t>Fonction publique de l'État</t>
  </si>
  <si>
    <t>Âge d'ouverture des droits (1)</t>
  </si>
  <si>
    <t>Limite d'âge (1)</t>
  </si>
  <si>
    <t xml:space="preserve">Personnels actifs de la Police nationale </t>
  </si>
  <si>
    <t>52 ans si 27 ans de services</t>
  </si>
  <si>
    <t xml:space="preserve">Personnels de surveillance de l’administration pénitentiaire </t>
  </si>
  <si>
    <t xml:space="preserve">Ingénieurs du contrôle de la navigation aérienne </t>
  </si>
  <si>
    <t>52 ans si 17 ans de services</t>
  </si>
  <si>
    <t>59 ans</t>
  </si>
  <si>
    <t xml:space="preserve">Personnels de la surveillance des douanes </t>
  </si>
  <si>
    <t>57 ans</t>
  </si>
  <si>
    <t>62 ans</t>
  </si>
  <si>
    <t>Instituteurs (3)</t>
  </si>
  <si>
    <t xml:space="preserve">Agents d’exploitation des travaux publics de l’État </t>
  </si>
  <si>
    <t xml:space="preserve">Personnels paramédicaux des hôpitaux militaires </t>
  </si>
  <si>
    <t>64 ans</t>
  </si>
  <si>
    <t>Fonction publique territoriale</t>
  </si>
  <si>
    <t xml:space="preserve">Sapeurs pompiers professionnels </t>
  </si>
  <si>
    <t xml:space="preserve">Agents de salubrité </t>
  </si>
  <si>
    <t xml:space="preserve">Agents de Police municipale </t>
  </si>
  <si>
    <t xml:space="preserve">Agents de surveillance de la Préfecture de  Police </t>
  </si>
  <si>
    <t xml:space="preserve">Agents d’entretien et agents techniques (certains emplois) </t>
  </si>
  <si>
    <t>Fonction publique hospitalière</t>
  </si>
  <si>
    <t xml:space="preserve">Personnels infirmiers et personnels paramédicaux en contact avec les malades n'ayant pas exercé le droit d'option prévu à l'article 37 de la loi 2010-751 du 5 juillet 2010  (4) </t>
  </si>
  <si>
    <t xml:space="preserve">Autres personnels hospitaliers (aides-soignants, agents de services hospitaliers) </t>
  </si>
  <si>
    <t xml:space="preserve">Maîtres ouvriers et ouvriers professionnels (certaines fonctions) </t>
  </si>
  <si>
    <t xml:space="preserve">Agents d’entretien (certaines fonctions) </t>
  </si>
  <si>
    <t xml:space="preserve">Agents de service mortuaire et de désinfection </t>
  </si>
  <si>
    <t>Source : DGAFP.</t>
  </si>
  <si>
    <t>État des lieux des régimes de retraite obligatoires auxquels cotisent les agents de la fonction publique selon leur statut</t>
  </si>
  <si>
    <t>CNRACL (4)</t>
  </si>
  <si>
    <t>Régime général</t>
  </si>
  <si>
    <t>FSPOEIE  (5)</t>
  </si>
  <si>
    <t>Ircantec (6)</t>
  </si>
  <si>
    <t>RAFP (7)</t>
  </si>
  <si>
    <t>ARRCO AGIRC</t>
  </si>
  <si>
    <t>RETREP / ATCA (8)</t>
  </si>
  <si>
    <t></t>
  </si>
  <si>
    <t>Militaires (de carrière ou sous contrat) (1)</t>
  </si>
  <si>
    <t>Emplois aidés de la fonction publique (contrat d'avenir, contrat d'accompagnement)</t>
  </si>
  <si>
    <t>Fonctions publiques
territoriale et hospitalière</t>
  </si>
  <si>
    <t>Assistantes maternelles de la fonction publique territoriale</t>
  </si>
  <si>
    <t>Emplois aidés de la FPT ou de la FPH (contrat d'avenir, contrat d'accompagnement)</t>
  </si>
  <si>
    <t>Cas particuliers
(fonction publique)</t>
  </si>
  <si>
    <t>Fonctionnaires soumis au statut autonome de l'Assemblée nationale</t>
  </si>
  <si>
    <t>Caisse de retraite du personnel de l’Assemblée nationale</t>
  </si>
  <si>
    <t>Fonctionnaires soumis au statut autonome du Sénat</t>
  </si>
  <si>
    <t>Caisse de retraite du personnel du Sénat</t>
  </si>
  <si>
    <t>Ministres des cultes reconnus d'Alsace Moselle</t>
  </si>
  <si>
    <t>Régime des pensions d'Alsace Lorraine (3)</t>
  </si>
  <si>
    <t>Marins de commerce employés par les services de l'État</t>
  </si>
  <si>
    <t>Caisse de retraite des marins (11)</t>
  </si>
  <si>
    <t>Stagiaires (sous convention de stage)</t>
  </si>
  <si>
    <t>PCMR + RAFP ou/et régime(s) de retraite de détachement</t>
  </si>
  <si>
    <t>CNRACL + RAFP  ou/et régime(s) de retraite de détachement</t>
  </si>
  <si>
    <t>Régime(s) de retraite de l'organisme d'accueil éventuel</t>
  </si>
  <si>
    <t>Enseignement privé</t>
  </si>
  <si>
    <t>Enseignants du privé sous contrat dans l'enseignement général</t>
  </si>
  <si>
    <t>Enseignants du privé sous contrat dans l'enseignement agricole</t>
  </si>
  <si>
    <t>Autres cas, hors FP</t>
  </si>
  <si>
    <t>Fonctionnaires de La Poste et France Télécom</t>
  </si>
  <si>
    <t>Ouvriers de l'ex-GIAT (Nexter)</t>
  </si>
  <si>
    <t>(4) Caisse nationale de retraites des agents des collectivités locales, gérée par la Caisse des dépôts et consignations.</t>
  </si>
  <si>
    <t>(5) Fonds spécial des pensions des ouvriers des établissements industriels de l'État, géré par la CDC.</t>
  </si>
  <si>
    <t>(7) Retraite additionnelle de la fonction publique, gérée dans le cadre de l'ERAFP (gestion administrative : CDC).</t>
  </si>
  <si>
    <t>(8) Le Régime temporaire de retraite de l’enseignement privé a pour équivalent l'allocation temporaire de cessation d'activité (ATCA) dans l'enseignement privé agricole. Il est alimenté par une contribution de l'État.</t>
  </si>
  <si>
    <t>(10) Concernant les élus parlementaires, les députés cotisent à la caisse des pensions des députés, les sénateurs à la caisse des retraites des anciens sénateurs.</t>
  </si>
  <si>
    <t>(11) Gérée par l'ENIM (Établissement national des invalides de la Marine).</t>
  </si>
  <si>
    <t>(12) Pour les députés, prise en compte du détachement dans la constitution du droit (15 ans) à pension de l'État et dans la durée d'assurance, et seulement jusqu'en 2012, dans la liquidation de la pension du code des PCMR.</t>
  </si>
  <si>
    <t>Note de lecture : un agent contractuel de la fonction publique hospitalière cotise au régime général (régime de base) et à l'Ircantec (régime complémentaire).</t>
  </si>
  <si>
    <t>NB :  les individus ayant cumulé différentes situations professionnelles au cours de leur carrière dépendront, au moment de la retraite et selon certaines règles, de plusieurs régimes différents. Un retraité percevant des pensions de plusieurs régimes est dit polypensionné.</t>
  </si>
  <si>
    <t>(6) Institution de retraite complémentaire des agents contractuels de l'État et des collectivités publiques, gérée par la CDC.</t>
  </si>
  <si>
    <t>Médecins hospitaliers (hors praticiens hospitalo-universitaires fonctionnaires de la FPE) (9)</t>
  </si>
  <si>
    <t>(9) Les praticiens hospitalo-universitaires fonctionnaires de la FPE comprennent principalement les professeurs des universités praticiens hospitaliers et les maîtres de conférence praticiens hospitaliers.</t>
  </si>
  <si>
    <t>Contractuels des ministères et établissements publics de l'État (y compris PACTE)</t>
  </si>
  <si>
    <t>Fonctionnaires hospitaliers  (1) (2)</t>
  </si>
  <si>
    <t>Fonctionnaires ou militaires de la FPE mis à disposition ou détachés (cas général)</t>
  </si>
  <si>
    <t>Fonctionnaires de la FPT ou de la FPH mis à disposition ou détachés (cas général)</t>
  </si>
  <si>
    <t>Fonctionnaires de la FPE détachés dans un organisme international</t>
  </si>
  <si>
    <t>Fonctionnaires de la FPT ou de la FPH détachés dans un organisme international</t>
  </si>
  <si>
    <t>Fonctionnaires ou militaires de la FP en position hors-cadres ou en disponibilité</t>
  </si>
  <si>
    <t>Contractuels territoriaux ou hospitaliers (y compris PACTE)</t>
  </si>
  <si>
    <t>Pensions civiles hors La Poste et Orange</t>
  </si>
  <si>
    <t>Caporaux et soldats</t>
  </si>
  <si>
    <t>Sous-officiers</t>
  </si>
  <si>
    <t>Officiers</t>
  </si>
  <si>
    <t>&lt; 40 ans</t>
  </si>
  <si>
    <t>40 ans</t>
  </si>
  <si>
    <t>41 ans</t>
  </si>
  <si>
    <t>42 ans</t>
  </si>
  <si>
    <t>43 ans</t>
  </si>
  <si>
    <t>44 ans</t>
  </si>
  <si>
    <t>45 ans</t>
  </si>
  <si>
    <t>46 ans</t>
  </si>
  <si>
    <t>47 ans</t>
  </si>
  <si>
    <t>48 ans</t>
  </si>
  <si>
    <t>49 ans</t>
  </si>
  <si>
    <t>50 ans</t>
  </si>
  <si>
    <t>51 ans</t>
  </si>
  <si>
    <t>52 ans</t>
  </si>
  <si>
    <t>53 ans</t>
  </si>
  <si>
    <t>54 ans</t>
  </si>
  <si>
    <t>55 ans</t>
  </si>
  <si>
    <t>56 ans</t>
  </si>
  <si>
    <t>58 ans</t>
  </si>
  <si>
    <t>60 ans</t>
  </si>
  <si>
    <t>61 ans</t>
  </si>
  <si>
    <t>63 ans</t>
  </si>
  <si>
    <t>65 ans</t>
  </si>
  <si>
    <t>&gt; 65 ans</t>
  </si>
  <si>
    <t>Âge moyen</t>
  </si>
  <si>
    <t>Hommes</t>
  </si>
  <si>
    <t>Femmes</t>
  </si>
  <si>
    <t>Départs pour motif d'invalidité</t>
  </si>
  <si>
    <t xml:space="preserve">Pensions civiles hors La Poste et Orange </t>
  </si>
  <si>
    <t xml:space="preserve">Pensions militaires </t>
  </si>
  <si>
    <t>Décès 
en activité</t>
  </si>
  <si>
    <t>Décès 
en retraite</t>
  </si>
  <si>
    <t>Départs pour motifs d'ancienneté ou familiaux (1)</t>
  </si>
  <si>
    <t>Hommes (en %)</t>
  </si>
  <si>
    <t>Femmes (en %)</t>
  </si>
  <si>
    <t>Départs pour invalidité</t>
  </si>
  <si>
    <t>Départs pour carrières longues</t>
  </si>
  <si>
    <t xml:space="preserve">Durée de services acquis (en trimestres) </t>
  </si>
  <si>
    <t>Durée de bonifications acquises (en trimestres)</t>
  </si>
  <si>
    <t>Durée d'assurance tous régimes (en trimestres)</t>
  </si>
  <si>
    <t>Taux de liquidation</t>
  </si>
  <si>
    <t>Part des pensions au minimum garanti (en %)</t>
  </si>
  <si>
    <t>Part des pensions bénéficiant de cette majoration (en %)</t>
  </si>
  <si>
    <t>Pension mensuelle moyenne</t>
  </si>
  <si>
    <t>Avantage principal (en euros)</t>
  </si>
  <si>
    <t>SRE (fonction publique de l'État)</t>
  </si>
  <si>
    <t>Pensions civiles et militaires de l'État</t>
  </si>
  <si>
    <t>CNRACL (fonction publique territoriale et hospitalière)</t>
  </si>
  <si>
    <t>FSPOEIE (ouvriers d'État)</t>
  </si>
  <si>
    <t>Pensions civiles y compris La Poste et Orange</t>
  </si>
  <si>
    <t>Départs pour motifs familiaux (2)</t>
  </si>
  <si>
    <t>Départ avec bénéfice d'une catégorie active (3)</t>
  </si>
  <si>
    <t>Avantage principal et accessoire (en euros) (8)</t>
  </si>
  <si>
    <t>(4) Hors pensions portées au minimum garanti. Le taux et les perte/bénéfice sont calculés sur les seuls bénéficiaires de la surcote ou de la décote.
Pour les indicateurs concernant la décote, les départs pour motifs d'ancienneté et familiaux (hors invalidité) ont été pris en compte.</t>
  </si>
  <si>
    <t>(5) Le coût présenté ici ne prend pas en compte les effets induits des modifications de comportements consécutifs aux incitations de la décote et la surcote. En effet, la décote et la surcote incitent au report d'activité, qui a pour effet de diminuer la charge de pension et d'augmenter les recettes de cotisations. Ces effets financiers induits n'ont pas été quantifiés et ne sont pas pris en compte dans les coûts et économies présentées.</t>
  </si>
  <si>
    <t>(6) Taux de liquidation de 75 % et plus, sans tenir compte de la surcote ni de la décote, ni des pensions portées au minimum garanti.</t>
  </si>
  <si>
    <t>(8) Les accessoires de pension comprennent la majoration de pension pour enfants, la majoration pour tierce personne, la rente viagère d'invalidité ; et la prise en compte de la nouvelle bonification indiciaire (NBI) et de l'indemnité mensuelle de technicité (IMT).</t>
  </si>
  <si>
    <t xml:space="preserve">(9) L'effectif total de pensionnés et les effectifs de calcul de l'âge moyen de première mise en paiement prennent en compte l'ensemble des pensionnés en titre définitif et en état d'avances. </t>
  </si>
  <si>
    <t>Avantage principal et accessoire (en euros) (9)</t>
  </si>
  <si>
    <t>(12) Seul 1% des retraités du FSPOEIE a sa pension calculée sur une base indiciaire.</t>
  </si>
  <si>
    <t>pour invalidité</t>
  </si>
  <si>
    <t>Pensions au taux de 80% (hors surcote, décote et minimum garanti) (en %)</t>
  </si>
  <si>
    <t>Fonction publique territoriale et hospitalière</t>
  </si>
  <si>
    <t>pour ancien-neté (2)</t>
  </si>
  <si>
    <t>pour motifs familiaux (3)</t>
  </si>
  <si>
    <t>Départ avec bénéfice d'une catégorie active (4)</t>
  </si>
  <si>
    <t>(5) Hors pensions portées au minimum garanti. Le taux et les perte/bénéfice sont calculés sur les seuls bénéficiaires de la surcote ou de la décote.
Pour les indicateurs concernant la décote, les départs pour motifs d'ancienneté et familiaux (hors invalidité) ont été pris en compte.</t>
  </si>
  <si>
    <t>(6) Le coût présenté ici ne prend pas en compte les effets induits des modifications de comportements consécutifs aux incitations de la décote et la surcote. En effet, la décote et la surcote incitent au report d'activité, qui a pour effet de diminuer la charge de pension et d'augmenter les recettes de cotisations. Ces effets financiers induits n'ont pas été quantifiés et ne sont pas pris en compte dans les coûts et économies présentées.</t>
  </si>
  <si>
    <t>Part des pensions au taux plein (en %) (7)</t>
  </si>
  <si>
    <t>(8) Le montant de ce supplément est calculé pour les seuls bénéficiaires d'une majoration pour enfant.</t>
  </si>
  <si>
    <t>Supplément apporté par la majoration de pension pour enfant au montant principal de la pension (en euros) (8)</t>
  </si>
  <si>
    <t>(9) Les accessoires de pension comprennent la majoration de pension pour enfants, la majoration pour tierce personne, la rente viagère d'invalidité ; et la prise en compte de la nouvelle bonification indiciaire (NBI) et de l'indemnité mensuelle de technicité (IMT).</t>
  </si>
  <si>
    <t>Avantage principal et accessoires (en euros) (9)</t>
  </si>
  <si>
    <t>Supplément apporté par la majoration de pension pour enfant au montant principal de la pension (en euros) (7)</t>
  </si>
  <si>
    <t xml:space="preserve">Part des pensions au taux plein (en %) (6) </t>
  </si>
  <si>
    <t>Catégorie sédentaire (2)</t>
  </si>
  <si>
    <t>Catégorie active (3)</t>
  </si>
  <si>
    <t>Carrières longues</t>
  </si>
  <si>
    <t>Terre, Mer et Air</t>
  </si>
  <si>
    <t>Gendarmerie</t>
  </si>
  <si>
    <t>Départ à 55 ans</t>
  </si>
  <si>
    <t>Départ à 50 ans</t>
  </si>
  <si>
    <t>Non officiers</t>
  </si>
  <si>
    <t>Âge moyen à la radiation des cadres (en années)</t>
  </si>
  <si>
    <t>Âge moyen de première mise en paiement (en années)</t>
  </si>
  <si>
    <t>Part des agents encore rémunérés dans la fonction publique moins d'un an avant la liquidation (en %)</t>
  </si>
  <si>
    <t>Catégorie sédentaire (3)</t>
  </si>
  <si>
    <t>Catégorie active (4)</t>
  </si>
  <si>
    <t>Orphelins (3)</t>
  </si>
  <si>
    <t>Effectifs de pensions de droit direct</t>
  </si>
  <si>
    <t>Effectifs de pensions pour l'ensemble des départs de droit dérivé (1)</t>
  </si>
  <si>
    <t>Âge moyen des bénéficiaires</t>
  </si>
  <si>
    <t>Effectifs de pensions pour l'ensemble des départs de droit direct</t>
  </si>
  <si>
    <t>Âge moyen et durées moyennes acquises des bénéficiaires</t>
  </si>
  <si>
    <t>Effectifs de pensions de droit dérivé</t>
  </si>
  <si>
    <t xml:space="preserve">Effectifs de pensions de droit dérivé </t>
  </si>
  <si>
    <t>CNRACL / Pensions de droit direct de la FPT</t>
  </si>
  <si>
    <t>CNRACL / Pensions de droit direct de la FPH</t>
  </si>
  <si>
    <t>FSPOEIE / Pensions de droit direct des ouvriers d'État (2)</t>
  </si>
  <si>
    <t>SRE / Pensions militaires de droit direct (1)</t>
  </si>
  <si>
    <t>CNRACL / Pensions de droit direct de la FPT et de la FPH</t>
  </si>
  <si>
    <t>Âge du bénéficiaire à la date d'effet de la pension</t>
  </si>
  <si>
    <t>Pensions civiles de droit direct hors La Poste et Orange</t>
  </si>
  <si>
    <t>Dont départs pour carrières longues</t>
  </si>
  <si>
    <t>Dont départs pour motifs familiaux (1)</t>
  </si>
  <si>
    <t>Dont départs avec bénéfice d'une catégorie active (2)</t>
  </si>
  <si>
    <t>Ensemble des pensions civiles de droit direct hors La Poste et Orange</t>
  </si>
  <si>
    <t>Ensemble des départs pour motifs d'ancienneté ou familiaux</t>
  </si>
  <si>
    <t>(1) Les départs anticipés pour motifs familiaux comprennent, pour le SRE, les départs pour handicap.</t>
  </si>
  <si>
    <t>&lt; 55 ans</t>
  </si>
  <si>
    <t>&lt; 30 ans</t>
  </si>
  <si>
    <t>30 ans</t>
  </si>
  <si>
    <t>31 ans</t>
  </si>
  <si>
    <t>32 ans</t>
  </si>
  <si>
    <t>33 ans</t>
  </si>
  <si>
    <t>34 ans</t>
  </si>
  <si>
    <t>35 ans</t>
  </si>
  <si>
    <t>36 ans</t>
  </si>
  <si>
    <t>37 ans</t>
  </si>
  <si>
    <t>38 ans</t>
  </si>
  <si>
    <t>39 ans</t>
  </si>
  <si>
    <t>&gt; 58 ans</t>
  </si>
  <si>
    <t>Ensemble des pensions militaires de droit direct</t>
  </si>
  <si>
    <t>Ensemble des bénéficiaires, tous âges confondus</t>
  </si>
  <si>
    <t>&lt; 35 ans</t>
  </si>
  <si>
    <t>Ensemble des départs pour motif d'invalidité</t>
  </si>
  <si>
    <t>B</t>
  </si>
  <si>
    <t>C</t>
  </si>
  <si>
    <t>Affaires étrangères et européennes</t>
  </si>
  <si>
    <t>dont aviation civile et Météo France</t>
  </si>
  <si>
    <t>Établissements publics de recherche (y compris INRA)</t>
  </si>
  <si>
    <t>Justice</t>
  </si>
  <si>
    <t>La Poste</t>
  </si>
  <si>
    <t>Orange</t>
  </si>
  <si>
    <t>Militaires</t>
  </si>
  <si>
    <t>Officiers généraux</t>
  </si>
  <si>
    <t>Officiers supérieurs</t>
  </si>
  <si>
    <t>Officiers subalternes</t>
  </si>
  <si>
    <t>Ministère de l'Intérieur (gendarmes)</t>
  </si>
  <si>
    <t>Ministère de la Défense</t>
  </si>
  <si>
    <t>Régions</t>
  </si>
  <si>
    <t>Départements</t>
  </si>
  <si>
    <t>Communes</t>
  </si>
  <si>
    <t>Centres d'action sociale</t>
  </si>
  <si>
    <t>Communautés urbaines, districts</t>
  </si>
  <si>
    <t>Syndicats</t>
  </si>
  <si>
    <t>Communauté de communes, de ville</t>
  </si>
  <si>
    <t>Offices publics d'habitation</t>
  </si>
  <si>
    <t>Autres collectivités territoriales</t>
  </si>
  <si>
    <t>Centres hospitaliers régionaux</t>
  </si>
  <si>
    <t>Centre hospitaliers généraux</t>
  </si>
  <si>
    <t>Hôpitaux locaux</t>
  </si>
  <si>
    <t>Centres hospitaliers spécialisés</t>
  </si>
  <si>
    <t>Centres de soin avec ou sans hébergement</t>
  </si>
  <si>
    <t>Établissements publics à caractère sanitaire et social</t>
  </si>
  <si>
    <t>Autres collectivités hospitalières</t>
  </si>
  <si>
    <t>Effectifs de pensions civiles de droit direct</t>
  </si>
  <si>
    <t>Effectifs de pensions militaires de droit direct</t>
  </si>
  <si>
    <t>Effectifs de pensions de droit direct dans la fonction publique
territoriale</t>
  </si>
  <si>
    <t>Effectifs de pensions de droit direct dans la fonction publique hospitalière</t>
  </si>
  <si>
    <t>Effectifs de pensions de droit direct dans la fonction publique territoriale et hospitalière</t>
  </si>
  <si>
    <t>Catégorie statutaire</t>
  </si>
  <si>
    <t>Ensemble des pensions de droit direct toutes catégories statutaires confondues</t>
  </si>
  <si>
    <t>Bonifications pour services hors d'Europe ("de dépaysement")</t>
  </si>
  <si>
    <t>Bonifications pour bénéfices de campagne</t>
  </si>
  <si>
    <t>Bonifications pour services aériens ou sous-marins (SASM)</t>
  </si>
  <si>
    <t>Bonifications pour enseignement technique</t>
  </si>
  <si>
    <t>Pensions civiles de la FPE hors La Poste et Orange</t>
  </si>
  <si>
    <t>(2) Dans la FPE, ces bonifications sont attribuées aux policiers, agents de l'administration pénitentiaire, agents des douanes, et ingénieurs du contrôle aérien.</t>
  </si>
  <si>
    <t>NB : Les durées moyennes sont celles des seuls bénéficiaires. Une personne peut avoir aucune, une ou plusieurs bonifications.</t>
  </si>
  <si>
    <t>Fonction publique territoriale : catégories actives et sédentaires</t>
  </si>
  <si>
    <t>(en %)</t>
  </si>
  <si>
    <t>Fonction publique hospitalière : catégories actives et sédentaires</t>
  </si>
  <si>
    <t>50 ans et moins</t>
  </si>
  <si>
    <t>51 à 54 ans</t>
  </si>
  <si>
    <t>56 à 59 ans</t>
  </si>
  <si>
    <t>61 à 64 ans</t>
  </si>
  <si>
    <t>65 ans et plus</t>
  </si>
  <si>
    <t>Ensemble des pensions de droit direct  de la FPH</t>
  </si>
  <si>
    <t>Ensemble des pensions de droit direct  de la FPT</t>
  </si>
  <si>
    <t>Effectifs de bénéficiaires</t>
  </si>
  <si>
    <t>Durée moyenne (en trimestres)</t>
  </si>
  <si>
    <t>Bonifications ne relevant pas de l'article L12 du CPCMR (2)</t>
  </si>
  <si>
    <t>Source : Ircantec. Tous les chiffres présentés ici sont des chiffres définitifs, sauf mention explicite.</t>
  </si>
  <si>
    <t>Effectifs de pensions de droit dérivé (1)</t>
  </si>
  <si>
    <t>Champ : l'Ircantec regroupe deux régimes : le régime des salariés et le régime des élus locaux. Les données présentées ici sont hors régime des élus locaux.</t>
  </si>
  <si>
    <t>Pensions militaires</t>
  </si>
  <si>
    <t xml:space="preserve">Pensions civiles y compris La Poste et Orange </t>
  </si>
  <si>
    <t>SRE (fonction publique de l'État) (1)</t>
  </si>
  <si>
    <t>Fonction publique territoriale  : départs pour ancienneté (2)</t>
  </si>
  <si>
    <t>Fonction publique hospitalière  : départs pour ancienneté (2)</t>
  </si>
  <si>
    <t>Fonction publique territoriale et hospitalière  : départs pour ancienneté (2)</t>
  </si>
  <si>
    <t>Âge moyen de première mise en paiement (en années) (2)</t>
  </si>
  <si>
    <t>Avantage principal (en euros) (2)</t>
  </si>
  <si>
    <t>Avantage principal et accessoire (en euros) (2)</t>
  </si>
  <si>
    <t>(2) Pensionnés en titre définitif et en état d'avances.</t>
  </si>
  <si>
    <t>Effectifs de pensions de droit dérivé (3)</t>
  </si>
  <si>
    <t>Ouvriers d'État</t>
  </si>
  <si>
    <t>FSPOEIE (ouvriers d'État) (2)</t>
  </si>
  <si>
    <t>SRE / Pensions civiles de droit direct y compris La Poste et Orange (1)</t>
  </si>
  <si>
    <t>SRE / Pensions civiles de droit direct hors La Poste et Orange (1)</t>
  </si>
  <si>
    <t>Champ : fonctionnaires de la FPT affiliés à la CNRACL, dont la durée hebdomadaire de travail est d'au minimum 28 heures.</t>
  </si>
  <si>
    <t>A</t>
  </si>
  <si>
    <t>(5) Hors pensions portées au minimum garanti. Le taux et les perte/bénéfice sont calculés sur les seuls bénéficiaires de la surcote ou de la décote.
Pour les indicateurs concernant la décote, les départs en invalidité n'ont pas été pris en compte.</t>
  </si>
  <si>
    <t>(1) Hors départs anticipés pour handicap, comptés dans les départs pour ancienneté.</t>
  </si>
  <si>
    <t>Champ : Fonctionnaires de la FPH affiliés à la CNRACL, dont la durée hebdomadaire de travail est d'au minimum 28 heures. Les médecins hospitaliers, qui relèvent du régime général et de l'Ircantec, ne sont pas pris en compte. Tous motifs de départs hors invalidité, pensionnés de droit direct uniquement.</t>
  </si>
  <si>
    <t>(7) Taux de liquidation de 75 % et plus, sans tenir compte de la surcote ni de la décote, ni des pensions portées au minimum garanti.</t>
  </si>
  <si>
    <t>Administrations / macro-grades des militaires</t>
  </si>
  <si>
    <t>(12)</t>
  </si>
  <si>
    <t>(13) Les effectifs de calcul de la pension mensuelle moyenne comprennent uniquement les pensionnés en titre définitif dont la pension est en paiement (la mise en paiement de la pension peut demander un délai).</t>
  </si>
  <si>
    <t>(10) Les effectifs de départs pour invalidité, carrières longues, motifs familiaux et pour service actif, ainsi que la part des agents encore rémunérés dans la fonction publique moins d'un an avant la liquidation ont été calculés sur la base des titres définitifs uniquement.</t>
  </si>
  <si>
    <t>(2) Y compris départs pour handicap pour les pensions PCMR</t>
  </si>
  <si>
    <t>(11) Les effectifs de calcul de l'âge moyen à la radiation des cadres comprennent les pensionnés en titre définitif et en état d'avances, dont la date de radiation des cadres est présente dans la base du FSPOEIE.</t>
  </si>
  <si>
    <t>(2) À la CNRACL, les départs pour handicap ne sont pas pris en compte. Au SRE, les départs pour handicap sont pris en compte.</t>
  </si>
  <si>
    <t>Métropoles</t>
  </si>
  <si>
    <t>n.p. (12)</t>
  </si>
  <si>
    <t>(12)  n.p. = non pertinent : seul 1% des retraités du FSPOEIE a sa pension calculée sur une base indiciaire.</t>
  </si>
  <si>
    <t>(14) Les députés européens bénéficient d'une pension d'ancienneté à compter de 63 ans accomplis et pouvaient, jusqu'à la législature de 2009, acquérir des droits au fonds de pension volontaire du Parlement (décision du Parlement européen du 28 septembre 2005).</t>
  </si>
  <si>
    <t>Députés européens (14)</t>
  </si>
  <si>
    <r>
      <t xml:space="preserve">Élus locaux </t>
    </r>
    <r>
      <rPr>
        <sz val="8"/>
        <rFont val="Arial"/>
        <family val="2"/>
      </rPr>
      <t>(10)</t>
    </r>
  </si>
  <si>
    <r>
      <t></t>
    </r>
    <r>
      <rPr>
        <sz val="8"/>
        <rFont val="Arial"/>
        <family val="2"/>
      </rPr>
      <t>(13)</t>
    </r>
  </si>
  <si>
    <t>Caisse des pensions des députés (12) / caisse des retraites des anciens sénateurs / régime de retraite de l'Union européenne</t>
  </si>
  <si>
    <t>Fonctionnaires ou militaires de la FPE, FPT ou FPH en disponibilité pour un mandat de député ou de sénateur ou de député européen</t>
  </si>
  <si>
    <t>Pas de cotisation retraite (sauf en cas de dépassement du seuil de gratification)</t>
  </si>
  <si>
    <t>Fonctionnaires des ministères, des autorités administratives ou publiques indépendantes et des établissements publics de l'État et magistrats (1) (2)</t>
  </si>
  <si>
    <t>Retraite additionnelle de l'enseignement privé (RAEP)</t>
  </si>
  <si>
    <t>Régime des PCMR de l'État (3)</t>
  </si>
  <si>
    <t>(3) Corps de catégorie B mis en extinction par le décret n° 2003-1262 du 23 décembre 2003 et remplacé progressivement par le corps de professeur des écoles (catégorie A). Contrairement aux professeurs des écoles, les instituteurs, classés en « catégorie active » peuvent partir à l'âge de 55 ans.</t>
  </si>
  <si>
    <t>(2) 60 ans pour les commissaires et les commissaires principaux ; 61 ans pour les commissaires divisionnaires et les commissaires généraux ; 62 ans pour le directeur des services actifs de police, le directeur des services actifs de police de la préfection de police, le chef du service de l'inspection générale de la police nationale, les inspecteurs généraux des services actifs de la police nationale et les contrôleurs généraux des services actifs de la police nationale.</t>
  </si>
  <si>
    <t>(1) La loi du 9 novembre 2010 portant réforme des retraites a relevé, en les majorant de deux ans, l'ensemble des bornes d'âge, qu'il s'agisse de l'âge d'ouverture des droits ou des limites d'âge. Elle a également majoré dans les mêmes limites les durées de services effectifs exigées (cf. personnels actifs de la Police nationale et personnels de surveillance de l’administration pénitentiaire ).
Cette réforme s'appliquera toutefois de manière progressive, les bornes d'âge augmentant, selon l'année de naissance des assurés, au rythme de quatre mois par an. Les premières générations concernées seront celles :
- des personnels nés après le 1er juillet 1961, lorsque l'âge d'ouverture des droits à pension était, avant la réforme, fixé à 50 ans et la limite d'âge à 55 ans;
- les générations nées après le 1er juillet 1956, lorsque ces bornes d'âge étaient respectivement de 55 et 60 ans. 
Dans le but de réduire plus rapidement le déficit des régimes d'assurance vieillesse, la loi de financement de la sécurité sociale pour 2012 a accéléré le rythme de transition, l'âge d'ouverture des droits à la retraite est relevé de 5 mois par génération au lieu de 4.
Le présent tableau présente donc la situation telle qu'elle sera l'année où la réforme s'appliquera pleinement à l'ensemble des personnels. 
Dans tous les cas, sauf mention contraire dans le tableau, le départ à 57 ans est possible si l'agent a accompli au moins 17 ans de services dans des emplois classés dans la catégorie active.</t>
  </si>
  <si>
    <t>Agents des réseaux souterrains des égouts et agents des services insalubres (corps des identificateurs de l'institut médico-légal de la préfecture de police)</t>
  </si>
  <si>
    <t xml:space="preserve">   57 ans</t>
  </si>
  <si>
    <t>Figure 5.1-7 : Évolution du nombre de pensions de droit direct entrées en paiement au SRE, à la CNRACL et au FSPOEIE (base 100 en 2004)</t>
  </si>
  <si>
    <t>Figure 5.1-8 : Proportion des pensions de droit direct portées au minimum garanti au SRE, à la CNRACL et au FSPOEIE, entrées en paiement</t>
  </si>
  <si>
    <t>Figure 5.1-6 : Effectifs de pensions de droit direct et droit dérivé au SRE, à la CNRACL et au FSPOEIE, entrées en paiement</t>
  </si>
  <si>
    <t>Figure 5.1-14 : Effectifs des pensions de droit direct et droit dérivé du régime salarié de l'Ircantec mises en paiement</t>
  </si>
  <si>
    <t>Figure 5.1-16 : Évolution de la répartition par tranches d'âges à la date d'effet de la pension des bénéficiaires des pensions de droit direct (hors invalidité) entrées en paiement à la CNRACL (en %)</t>
  </si>
  <si>
    <t>2004 (2)</t>
  </si>
  <si>
    <t>2003 (2)</t>
  </si>
  <si>
    <t>-</t>
  </si>
  <si>
    <t>(3) Les agents bénéficiant de la catégorie active ont un âge d'ouverture des droits inférieurs à l'âge d'ouverture des droits des sédentaires (en général 57 ans pour les actifs et 52 ans pour les super-actifs), la plupart du temps sous conditions de service (17 ans ou 27 ans).</t>
  </si>
  <si>
    <t xml:space="preserve">SRE (fonction publique de l'État) </t>
  </si>
  <si>
    <t>Pensions militaires (1)</t>
  </si>
  <si>
    <t>Coût induit par la décote (en millions d'euros) (5)</t>
  </si>
  <si>
    <t>Coût induit par la surcote (en millions d'euros) (5)</t>
  </si>
  <si>
    <t>Décote et surcote (4)</t>
  </si>
  <si>
    <t xml:space="preserve">Part des pensions avec décote (en %) </t>
  </si>
  <si>
    <t>Perte mensuelle moyenne liée à la décote (en euros)</t>
  </si>
  <si>
    <t xml:space="preserve">Taux moyen de décote (en %) </t>
  </si>
  <si>
    <t xml:space="preserve">Part des pensions avec surcote (en %) </t>
  </si>
  <si>
    <t xml:space="preserve">Bénéfice mensuel moyen lié à la surcote (en euros) </t>
  </si>
  <si>
    <t xml:space="preserve">Taux moyen de surcote (en %) </t>
  </si>
  <si>
    <t>(14) SRE : Hors pensions portées au minimum garanti.</t>
  </si>
  <si>
    <t>Taux moyen de liquidation (en %)  (14)</t>
  </si>
  <si>
    <t>Taux moyen de liquidation hors décote et surcote (en %)  (14)</t>
  </si>
  <si>
    <t>Indice moyen à la liquidation (14)</t>
  </si>
  <si>
    <t>Part des pensions avec décote (en %)</t>
  </si>
  <si>
    <t xml:space="preserve">Perte mensuelle moyenne liée à la décote (en euros) </t>
  </si>
  <si>
    <t>Bénéfice mensuel moyen lié à la surcote (en euros)</t>
  </si>
  <si>
    <t>Décote et surcote (5)</t>
  </si>
  <si>
    <t>Coût induit par la décote (en millions d'euros) (6)</t>
  </si>
  <si>
    <t>Coût induit par la surcote (en millions d'euros)  (6)</t>
  </si>
  <si>
    <t>Pensions civiles</t>
  </si>
  <si>
    <t>Taux moyen de liquidation (en %) (10)</t>
  </si>
  <si>
    <t>Taux moyen de liquidation hors décote et surcote (en %) (10)</t>
  </si>
  <si>
    <t>Indice moyen à la liquidation (10)</t>
  </si>
  <si>
    <t>(10) SRE : Hors pensions portées au minimum garanti.</t>
  </si>
  <si>
    <t>Part des pensions avec surcote (en %)</t>
  </si>
  <si>
    <t>Coût induit par la surcote (en millions d'euros) (6)</t>
  </si>
  <si>
    <t>Pensions militaires :
tous motifs de départ (1)</t>
  </si>
  <si>
    <t>(2)  Les agents bénéficiant de la catégorie active ont un âge d'ouverture des droits inférieurs à l'âge d'ouverture des droits des sédentaires (en général 57 ans pour les actifs et 52 ans pour les super-actifs), la plupart du temps sous conditions de service (17 ans ou 27 ans).</t>
  </si>
  <si>
    <t>(1) Les pensions civiles sont ventilées par administration selon le code de rattachement des services des employeurs. Cette ventilation ne correspond pas nécessairement à celle des ministères.</t>
  </si>
  <si>
    <t>Bonifications du cinquième militaire</t>
  </si>
  <si>
    <t xml:space="preserve">   57 ans (2) </t>
  </si>
  <si>
    <t xml:space="preserve">52 ans si 32 ans de services, dont 12 ans de services dans les réseaux souterrains ou dans le corps, dont 6 consécutifs </t>
  </si>
  <si>
    <t xml:space="preserve">Puéricultrices en fonction dans les services de pédiatrie n'ayant pas exercé le droit d'option prévu à l’article 31 du décret n° 2010-1139 du 29 septembre 2010 (renoncement aux droits liés au classement dans la catégorie active) </t>
  </si>
  <si>
    <t>(4) La loi 2010-751 du 5 juillet 2010 relative à la rénovation du dialogue social et comportant diverses dispositions relatives à la fonction publique prévoit, en son article 37, que les personnels infirmiers et paramédicaux classés en catégorie active, ainsi que les personnels relevant du corps des cadres de santé et autres corps ou cadres d'emplois de personnels paramédicaux ayant occupé des emplois ainsi classés, peuvent opter :
- soit en faveur du maintien dans leurs corps ou cadres d'emplois associé à la conservation des droits liés au classement dans la catégorie active (départ anticipé à 57 ans) ;
- soit en faveur de leur intégration dans les corps ou cadres d'emplois appartenant à la catégorie A, l'âge d'ouverture des droits à pension de ces personnels, ainsi que leur limite d'âge demeurant, toutefois, fixés respectivement à 60 et 65 ans.</t>
  </si>
  <si>
    <t>FPT</t>
  </si>
  <si>
    <t>FPH</t>
  </si>
  <si>
    <t>FPE y compris poste-orange</t>
  </si>
  <si>
    <t>droit direct</t>
  </si>
  <si>
    <t>droit dérivé</t>
  </si>
  <si>
    <t>ensemble</t>
  </si>
  <si>
    <t>CNRACL</t>
  </si>
  <si>
    <t>FPE civil hors la poste</t>
  </si>
  <si>
    <t>FPE militaire</t>
  </si>
  <si>
    <t>N-1</t>
  </si>
  <si>
    <t>FPE civil y compris la poste</t>
  </si>
  <si>
    <t>évolution (%)</t>
  </si>
  <si>
    <t>évolution (N-N-1)</t>
  </si>
  <si>
    <t>FSPOEIE</t>
  </si>
  <si>
    <t>Départs motifs familiaux</t>
  </si>
  <si>
    <t xml:space="preserve">Départ avec bénéfice d'une catégorie active </t>
  </si>
  <si>
    <t>proportion</t>
  </si>
  <si>
    <t>Pensionnaires</t>
  </si>
  <si>
    <t>AGE</t>
  </si>
  <si>
    <t>radiation cadre (mois)</t>
  </si>
  <si>
    <t>1ère mise paiement (mois)</t>
  </si>
  <si>
    <t>radiation cadre(ancienneté) (année)</t>
  </si>
  <si>
    <t>radiation cadre(ancienneté) (mois)</t>
  </si>
  <si>
    <t>B-3 et B-3 bis</t>
  </si>
  <si>
    <t>sédentaire</t>
  </si>
  <si>
    <t>actifs</t>
  </si>
  <si>
    <t>sédentaire N-1</t>
  </si>
  <si>
    <t>actifs N-1</t>
  </si>
  <si>
    <t>radiation cadre (année)</t>
  </si>
  <si>
    <t>motif familiaux</t>
  </si>
  <si>
    <t>invalidité</t>
  </si>
  <si>
    <t>officier</t>
  </si>
  <si>
    <t>sous-off</t>
  </si>
  <si>
    <t>FPE civil hors poste + CNRACL</t>
  </si>
  <si>
    <t>FPE civil + CNRACL</t>
  </si>
  <si>
    <t>Décote</t>
  </si>
  <si>
    <t>Surcote</t>
  </si>
  <si>
    <t>N</t>
  </si>
  <si>
    <t>pensionnés</t>
  </si>
  <si>
    <t>évol (%)</t>
  </si>
  <si>
    <t>cout</t>
  </si>
  <si>
    <t>droit dérivé (décès en activité)</t>
  </si>
  <si>
    <t xml:space="preserve">Départ pour catégorie active </t>
  </si>
  <si>
    <t>Champ : pensions civiles de retraite</t>
  </si>
  <si>
    <t>(1) Les effectifs et indicateurs des pensions militaires entrées en paiement sont hors soldes de réserve.</t>
  </si>
  <si>
    <t>2002 (2)</t>
  </si>
  <si>
    <t>Champ : 
Pour la FPE : pensions civiles et militaires de retraite, hors pensions temporaires d’orphelins et pensions des agents antérieurement affiliés aux collectivités publiques de Mayotte (CRFM), puis uniquement hors soldes de réserve à partir de 2013. 
Pour la FPT et la FPH : fonctionnaires de la FPT et FPH affiliés à la CNRACL, dont la durée hebdomadaire de travail est d'au minimum 28 heures. Les médecins hospitaliers, qui relèvent du régime général et de l'Ircantec, ne sont pas pris en compte.</t>
  </si>
  <si>
    <t>(1) Les effectifs et indicateurs des pensions militaires entrées en paiement sont hors soldes de réserve depuis 2013.</t>
  </si>
  <si>
    <t>SRE</t>
  </si>
  <si>
    <t>Civil</t>
  </si>
  <si>
    <t>Mili</t>
  </si>
  <si>
    <t>Les différents emplois classés dans la catégorie active dans les trois versants de la fonction publique</t>
  </si>
  <si>
    <t xml:space="preserve">Personnels médicaux, infirmiers, paramédicaux et de soin exerçant dans des services de santé </t>
  </si>
  <si>
    <t>Départs pour motifs d'ancienneté ou familiaux</t>
  </si>
  <si>
    <t>Adjoints techniques des haras nationaux, chefs de districts forestiers et agents techniques forestiers</t>
  </si>
  <si>
    <t>(5)Techniciens supérieurs du développement durable exerçant leurs fonctions dans la navigation, la sécurité maritime et la gestion de la ressource halieutique et des espaces marin et littoral et affectés sur un moyen nautique des affaires maritimes, dans une unité littorale des affaires maritimes ou dans un centre de sécurité des navires.</t>
  </si>
  <si>
    <t>Techniciens supérieurs du développement durable (5) et syndics des gens de mer (certains emplois)</t>
  </si>
  <si>
    <t>Mutualité sociale agricole</t>
  </si>
  <si>
    <t>Ouvriers d'État (1)</t>
  </si>
  <si>
    <t>Source : DGAFP, département des études, des statistiques et des systèmes d'information.</t>
  </si>
  <si>
    <t xml:space="preserve">(1) Une durée de service de 2 ans minimum est requise (hors départs pour invalidité). Pour une durée inférieure, les agents sans droits à pension sont rétroactivement transférés au régime général et à l'Ircantec (mais restent affiliés au RAFP, lorsqu'ils ont cotisé à ce régime, ce qui n'est pas le cas des ouvriers d'État). </t>
  </si>
  <si>
    <t>(2) Y compris les élèves fonctionnaires, les fonctionnaires stagiaires et, côté État, les praticiens hospitalo-universitaires fonctionnaires dans la FPE.</t>
  </si>
  <si>
    <t>(3) Régime des pensions civiles et militaires de retraite, géré par le Service des retraites de l'État (sur le budget du ministère de l'Intérieur).</t>
  </si>
  <si>
    <t>(3) Les agents bénéficiant de la catégorie active ont un âge d'ouverture des droits inférieur à l'âge d'ouverture des droits des sédentaires (en général 57 ans pour les actifs et 52 ans pour les super-actifs), la plupart du temps sous condition de services (17 ans ou 27 ans).</t>
  </si>
  <si>
    <t>(8) Les accessoires de pension comprennent la majoration de pension pour enfants, la majoration pour tierce personne, la rente viagère d'invalidité et la prise en compte de la nouvelle bonification indiciaire (NBI) et de l'indemnité mensuelle de technicité (IMT).</t>
  </si>
  <si>
    <t>(5) Le coût présenté ici ne prend pas en compte les effets induits des modifications de comportement consécutifs aux incitations de la décote et la surcote. En effet, la décote et la surcote incitent au report d'activité, qui a pour effet de diminuer la charge de pension et d'augmenter les recettes de cotisations. Ces effets financiers induits n'ont pas été quantifiés et ne sont pas pris en compte dans les coûts et économies présentés.</t>
  </si>
  <si>
    <t>(9)  Les accessoires de pension comprennent la majoration de pension pour enfants, la majoration pour tierce personne, la rente viagère d'invalidité et la prise en compte de la nouvelle bonification indiciaire (NBI) et de l'indemnité mensuelle de technicité (IMT).</t>
  </si>
  <si>
    <t>(3) SRE : pensions principales d'orphelins uniquement. CNRACL et FSPOEIE : pensions principales d'orphelins majeurs infirmes uniquement.</t>
  </si>
  <si>
    <t>(3) Seules les pensions principales d'orphelins majeurs infirmes sont incluses au FSPOEIE et à la CNRACL.</t>
  </si>
  <si>
    <t>(4) Les agents bénéficiant de la catégorie active ont un âge d'ouverture des droits inférieur à l'âge d'ouverture des droits des sédentaires (en général 57 ans pour les actifs et 52 ans pour les super-actifs), la plupart du temps sous condition de services (17 ans ou 27 ans).</t>
  </si>
  <si>
    <t>(2)  Les agents bénéficiant de la catégorie active ont un âge d'ouverture des droits inférieur à l'âge d'ouverture des droits des sédentaires (en général 57 ans pour les actifs et 52 ans pour les super-actifs), la plupart du temps sous condition de services (17 ans ou 27 ans).</t>
  </si>
  <si>
    <t>dont départs pour invalidité</t>
  </si>
  <si>
    <t>Indéterminée</t>
  </si>
  <si>
    <t>Agriculture et Pêche</t>
  </si>
  <si>
    <t>Culture et Communication</t>
  </si>
  <si>
    <t>Défense (civils) et Anciens Combattants</t>
  </si>
  <si>
    <t xml:space="preserve">Écologie, Développement durable, Transports, Logement </t>
  </si>
  <si>
    <t>Économie, Finances et Industrie ; Budget, Comptes publics, Fonction publique</t>
  </si>
  <si>
    <t>Éducation nationale - Enseignement supérieur</t>
  </si>
  <si>
    <t>Intérieur, Outre-mer, Collectivités territoriales, Immigration</t>
  </si>
  <si>
    <t>Services du Premier ministre</t>
  </si>
  <si>
    <t>Travail, Emploi, Santé</t>
  </si>
  <si>
    <t>Services départementaux d'incendie et de secours</t>
  </si>
  <si>
    <t>Centres d'hébergement de personnes âgées</t>
  </si>
  <si>
    <t>(13) L'adhésion d'une entreprise à une institution de retraite complémentaire entraîne l'affiliation de tous ses salariés affiliés au régime général de la sécurité sociale ou au régime des assurances sociales agricoles, excepté pour les agents contractuels de droit public (affiliés à l'Ircantec).</t>
  </si>
  <si>
    <t>Établissements publics de recherche (y compris Inra)</t>
  </si>
  <si>
    <t>(1) Pour le SRE, les effectifs des bénéficiaires de bonifications de pensions militaires entrées en paiement  excluent les soldes de réserve.</t>
  </si>
  <si>
    <t>Bonifications pour enfants</t>
  </si>
  <si>
    <t>Champ : Fonctionnaires de la FPT affiliés à la CNRACL, dont la durée hebdomadaire de travail est d'au minimum 28 heures. Tous motifs de départ hors invalidité, pensionnés de droit direct uniquement.</t>
  </si>
  <si>
    <t>Evolution N/N-1</t>
  </si>
  <si>
    <t xml:space="preserve">(3)  Inclut les départs pour handicap. </t>
  </si>
  <si>
    <t>pour motifs familiaux</t>
  </si>
  <si>
    <t xml:space="preserve">pour motifs familiaux </t>
  </si>
  <si>
    <t>Figure 5.1-5 : Effectifs et principales caractéristiques des pensions de droit dérivé au SRE, à la CNRACL et au FSPOEIE, entrées en paiement en 2018</t>
  </si>
  <si>
    <t>Figure 5.1-10 : Ventilation par âge des bénéficiaires des pensions militaires de droit direct entrées en paiement au SRE en 2018</t>
  </si>
  <si>
    <t>Figure 5.1-15 : Effectifs de bénéficiaires de bonifications, et durée moyenne acquise, parmi les pensions de droit direct entrées en paiement au SRE et à la CNRACL en 2018</t>
  </si>
  <si>
    <t>% de décès en activité</t>
  </si>
  <si>
    <t>ratio droit dérivé</t>
  </si>
  <si>
    <t>N/N-1</t>
  </si>
  <si>
    <t>poids</t>
  </si>
  <si>
    <t>poids N-1</t>
  </si>
  <si>
    <t>mois</t>
  </si>
  <si>
    <t/>
  </si>
  <si>
    <t>Âge moyen de première mise en paiement (2)</t>
  </si>
  <si>
    <r>
      <t>SRE / Pensions militaires de droit direct</t>
    </r>
    <r>
      <rPr>
        <b/>
        <vertAlign val="superscript"/>
        <sz val="8"/>
        <rFont val="Arial"/>
        <family val="2"/>
      </rPr>
      <t>(1)</t>
    </r>
  </si>
  <si>
    <t>Sources : DGFiP - SRE, CNRACL et FSPOEIE.</t>
  </si>
  <si>
    <t>Sources : DGFiP - SRE et CNRACL.</t>
  </si>
  <si>
    <t xml:space="preserve">Source : CNRACL. Tous les chiffres présentés ici sont des chiffres définitifs, sauf mention explicite. </t>
  </si>
  <si>
    <t>Fonctionnaires ou militaires de la FPE en disponibilité pour un mandat d'élu local</t>
  </si>
  <si>
    <t>Fonctionnaires de la FPT ou de la FPH en disponibilité pour un mandat d'élu local</t>
  </si>
  <si>
    <t>(2)Sur les 3 544 départs pour motifs familiaux de fonctionnaires civils de l'Etat en 2018, 2 055 correspondent réellement à des départs anticipés, c'est-à-dire avant l'âge d'ouverture des droits d'un sédentaireDe même, sur les 4 807 départs pour motifs familiaux à la CNRACL, 2 713 sont avant l'âge d'ouverture des droits. Les départs anticipés pour motifs familiaux sont ouverts dans quatre situations :
- pour les agents ayant plus de 15 ans de services, qui ont trois enfants vivants ou qui ont élevés trois enfants pendant 9 ans ; 
- pour les agents ayant plus de 15 ans de services, qui ont un enfant âgé de plus d'un an et atteint d'une invalidité d'au moins 80 % ; 
- pour les agents ayant plus de 15 ans de services, qui sont (ou leur conjoint) atteints d'une infirmité ou d'une maladie incurable empêchant toute activité professionnelle ;
- pour les fonctionnaires handicapés, qui ont validé, depuis la reconnaissance d'un handicap entraînant une incapacité permanente d'au moins 80 %, les durées d'assurance et de trimestres cotisés fixées par décret. Les données transmises par la CNRACL n'incluent pas cette quatrième situation.</t>
  </si>
  <si>
    <t>Pensions civiles y compris La Poste et Orange :
départs pour ancienneté</t>
  </si>
  <si>
    <t>Pensions civiles hors La Poste et Orange : départs pour ancienneté</t>
  </si>
  <si>
    <t>Pensions civiles hors La Poste et Orange :
départs pour ancienneté</t>
  </si>
  <si>
    <t>(2) L'âge moyen de première mise en paiement, les avantages principaux et les principaux et accessoires sont calculés hors pensions anciennement cristallisées et hors pensions principales et temporaires d'orphelins, pour le SRE, la CNRACL et le FSPOEIE.</t>
  </si>
  <si>
    <t>Civil (hors)</t>
  </si>
  <si>
    <r>
      <t>SRE / Pensions civiles de droit direct hors La Poste et Orange</t>
    </r>
    <r>
      <rPr>
        <b/>
        <vertAlign val="superscript"/>
        <sz val="8"/>
        <rFont val="Arial"/>
        <family val="2"/>
      </rPr>
      <t>(1)</t>
    </r>
  </si>
  <si>
    <t>Ensemble des pensions civiles de droit direct</t>
  </si>
  <si>
    <t>FSPOEIE / Pensions de droit direct des ouvriers d'État</t>
  </si>
  <si>
    <t>Évolution 2019/2018 (en %)</t>
  </si>
  <si>
    <t>Évolution annuelle moyenne 2019/2009 (en %)</t>
  </si>
  <si>
    <t>(1) Toutes les pensions d'orphelins sont exclues. Elles ne représentent que 50 pensions en flux en 2019 à l'Ircantec.</t>
  </si>
  <si>
    <t>Figure 5.1-1 : Effectifs et principales caractéristiques des pensions de droit direct au SRE, à la CNRACL et au FSPOEIE, entrées en paiement en 2019</t>
  </si>
  <si>
    <t>Figure 5.1-2 : Effectifs, et principales caractéristiques par genre des bénéficiaires, des pensions de droit direct au SRE, à la CNRACL et au FSPOEIE entrées en paiement en 2019</t>
  </si>
  <si>
    <t>Figure 5.1-3 : Effectifs, et principales caractéristiques par motif de départ des bénéficiaires, des pensions de droit direct au SRE et à la CNRACL entrées en paiement en 2019</t>
  </si>
  <si>
    <t>Départ à 57 ans</t>
  </si>
  <si>
    <t>Départ à 52 ans</t>
  </si>
  <si>
    <t>Champ : 
Pour la FPE : pensions civiles et militaires de retraite, y compris soldes de réserve. 
Pour la FPT et la FPH : fonctionnaires de la FPT et FPH affiliés à la CNRACL, dont la durée hebdomadaire de travail est d'au minimum 28 heures. Les médecins hospitaliers, qui relèvent du régime général et de l'Ircantec, ne sont pas pris en compte.</t>
  </si>
  <si>
    <t>(1) Les effectifs et indicateurs des pensions militaires entrées en paiement sont y compris soldes de réserve.
NB : Il n'existe pas de notion de catégorie active pour les militaires, ni de dispositif de départ pour carrière longue. Par ailleurs, les militaires ne sont pas concernés par la surcote.</t>
  </si>
  <si>
    <t>(1) Les effectifs et indicateurs des pensions militaires entrées en paiement sont y compris soldes de réserve.</t>
  </si>
  <si>
    <t>Figure 5.1-5 : Effectifs et principales caractéristiques des pensions de droit dérivé au SRE, à la CNRACL et au FSPOEIE, entrées en paiement en 2019</t>
  </si>
  <si>
    <t>Champ : 
Pour la FPE : pensions civiles et militaires de retraite, hors pensions temporaires d’orphelins et pensions des agents antérieurement affiliés aux collectivités publiques de Mayotte (CRFM), puis uniquement y compris soldes de réserve à partir de 2013. 
Pour la FPT et la FPH : fonctionnaires de la FPT et FPH affiliés à la CNRACL, dont la durée hebdomadaire de travail est d'au minimum 28 heures. Les médecins hospitaliers, qui relèvent du régime général et de l'Ircantec, ne sont pas pris en compte.</t>
  </si>
  <si>
    <t>(1) Les effectifs et indicateurs des pensions militaires entrées en paiement sont y compris soldes de réserve depuis 2013.</t>
  </si>
  <si>
    <t>Évolution 2019/2018 (en point de %)</t>
  </si>
  <si>
    <t>Évolution annuelle moyenne 2019/2009 (en points de %)</t>
  </si>
  <si>
    <t>Figure 5.1-9 : Ventilation par âge, suivant le genre et le motif de départ, des bénéficiaires des pensions civiles de droit direct entrées en paiement au SRE en 2019</t>
  </si>
  <si>
    <t>Figure 5.1-10 : Ventilation par âge des bénéficiaires des pensions militaires de droit direct entrées en paiement au SRE en 2019</t>
  </si>
  <si>
    <t>Champ : pensions militaires de retraite, y compris solde de réserve.</t>
  </si>
  <si>
    <t>Figure 5.1-11 : Ventilation par âge, suivant le genre et le motif de départ, des bénéficiaires des pensions de droit direct entrées en paiement dans la FPT à la CNRACL en 2019</t>
  </si>
  <si>
    <t>Figure 5.1-12 : Ventilation par âge, suivant le genre et le motif de départ, des bénéficiaires des pensions de droit direct entrées en paiement dans la FPH à la CNRACL en 2019</t>
  </si>
  <si>
    <t>Figure 5.1-13 : Ventilation par administration d'origine, suivant la catégorie hiérarchique et le genre, des bénéficiaires des pensions de droit direct entrées en paiement au SRE et la CNRACL en 2019</t>
  </si>
  <si>
    <t>Figure 5.1-15 : Effectifs de bénéficiaires de bonifications, et durée moyenne acquise, parmi les pensions de droit direct entrées en paiement au SRE et à la CNRACL en 2019</t>
  </si>
  <si>
    <t>(2)Sur les 3 013 (Y compris La Poste et Orange) départs pour motifs familiaux de fonctionnaires civils de l'Etat en 2019, 1 961 correspondent réellement à des départs anticipés, c'est-à-dire avant l'âge d'ouverture des droits d'un sédentaire. De même, sur les 4 764 départs pour motifs familiaux à la CNRACL, 2 651 sont avant l'âge d'ouverture des droits. Les départs anticipés pour motifs familiaux sont ouverts dans quatre situations :
- pour les agents ayant plus de 15 ans de services, qui ont trois enfants vivants ou qui ont élevés trois enfants pendant 9 ans ; 
- pour les agents ayant plus de 15 ans de services, qui ont un enfant âgé de plus d'un an et atteint d'une invalidité d'au moins 80 % ; 
- pour les agents ayant plus de 15 ans de services, qui sont (ou leur conjoint) atteints d'une infirmité ou d'une maladie incurable empêchant toute activité professionnelle ;
- pour les fonctionnaires handicapés, qui ont validé, depuis la reconnaissance d'un handicap entraînant une incapacité permanente d'au moins 80 %, les durées d'assurance et de trimestres cotisés fixées par décret. Les données transmises par la CNRACL n'incluent pas cette quatrième situation.</t>
  </si>
  <si>
    <t>8/9</t>
  </si>
  <si>
    <t>7/8</t>
  </si>
  <si>
    <t>Part des femmes</t>
  </si>
  <si>
    <t>ratio droit dérivé FPT</t>
  </si>
  <si>
    <t>ratio droit dérivé FPH</t>
  </si>
  <si>
    <t>Éducateurs et infirmiers de la protection judiciaire de la jeunesse (6)</t>
  </si>
  <si>
    <t>Assistantes sociales dont l’emploi comporte un contact direct et permanent avec les malades (7)</t>
  </si>
  <si>
    <t>(6) Les services accomplis dans les emplois du corps régi par le décret n° 2019-49 du 30 janvier 2019 portant statut particulier du corps des éducateurs de la protection judiciaire de la jeunesse ne sont plus comptabilisés comme du service actif. Il ne reste donc qu'un stock d'éducateurs PJJ ayant cumulé du service actif.
Pour les infirmiers, seuls ceux qui ont exercé l'option pour le maintien en catégorie B ont droit à la catégorie active.</t>
  </si>
  <si>
    <t>(7) Les services accomplis dans les emplois des corps régis par le décret n° 2018-731 du 21 août 2018 portant dispositions statutaires communes à certains corps de catégorie A de la fonction publique hospitalière à caractère socio-éducatif ne sont plus comptabilisés comme du service actif. Il ne reste donc qu'un stock d'assistants sociaux de la fonction publique hospitalière ayant cumulé du service actif.</t>
  </si>
  <si>
    <t>Fonctionnaires territoriaux ou hospitaliers sur un poste d'au moins 28h hebdomadaires (1) (2)</t>
  </si>
  <si>
    <t>Fonctionnaires territoriaux ou hospitaliers sur un poste de moins de 28h hebdomadaires</t>
  </si>
  <si>
    <t>Avantage principal et accessoires (en euros) (2)</t>
  </si>
  <si>
    <t>Avantage principal et accessoires (en euros) (8)</t>
  </si>
  <si>
    <t>Départs pour carrière longue</t>
  </si>
  <si>
    <t>(10) Les effectifs de départs pour invalidité, carrière longue, motifs familiaux et pour service actif, ainsi que la part des agents encore rémunérés dans la fonction publique moins d'un an avant la liquidation ont été calculés sur la base des titres définitifs uniquement.</t>
  </si>
  <si>
    <t>Départs carrière longue</t>
  </si>
  <si>
    <t>(2) SRE : y compris carrière longue, hors départs anticipés pour motifs familiaux et pour handicap pour le SRE. 
CNRACL : y compris carrière longue et départs pour handicap, hors motifs familiaux.</t>
  </si>
  <si>
    <t>Figure 5.1-4 : Effectifs et principales caractéristiques, suivant la distinction actifs/sédentaires/carrière longue pour les départs pour ancienneté pour les civils, et suivant l'armée pour les militaires, des pensions de droit direct au SRE et à la CNRACL entrées en paiement en 2019</t>
  </si>
  <si>
    <t>Carrière longue</t>
  </si>
  <si>
    <t>(3) Au SRE, pour les départs pour ancienneté uniquement, hors carrière longue (y compris les départs pour handicap). 
À la CNRACL, hors départs anticipés pour carrière longue, hors départs anticipés pour motifs familiaux et hors départs anticipés pour handicap.</t>
  </si>
  <si>
    <t>Dont départs pour carrière longue</t>
  </si>
  <si>
    <t>Armées (civils) et Anciens Combattants</t>
  </si>
  <si>
    <t>Ministère des Armées</t>
  </si>
  <si>
    <t>Communautés de communes, de ville</t>
  </si>
  <si>
    <t>Centres de soins avec ou sans hébergement</t>
  </si>
  <si>
    <t>Supplément apporté par la majoration de pension pour enfanst au montant principal de la pension (en euros) (7)</t>
  </si>
  <si>
    <t>Supplément apporté par la majoration de pension pour enfants au montant principal de la pension (en euros) (7)</t>
  </si>
  <si>
    <t>Supplément apporté par la majoration de pension pour enfants au montant principal de la pension (en euros) (8)</t>
  </si>
  <si>
    <t>Source : DGFiP - SRE.</t>
  </si>
  <si>
    <t>Source : CNRACL.</t>
  </si>
  <si>
    <t>2120 (9)</t>
  </si>
  <si>
    <t>36 (10)</t>
  </si>
  <si>
    <t>86,1 (10)</t>
  </si>
  <si>
    <t>13,9 (10)</t>
  </si>
  <si>
    <t>438 (10)</t>
  </si>
  <si>
    <t>92,7 (10)</t>
  </si>
  <si>
    <t>7,3 (10)</t>
  </si>
  <si>
    <t>7 (10)</t>
  </si>
  <si>
    <t>0 (10)</t>
  </si>
  <si>
    <t>100 (10)</t>
  </si>
  <si>
    <t>n.d</t>
  </si>
  <si>
    <t>60,55 (9)</t>
  </si>
  <si>
    <t>75,9 (10)</t>
  </si>
  <si>
    <t>2139 (13)</t>
  </si>
  <si>
    <t>2197 (13)</t>
  </si>
  <si>
    <t>1869 (9)</t>
  </si>
  <si>
    <t>251 (9)</t>
  </si>
  <si>
    <t>31 (10)</t>
  </si>
  <si>
    <t>5 (10)</t>
  </si>
  <si>
    <t>406 (10)</t>
  </si>
  <si>
    <t>32 (10)</t>
  </si>
  <si>
    <t>2196 (13)</t>
  </si>
  <si>
    <t>1741 (13)</t>
  </si>
  <si>
    <t>2259 (13)</t>
  </si>
  <si>
    <t>1761 (13)</t>
  </si>
  <si>
    <t>(2) Toutes les pensions d'orphelins sont exclues. Elles ne représentent que 50 pensions en flux en 2019 à l'Ircantec.</t>
  </si>
  <si>
    <t>(7) Le montant de ce supplément est calculé pour les seuls bénéficiaires d'une majoration pour enfants.</t>
  </si>
  <si>
    <t>(8) Le montant de ce supplément est calculé pour les seuls bénéficiaires d'une majoration pour enfants.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</si>
</sst>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4" formatCode="#,##0.0"/>
    <numFmt numFmtId="165" formatCode="0.0%"/>
    <numFmt numFmtId="166" formatCode="0.0"/>
    <numFmt numFmtId="167" formatCode="#,##0\ _€"/>
    <numFmt numFmtId="168" formatCode="_-* #,##0.0\ _€_-;\-* #,##0.0\ _€_-;_-* &quot;-&quot;??\ _€_-;_-@_-"/>
    <numFmt numFmtId="169" formatCode="0.000"/>
    <numFmt numFmtId="170" formatCode="0.000%"/>
    <numFmt numFmtId="171" formatCode="0.0&quot; (11)&quot;"/>
    <numFmt numFmtId="172" formatCode="0.0&quot; (9)&quot;"/>
    <numFmt numFmtId="173" formatCode="0.0&quot; (10)&quot;"/>
  </numFmts>
  <fonts count="45" x14ac:knownFonts="1">
    <font>
      <sz val="11"/>
      <color theme="1"/>
      <name val="Calibri"/>
      <family val="2"/>
      <scheme val="minor"/>
    </font>
    <font>
      <b/>
      <sz val="10"/>
      <name val="Arial"/>
      <family val="2"/>
    </font>
    <font>
      <sz val="8"/>
      <color theme="1"/>
      <name val="Arial"/>
      <family val="2"/>
    </font>
    <font>
      <b/>
      <sz val="8"/>
      <name val="Arial"/>
      <family val="2"/>
    </font>
    <font>
      <sz val="8"/>
      <name val="Arial"/>
      <family val="2"/>
    </font>
    <font>
      <i/>
      <sz val="8"/>
      <name val="Arial"/>
      <family val="2"/>
    </font>
    <font>
      <b/>
      <sz val="8"/>
      <color theme="1"/>
      <name val="Arial"/>
      <family val="2"/>
    </font>
    <font>
      <sz val="10"/>
      <name val="Arial"/>
      <family val="2"/>
    </font>
    <font>
      <sz val="8"/>
      <name val="Wingdings"/>
      <charset val="2"/>
    </font>
    <font>
      <sz val="10"/>
      <name val="Arial"/>
      <family val="2"/>
    </font>
    <font>
      <b/>
      <sz val="8"/>
      <name val="Times"/>
    </font>
    <font>
      <sz val="10"/>
      <name val="Times New Roman"/>
      <family val="1"/>
    </font>
    <font>
      <sz val="6"/>
      <name val="Times"/>
    </font>
    <font>
      <i/>
      <sz val="8"/>
      <name val="Times"/>
    </font>
    <font>
      <sz val="8"/>
      <name val="Times"/>
    </font>
    <font>
      <b/>
      <sz val="10"/>
      <name val="Times New Roman"/>
      <family val="1"/>
    </font>
    <font>
      <sz val="9"/>
      <name val="Arial"/>
      <family val="2"/>
    </font>
    <font>
      <b/>
      <i/>
      <sz val="8"/>
      <name val="Arial"/>
      <family val="2"/>
    </font>
    <font>
      <i/>
      <sz val="8"/>
      <color theme="1"/>
      <name val="Arial"/>
      <family val="2"/>
    </font>
    <font>
      <u/>
      <sz val="8"/>
      <name val="Arial"/>
      <family val="2"/>
    </font>
    <font>
      <sz val="11"/>
      <name val="Calibri"/>
      <family val="2"/>
      <scheme val="minor"/>
    </font>
    <font>
      <sz val="12"/>
      <name val="Times New Roman"/>
      <family val="1"/>
    </font>
    <font>
      <b/>
      <sz val="12"/>
      <name val="Times New Roman"/>
      <family val="1"/>
    </font>
    <font>
      <sz val="7"/>
      <name val="Arial"/>
      <family val="2"/>
    </font>
    <font>
      <i/>
      <sz val="7"/>
      <name val="Arial"/>
      <family val="2"/>
    </font>
    <font>
      <b/>
      <sz val="9"/>
      <name val="Arial"/>
      <family val="2"/>
    </font>
    <font>
      <b/>
      <sz val="7"/>
      <name val="Arial"/>
      <family val="2"/>
    </font>
    <font>
      <i/>
      <sz val="11"/>
      <name val="Calibri"/>
      <family val="2"/>
      <scheme val="minor"/>
    </font>
    <font>
      <b/>
      <sz val="11"/>
      <name val="Calibri"/>
      <family val="2"/>
    </font>
    <font>
      <b/>
      <sz val="11"/>
      <name val="Calibri"/>
      <family val="2"/>
      <scheme val="minor"/>
    </font>
    <font>
      <i/>
      <sz val="10"/>
      <name val="Arial"/>
      <family val="2"/>
    </font>
    <font>
      <sz val="8"/>
      <color theme="1"/>
      <name val="Calibri"/>
      <family val="2"/>
      <scheme val="minor"/>
    </font>
    <font>
      <sz val="9"/>
      <color indexed="81"/>
      <name val="Tahoma"/>
      <family val="2"/>
    </font>
    <font>
      <b/>
      <sz val="9"/>
      <color indexed="81"/>
      <name val="Tahoma"/>
      <family val="2"/>
    </font>
    <font>
      <sz val="11"/>
      <color rgb="FFFF0000"/>
      <name val="Calibri"/>
      <family val="2"/>
      <scheme val="minor"/>
    </font>
    <font>
      <strike/>
      <sz val="8"/>
      <color rgb="FFFF0000"/>
      <name val="Wingdings"/>
      <charset val="2"/>
    </font>
    <font>
      <sz val="11"/>
      <color theme="1"/>
      <name val="Calibri"/>
      <family val="2"/>
      <scheme val="minor"/>
    </font>
    <font>
      <b/>
      <sz val="11"/>
      <color theme="1"/>
      <name val="Calibri"/>
      <family val="2"/>
      <scheme val="minor"/>
    </font>
    <font>
      <sz val="9"/>
      <color theme="1"/>
      <name val="Calibri"/>
      <family val="2"/>
      <scheme val="minor"/>
    </font>
    <font>
      <b/>
      <sz val="14"/>
      <color theme="1"/>
      <name val="Calibri"/>
      <family val="2"/>
      <scheme val="minor"/>
    </font>
    <font>
      <b/>
      <sz val="12"/>
      <color theme="1"/>
      <name val="Calibri"/>
      <family val="2"/>
      <scheme val="minor"/>
    </font>
    <font>
      <sz val="8"/>
      <name val="Calibri"/>
      <family val="2"/>
      <scheme val="minor"/>
    </font>
    <font>
      <b/>
      <sz val="12"/>
      <name val="Calibri"/>
      <family val="2"/>
      <scheme val="minor"/>
    </font>
    <font>
      <b/>
      <vertAlign val="superscript"/>
      <sz val="8"/>
      <name val="Arial"/>
      <family val="2"/>
    </font>
    <font>
      <b/>
      <sz val="8"/>
      <color rgb="FFFF0000"/>
      <name val="Arial"/>
      <family val="2"/>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3" tint="0.59996337778862885"/>
        <bgColor indexed="64"/>
      </patternFill>
    </fill>
    <fill>
      <patternFill patternType="solid">
        <fgColor theme="7"/>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rgb="FFFFFF00"/>
        <bgColor indexed="64"/>
      </patternFill>
    </fill>
    <fill>
      <patternFill patternType="solid">
        <fgColor rgb="FF92D050"/>
        <bgColor indexed="64"/>
      </patternFill>
    </fill>
  </fills>
  <borders count="61">
    <border>
      <left/>
      <right/>
      <top/>
      <bottom/>
      <diagonal/>
    </border>
    <border>
      <left/>
      <right/>
      <top style="hair">
        <color indexed="64"/>
      </top>
      <bottom/>
      <diagonal/>
    </border>
    <border>
      <left/>
      <right/>
      <top style="hair">
        <color indexed="64"/>
      </top>
      <bottom style="hair">
        <color indexed="64"/>
      </bottom>
      <diagonal/>
    </border>
    <border>
      <left style="thin">
        <color rgb="FFC00000"/>
      </left>
      <right style="thin">
        <color rgb="FFC00000"/>
      </right>
      <top style="thin">
        <color rgb="FFC00000"/>
      </top>
      <bottom style="thin">
        <color rgb="FFC00000"/>
      </bottom>
      <diagonal/>
    </border>
    <border>
      <left/>
      <right style="thin">
        <color rgb="FFC00000"/>
      </right>
      <top style="thin">
        <color rgb="FFC00000"/>
      </top>
      <bottom style="thin">
        <color rgb="FFC00000"/>
      </bottom>
      <diagonal/>
    </border>
    <border>
      <left/>
      <right style="thin">
        <color rgb="FFC00000"/>
      </right>
      <top style="thin">
        <color rgb="FFC00000"/>
      </top>
      <bottom/>
      <diagonal/>
    </border>
    <border>
      <left/>
      <right style="thin">
        <color rgb="FFC00000"/>
      </right>
      <top/>
      <bottom style="thin">
        <color rgb="FFC00000"/>
      </bottom>
      <diagonal/>
    </border>
    <border>
      <left style="thin">
        <color rgb="FFC00000"/>
      </left>
      <right/>
      <top style="thin">
        <color rgb="FFC00000"/>
      </top>
      <bottom style="thin">
        <color rgb="FFC00000"/>
      </bottom>
      <diagonal/>
    </border>
    <border>
      <left style="thin">
        <color rgb="FFC00000"/>
      </left>
      <right/>
      <top style="thin">
        <color rgb="FFC00000"/>
      </top>
      <bottom/>
      <diagonal/>
    </border>
    <border>
      <left/>
      <right/>
      <top style="thin">
        <color rgb="FFC00000"/>
      </top>
      <bottom/>
      <diagonal/>
    </border>
    <border>
      <left/>
      <right/>
      <top style="thin">
        <color rgb="FFC00000"/>
      </top>
      <bottom style="thin">
        <color rgb="FFC00000"/>
      </bottom>
      <diagonal/>
    </border>
    <border>
      <left style="thin">
        <color rgb="FFC00000"/>
      </left>
      <right/>
      <top/>
      <bottom/>
      <diagonal/>
    </border>
    <border>
      <left/>
      <right/>
      <top/>
      <bottom style="thin">
        <color rgb="FFC00000"/>
      </bottom>
      <diagonal/>
    </border>
    <border>
      <left style="thin">
        <color theme="4"/>
      </left>
      <right style="thin">
        <color theme="4"/>
      </right>
      <top style="thin">
        <color theme="4"/>
      </top>
      <bottom style="thin">
        <color theme="4"/>
      </bottom>
      <diagonal/>
    </border>
    <border>
      <left/>
      <right/>
      <top style="thin">
        <color theme="4"/>
      </top>
      <bottom style="thin">
        <color theme="4"/>
      </bottom>
      <diagonal/>
    </border>
    <border>
      <left style="medium">
        <color theme="4"/>
      </left>
      <right/>
      <top/>
      <bottom style="thin">
        <color theme="4"/>
      </bottom>
      <diagonal/>
    </border>
    <border>
      <left style="medium">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style="thin">
        <color rgb="FFC00000"/>
      </right>
      <top/>
      <bottom/>
      <diagonal/>
    </border>
    <border>
      <left style="thin">
        <color rgb="FFC00000"/>
      </left>
      <right/>
      <top/>
      <bottom style="thin">
        <color rgb="FFC00000"/>
      </bottom>
      <diagonal/>
    </border>
    <border>
      <left style="thin">
        <color rgb="FFC00000"/>
      </left>
      <right style="thin">
        <color rgb="FFC00000"/>
      </right>
      <top style="thin">
        <color rgb="FFC00000"/>
      </top>
      <bottom/>
      <diagonal/>
    </border>
    <border>
      <left style="thin">
        <color rgb="FFC00000"/>
      </left>
      <right style="thin">
        <color rgb="FFC00000"/>
      </right>
      <top/>
      <bottom style="thin">
        <color rgb="FFC00000"/>
      </bottom>
      <diagonal/>
    </border>
    <border>
      <left style="thin">
        <color rgb="FFC00000"/>
      </left>
      <right style="thin">
        <color rgb="FFC00000"/>
      </right>
      <top/>
      <bottom/>
      <diagonal/>
    </border>
    <border>
      <left/>
      <right style="thin">
        <color theme="4"/>
      </right>
      <top style="thin">
        <color theme="4"/>
      </top>
      <bottom style="thin">
        <color theme="4"/>
      </bottom>
      <diagonal/>
    </border>
    <border>
      <left style="thin">
        <color theme="4"/>
      </left>
      <right style="thin">
        <color theme="4"/>
      </right>
      <top/>
      <bottom style="thin">
        <color theme="4"/>
      </bottom>
      <diagonal/>
    </border>
    <border>
      <left style="thin">
        <color theme="4"/>
      </left>
      <right style="thin">
        <color theme="4"/>
      </right>
      <top/>
      <bottom/>
      <diagonal/>
    </border>
    <border>
      <left style="thin">
        <color theme="4"/>
      </left>
      <right style="thin">
        <color theme="4"/>
      </right>
      <top style="thin">
        <color theme="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rgb="FFC00000"/>
      </bottom>
      <diagonal/>
    </border>
    <border>
      <left style="medium">
        <color indexed="64"/>
      </left>
      <right style="medium">
        <color indexed="64"/>
      </right>
      <top style="thin">
        <color rgb="FFC00000"/>
      </top>
      <bottom style="thin">
        <color rgb="FFC00000"/>
      </bottom>
      <diagonal/>
    </border>
    <border>
      <left style="medium">
        <color indexed="64"/>
      </left>
      <right style="medium">
        <color indexed="64"/>
      </right>
      <top style="thin">
        <color rgb="FFC00000"/>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s>
  <cellStyleXfs count="23">
    <xf numFmtId="0" fontId="0" fillId="0" borderId="0"/>
    <xf numFmtId="0" fontId="7" fillId="0" borderId="0"/>
    <xf numFmtId="0" fontId="9" fillId="0" borderId="0"/>
    <xf numFmtId="0" fontId="10" fillId="0" borderId="0"/>
    <xf numFmtId="0" fontId="11" fillId="0" borderId="1"/>
    <xf numFmtId="0" fontId="12" fillId="0" borderId="0">
      <alignment horizontal="left"/>
    </xf>
    <xf numFmtId="9" fontId="7" fillId="0" borderId="0" applyFont="0" applyFill="0" applyBorder="0" applyAlignment="0" applyProtection="0"/>
    <xf numFmtId="9" fontId="7" fillId="0" borderId="0" applyFont="0" applyFill="0" applyBorder="0" applyAlignment="0" applyProtection="0"/>
    <xf numFmtId="0" fontId="10" fillId="0" borderId="0"/>
    <xf numFmtId="0" fontId="13" fillId="0" borderId="0">
      <alignment horizontal="left"/>
    </xf>
    <xf numFmtId="0" fontId="14" fillId="0" borderId="2">
      <alignment horizontal="right"/>
    </xf>
    <xf numFmtId="3" fontId="14" fillId="0" borderId="0">
      <alignment horizontal="right"/>
    </xf>
    <xf numFmtId="0" fontId="14" fillId="0" borderId="2">
      <alignment horizontal="center" vertical="center" wrapText="1"/>
    </xf>
    <xf numFmtId="0" fontId="14" fillId="0" borderId="2">
      <alignment horizontal="left" vertical="center"/>
    </xf>
    <xf numFmtId="0" fontId="14" fillId="0" borderId="0">
      <alignment horizontal="left"/>
    </xf>
    <xf numFmtId="0" fontId="15" fillId="0" borderId="0">
      <alignment horizontal="left"/>
    </xf>
    <xf numFmtId="3" fontId="14" fillId="0" borderId="2">
      <alignment horizontal="right" vertical="center"/>
    </xf>
    <xf numFmtId="0" fontId="14" fillId="0" borderId="2">
      <alignment horizontal="left" vertical="center"/>
    </xf>
    <xf numFmtId="0" fontId="14" fillId="0" borderId="0">
      <alignment horizontal="right"/>
    </xf>
    <xf numFmtId="0" fontId="7" fillId="0" borderId="0"/>
    <xf numFmtId="43" fontId="7" fillId="0" borderId="0" applyFont="0" applyFill="0" applyBorder="0" applyAlignment="0" applyProtection="0"/>
    <xf numFmtId="0" fontId="7" fillId="0" borderId="0"/>
    <xf numFmtId="9" fontId="36" fillId="0" borderId="0" applyFont="0" applyFill="0" applyBorder="0" applyAlignment="0" applyProtection="0"/>
  </cellStyleXfs>
  <cellXfs count="712">
    <xf numFmtId="0" fontId="0" fillId="0" borderId="0" xfId="0"/>
    <xf numFmtId="0" fontId="4" fillId="2" borderId="0" xfId="0" applyFont="1" applyFill="1"/>
    <xf numFmtId="0" fontId="4" fillId="2" borderId="0" xfId="0" applyFont="1" applyFill="1" applyBorder="1" applyAlignment="1">
      <alignment horizontal="center" vertical="center"/>
    </xf>
    <xf numFmtId="3" fontId="3" fillId="3" borderId="3" xfId="0" applyNumberFormat="1" applyFont="1" applyFill="1" applyBorder="1" applyAlignment="1">
      <alignment horizontal="right" vertical="center" wrapText="1"/>
    </xf>
    <xf numFmtId="166" fontId="4" fillId="3" borderId="3" xfId="0" applyNumberFormat="1" applyFont="1" applyFill="1" applyBorder="1" applyAlignment="1">
      <alignment horizontal="right" vertical="center" wrapText="1"/>
    </xf>
    <xf numFmtId="166" fontId="4" fillId="3" borderId="3" xfId="0" applyNumberFormat="1" applyFont="1" applyFill="1" applyBorder="1" applyAlignment="1">
      <alignment horizontal="right" vertical="center"/>
    </xf>
    <xf numFmtId="164" fontId="4" fillId="3" borderId="3" xfId="7" applyNumberFormat="1" applyFont="1" applyFill="1" applyBorder="1" applyAlignment="1">
      <alignment horizontal="right" vertical="center"/>
    </xf>
    <xf numFmtId="165" fontId="4" fillId="3" borderId="3" xfId="0" applyNumberFormat="1" applyFont="1" applyFill="1" applyBorder="1" applyAlignment="1">
      <alignment horizontal="right" vertical="center"/>
    </xf>
    <xf numFmtId="3" fontId="4" fillId="3" borderId="3" xfId="0" applyNumberFormat="1" applyFont="1" applyFill="1" applyBorder="1" applyAlignment="1">
      <alignment horizontal="right" vertical="center"/>
    </xf>
    <xf numFmtId="3" fontId="3" fillId="3" borderId="3" xfId="0" applyNumberFormat="1" applyFont="1" applyFill="1" applyBorder="1" applyAlignment="1">
      <alignment horizontal="right" vertical="center"/>
    </xf>
    <xf numFmtId="0" fontId="4" fillId="3" borderId="3" xfId="0" applyFont="1" applyFill="1" applyBorder="1" applyAlignment="1">
      <alignment horizontal="right" vertical="center"/>
    </xf>
    <xf numFmtId="168" fontId="4" fillId="3" borderId="3" xfId="0" applyNumberFormat="1" applyFont="1" applyFill="1" applyBorder="1" applyAlignment="1">
      <alignment horizontal="right" vertical="center"/>
    </xf>
    <xf numFmtId="0" fontId="7" fillId="3" borderId="3" xfId="0" applyFont="1" applyFill="1" applyBorder="1" applyAlignment="1">
      <alignment horizontal="right" vertical="center"/>
    </xf>
    <xf numFmtId="166" fontId="4" fillId="3" borderId="3" xfId="7" applyNumberFormat="1" applyFont="1" applyFill="1" applyBorder="1" applyAlignment="1">
      <alignment horizontal="right" vertical="center"/>
    </xf>
    <xf numFmtId="0" fontId="4" fillId="3" borderId="3" xfId="0" applyFont="1" applyFill="1" applyBorder="1" applyAlignment="1">
      <alignment vertical="center"/>
    </xf>
    <xf numFmtId="0" fontId="7" fillId="3" borderId="0" xfId="0" applyFont="1" applyFill="1" applyAlignment="1">
      <alignment vertical="center"/>
    </xf>
    <xf numFmtId="0" fontId="7" fillId="3" borderId="0" xfId="0" applyFont="1" applyFill="1" applyBorder="1" applyAlignment="1">
      <alignment vertical="center"/>
    </xf>
    <xf numFmtId="166" fontId="4" fillId="3" borderId="3" xfId="0" applyNumberFormat="1" applyFont="1" applyFill="1" applyBorder="1" applyAlignment="1">
      <alignment vertical="center"/>
    </xf>
    <xf numFmtId="3" fontId="7" fillId="3" borderId="0" xfId="0" applyNumberFormat="1" applyFont="1" applyFill="1" applyBorder="1" applyAlignment="1">
      <alignment vertical="center"/>
    </xf>
    <xf numFmtId="0" fontId="5" fillId="3" borderId="0" xfId="0" applyFont="1" applyFill="1" applyBorder="1" applyAlignment="1">
      <alignment horizontal="right" vertical="center"/>
    </xf>
    <xf numFmtId="166" fontId="5" fillId="3" borderId="0" xfId="0" applyNumberFormat="1" applyFont="1" applyFill="1" applyBorder="1" applyAlignment="1">
      <alignment vertical="center"/>
    </xf>
    <xf numFmtId="166" fontId="3" fillId="3" borderId="3" xfId="0" applyNumberFormat="1" applyFont="1" applyFill="1" applyBorder="1" applyAlignment="1">
      <alignment horizontal="right" vertical="center"/>
    </xf>
    <xf numFmtId="3" fontId="4" fillId="3" borderId="3" xfId="0" applyNumberFormat="1" applyFont="1" applyFill="1" applyBorder="1" applyAlignment="1">
      <alignment vertical="center"/>
    </xf>
    <xf numFmtId="3" fontId="3" fillId="3" borderId="3" xfId="0" applyNumberFormat="1" applyFont="1" applyFill="1" applyBorder="1" applyAlignment="1">
      <alignment vertical="center"/>
    </xf>
    <xf numFmtId="9" fontId="7" fillId="3" borderId="0" xfId="0" applyNumberFormat="1" applyFont="1" applyFill="1" applyAlignment="1">
      <alignment vertical="center"/>
    </xf>
    <xf numFmtId="164" fontId="4" fillId="3" borderId="3" xfId="0" applyNumberFormat="1" applyFont="1" applyFill="1" applyBorder="1" applyAlignment="1">
      <alignment vertical="center"/>
    </xf>
    <xf numFmtId="3" fontId="4" fillId="3" borderId="0" xfId="0" applyNumberFormat="1" applyFont="1" applyFill="1" applyBorder="1" applyAlignment="1">
      <alignment vertical="center"/>
    </xf>
    <xf numFmtId="0" fontId="20" fillId="3" borderId="0" xfId="0" applyFont="1" applyFill="1" applyAlignment="1">
      <alignment vertical="center"/>
    </xf>
    <xf numFmtId="0" fontId="3" fillId="3" borderId="3" xfId="0" applyFont="1" applyFill="1" applyBorder="1" applyAlignment="1">
      <alignment horizontal="left" vertical="center" wrapText="1"/>
    </xf>
    <xf numFmtId="0" fontId="3" fillId="3" borderId="3" xfId="0" applyFont="1" applyFill="1" applyBorder="1" applyAlignment="1">
      <alignment vertical="center" wrapText="1"/>
    </xf>
    <xf numFmtId="164" fontId="3" fillId="3" borderId="3" xfId="0" applyNumberFormat="1" applyFont="1" applyFill="1" applyBorder="1" applyAlignment="1">
      <alignment horizontal="right" vertical="center" wrapText="1"/>
    </xf>
    <xf numFmtId="3" fontId="4" fillId="3" borderId="3" xfId="0" applyNumberFormat="1" applyFont="1" applyFill="1" applyBorder="1" applyAlignment="1">
      <alignment vertical="center" wrapText="1"/>
    </xf>
    <xf numFmtId="0" fontId="4" fillId="3" borderId="3" xfId="0" applyFont="1" applyFill="1" applyBorder="1" applyAlignment="1">
      <alignment vertical="center" wrapText="1"/>
    </xf>
    <xf numFmtId="0" fontId="4" fillId="3" borderId="0" xfId="0" applyFont="1" applyFill="1" applyAlignment="1">
      <alignment vertical="center"/>
    </xf>
    <xf numFmtId="0" fontId="7" fillId="3" borderId="0" xfId="1" applyFont="1" applyFill="1" applyAlignment="1">
      <alignment vertical="center"/>
    </xf>
    <xf numFmtId="0" fontId="7" fillId="3" borderId="0" xfId="1" applyFont="1" applyFill="1" applyBorder="1" applyAlignment="1">
      <alignment vertical="center"/>
    </xf>
    <xf numFmtId="3" fontId="7" fillId="3" borderId="0" xfId="1" applyNumberFormat="1" applyFont="1" applyFill="1" applyBorder="1" applyAlignment="1">
      <alignment vertical="center"/>
    </xf>
    <xf numFmtId="3" fontId="5" fillId="3" borderId="0" xfId="1" applyNumberFormat="1" applyFont="1" applyFill="1" applyAlignment="1">
      <alignment vertical="center"/>
    </xf>
    <xf numFmtId="4" fontId="7" fillId="3" borderId="0" xfId="1" applyNumberFormat="1" applyFont="1" applyFill="1" applyAlignment="1">
      <alignment vertical="center"/>
    </xf>
    <xf numFmtId="0" fontId="4" fillId="3" borderId="0" xfId="1" applyFont="1" applyFill="1" applyAlignment="1">
      <alignment horizontal="left" vertical="center"/>
    </xf>
    <xf numFmtId="0" fontId="4" fillId="3" borderId="0" xfId="1" applyFont="1" applyFill="1" applyAlignment="1">
      <alignment vertical="center"/>
    </xf>
    <xf numFmtId="0" fontId="4" fillId="3" borderId="0" xfId="0" applyFont="1" applyFill="1"/>
    <xf numFmtId="166" fontId="4" fillId="3" borderId="3" xfId="7" applyNumberFormat="1" applyFont="1" applyFill="1" applyBorder="1" applyAlignment="1">
      <alignment horizontal="center" vertical="center" wrapText="1"/>
    </xf>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3" fillId="2" borderId="0" xfId="0" applyFont="1" applyFill="1"/>
    <xf numFmtId="0" fontId="1" fillId="3" borderId="0" xfId="0" applyFont="1" applyFill="1" applyBorder="1" applyAlignment="1">
      <alignment horizontal="left" vertical="center" wrapText="1"/>
    </xf>
    <xf numFmtId="49" fontId="4" fillId="3" borderId="0" xfId="0" applyNumberFormat="1" applyFont="1" applyFill="1" applyAlignment="1">
      <alignment horizontal="justify" vertical="center" wrapText="1"/>
    </xf>
    <xf numFmtId="0" fontId="4" fillId="3" borderId="0" xfId="1" applyFont="1" applyFill="1" applyBorder="1" applyAlignment="1">
      <alignment vertical="center" wrapText="1"/>
    </xf>
    <xf numFmtId="0" fontId="4" fillId="3" borderId="3" xfId="0" applyFont="1" applyFill="1" applyBorder="1" applyAlignment="1">
      <alignment horizontal="center" vertical="center" wrapText="1"/>
    </xf>
    <xf numFmtId="15" fontId="4" fillId="3" borderId="0" xfId="0" applyNumberFormat="1" applyFont="1" applyFill="1" applyBorder="1" applyAlignment="1">
      <alignment horizontal="left" vertical="center" wrapText="1"/>
    </xf>
    <xf numFmtId="0" fontId="4" fillId="3" borderId="3" xfId="0" applyFont="1" applyFill="1" applyBorder="1" applyAlignment="1">
      <alignment horizontal="center" vertical="center"/>
    </xf>
    <xf numFmtId="0" fontId="5" fillId="3" borderId="0" xfId="1" applyFont="1" applyFill="1" applyBorder="1" applyAlignment="1">
      <alignment horizontal="justify" vertical="center" wrapText="1"/>
    </xf>
    <xf numFmtId="0" fontId="4" fillId="3" borderId="0" xfId="1" applyFont="1" applyFill="1" applyBorder="1" applyAlignment="1">
      <alignment horizontal="justify" vertical="center" wrapText="1"/>
    </xf>
    <xf numFmtId="0" fontId="4" fillId="3" borderId="0" xfId="1" applyFont="1" applyFill="1" applyAlignment="1">
      <alignment horizontal="justify" vertical="center" wrapText="1"/>
    </xf>
    <xf numFmtId="0" fontId="16" fillId="3" borderId="0" xfId="0" applyFont="1" applyFill="1" applyAlignment="1">
      <alignment horizontal="center" vertical="center"/>
    </xf>
    <xf numFmtId="0" fontId="5" fillId="3" borderId="0" xfId="0" applyFont="1" applyFill="1" applyBorder="1" applyAlignment="1">
      <alignment vertical="center"/>
    </xf>
    <xf numFmtId="0" fontId="4" fillId="3" borderId="0" xfId="0" applyFont="1" applyFill="1" applyBorder="1" applyAlignment="1">
      <alignment vertical="center" wrapText="1"/>
    </xf>
    <xf numFmtId="0" fontId="4" fillId="3" borderId="0" xfId="0" applyFont="1" applyFill="1" applyBorder="1" applyAlignment="1">
      <alignment vertical="center"/>
    </xf>
    <xf numFmtId="0" fontId="0" fillId="3" borderId="0" xfId="0" applyFill="1" applyAlignment="1">
      <alignment vertical="center"/>
    </xf>
    <xf numFmtId="0" fontId="5" fillId="3" borderId="0" xfId="0" applyFont="1" applyFill="1" applyBorder="1" applyAlignment="1">
      <alignment vertical="center" wrapText="1"/>
    </xf>
    <xf numFmtId="0" fontId="4" fillId="3" borderId="0" xfId="0" applyFont="1" applyFill="1" applyBorder="1" applyAlignment="1">
      <alignment horizontal="left" vertical="center" wrapText="1"/>
    </xf>
    <xf numFmtId="0" fontId="5" fillId="3" borderId="0" xfId="0" applyFont="1" applyFill="1" applyBorder="1" applyAlignment="1">
      <alignment horizontal="left" vertical="center"/>
    </xf>
    <xf numFmtId="0" fontId="4" fillId="3" borderId="0" xfId="0" applyFont="1" applyFill="1" applyAlignment="1">
      <alignment vertical="center" wrapText="1"/>
    </xf>
    <xf numFmtId="15" fontId="4" fillId="3" borderId="0" xfId="1" applyNumberFormat="1" applyFont="1" applyFill="1" applyAlignment="1">
      <alignment horizontal="justify" vertical="center" wrapText="1"/>
    </xf>
    <xf numFmtId="0" fontId="20" fillId="3" borderId="0" xfId="0" applyFont="1" applyFill="1" applyBorder="1" applyAlignment="1">
      <alignment vertical="center"/>
    </xf>
    <xf numFmtId="0" fontId="5" fillId="3" borderId="0" xfId="0" applyFont="1" applyFill="1" applyAlignment="1">
      <alignment vertical="center"/>
    </xf>
    <xf numFmtId="0" fontId="4" fillId="2" borderId="0" xfId="0" applyFont="1" applyFill="1" applyAlignment="1">
      <alignment horizontal="left"/>
    </xf>
    <xf numFmtId="0" fontId="4" fillId="3" borderId="3" xfId="0" applyFont="1" applyFill="1" applyBorder="1" applyAlignment="1">
      <alignment horizontal="left" vertical="center" wrapText="1"/>
    </xf>
    <xf numFmtId="165" fontId="4" fillId="3" borderId="3" xfId="0" quotePrefix="1" applyNumberFormat="1" applyFont="1" applyFill="1" applyBorder="1" applyAlignment="1">
      <alignment horizontal="right" vertical="center"/>
    </xf>
    <xf numFmtId="0" fontId="4" fillId="3" borderId="3" xfId="0" applyNumberFormat="1" applyFont="1" applyFill="1" applyBorder="1" applyAlignment="1">
      <alignment vertical="center" wrapText="1"/>
    </xf>
    <xf numFmtId="0" fontId="4" fillId="3" borderId="3" xfId="0" applyFont="1" applyFill="1" applyBorder="1" applyAlignment="1">
      <alignment horizontal="left" vertical="center"/>
    </xf>
    <xf numFmtId="0" fontId="3" fillId="3" borderId="3" xfId="0" applyFont="1" applyFill="1" applyBorder="1" applyAlignment="1">
      <alignment horizontal="left" vertical="center"/>
    </xf>
    <xf numFmtId="0" fontId="3" fillId="3" borderId="3" xfId="0" applyFont="1" applyFill="1" applyBorder="1" applyAlignment="1">
      <alignment vertical="center"/>
    </xf>
    <xf numFmtId="0" fontId="4" fillId="3" borderId="3" xfId="0" applyFont="1" applyFill="1" applyBorder="1" applyAlignment="1">
      <alignment horizontal="left" vertical="center" wrapText="1"/>
    </xf>
    <xf numFmtId="0" fontId="3" fillId="3" borderId="3" xfId="0" applyFont="1" applyFill="1" applyBorder="1" applyAlignment="1">
      <alignment horizontal="center" vertical="center" wrapText="1"/>
    </xf>
    <xf numFmtId="0" fontId="4" fillId="3" borderId="0" xfId="0" applyFont="1" applyFill="1" applyBorder="1" applyAlignment="1">
      <alignment vertical="center"/>
    </xf>
    <xf numFmtId="0" fontId="20" fillId="3" borderId="0" xfId="0" applyFont="1" applyFill="1" applyBorder="1" applyAlignment="1">
      <alignment vertical="center"/>
    </xf>
    <xf numFmtId="0" fontId="3" fillId="3" borderId="3" xfId="0" applyFont="1" applyFill="1" applyBorder="1" applyAlignment="1">
      <alignment horizontal="left" vertical="center" wrapText="1"/>
    </xf>
    <xf numFmtId="166" fontId="5" fillId="3" borderId="3" xfId="0" applyNumberFormat="1" applyFont="1" applyFill="1" applyBorder="1" applyAlignment="1">
      <alignment horizontal="right" vertical="center"/>
    </xf>
    <xf numFmtId="0" fontId="20" fillId="3" borderId="0" xfId="0" applyFont="1" applyFill="1" applyAlignment="1">
      <alignment vertical="center"/>
    </xf>
    <xf numFmtId="0" fontId="20" fillId="2" borderId="0" xfId="0" applyFont="1" applyFill="1" applyAlignment="1">
      <alignment vertical="center"/>
    </xf>
    <xf numFmtId="0" fontId="4" fillId="3" borderId="0" xfId="0" applyFont="1" applyFill="1" applyBorder="1"/>
    <xf numFmtId="166" fontId="4" fillId="3" borderId="3" xfId="21" applyNumberFormat="1" applyFont="1" applyFill="1" applyBorder="1" applyAlignment="1">
      <alignment vertical="center"/>
    </xf>
    <xf numFmtId="0" fontId="0" fillId="3" borderId="0" xfId="0" applyFill="1" applyAlignment="1">
      <alignment horizontal="left" vertical="center"/>
    </xf>
    <xf numFmtId="0" fontId="7" fillId="3" borderId="0" xfId="0" applyFont="1" applyFill="1" applyAlignment="1">
      <alignment horizontal="left" vertical="center"/>
    </xf>
    <xf numFmtId="0" fontId="20" fillId="2" borderId="0" xfId="0" applyFont="1" applyFill="1" applyAlignment="1">
      <alignment horizontal="left" vertical="center"/>
    </xf>
    <xf numFmtId="0" fontId="20" fillId="3" borderId="0" xfId="0" applyFont="1" applyFill="1" applyAlignment="1">
      <alignment horizontal="left" vertical="center"/>
    </xf>
    <xf numFmtId="0" fontId="20" fillId="3" borderId="0" xfId="0" applyFont="1" applyFill="1" applyBorder="1" applyAlignment="1">
      <alignment horizontal="left" vertical="center"/>
    </xf>
    <xf numFmtId="0" fontId="7" fillId="3" borderId="0" xfId="1" applyFont="1" applyFill="1" applyAlignment="1">
      <alignment horizontal="left" vertical="center"/>
    </xf>
    <xf numFmtId="0" fontId="7" fillId="3" borderId="0" xfId="0" applyFont="1" applyFill="1" applyBorder="1" applyAlignment="1">
      <alignment horizontal="left" vertical="center"/>
    </xf>
    <xf numFmtId="0" fontId="1" fillId="3" borderId="0" xfId="0" applyFont="1" applyFill="1" applyAlignment="1">
      <alignment horizontal="left" vertical="center"/>
    </xf>
    <xf numFmtId="3" fontId="20" fillId="3" borderId="0" xfId="0" applyNumberFormat="1" applyFont="1" applyFill="1" applyAlignment="1">
      <alignment vertical="center"/>
    </xf>
    <xf numFmtId="0" fontId="5" fillId="3" borderId="0" xfId="1" applyFont="1" applyFill="1" applyAlignment="1">
      <alignment horizontal="right" vertical="center"/>
    </xf>
    <xf numFmtId="4" fontId="24" fillId="3" borderId="0" xfId="1" applyNumberFormat="1" applyFont="1" applyFill="1" applyAlignment="1">
      <alignment vertical="center"/>
    </xf>
    <xf numFmtId="0" fontId="20" fillId="0" borderId="0" xfId="0" applyFont="1" applyAlignment="1">
      <alignment vertical="center"/>
    </xf>
    <xf numFmtId="0" fontId="4" fillId="3" borderId="3" xfId="0" applyFont="1" applyFill="1" applyBorder="1" applyAlignment="1">
      <alignment horizontal="right" vertical="center" wrapText="1"/>
    </xf>
    <xf numFmtId="0" fontId="23" fillId="3" borderId="0" xfId="0" applyFont="1" applyFill="1" applyAlignment="1">
      <alignment vertical="center"/>
    </xf>
    <xf numFmtId="3" fontId="23" fillId="3" borderId="0" xfId="0" applyNumberFormat="1" applyFont="1" applyFill="1" applyAlignment="1">
      <alignment vertical="center"/>
    </xf>
    <xf numFmtId="0" fontId="28" fillId="3" borderId="0" xfId="0" applyFont="1" applyFill="1" applyAlignment="1">
      <alignment vertical="center"/>
    </xf>
    <xf numFmtId="166" fontId="20" fillId="3" borderId="0" xfId="0" applyNumberFormat="1" applyFont="1" applyFill="1" applyAlignment="1">
      <alignment vertical="center"/>
    </xf>
    <xf numFmtId="0" fontId="21" fillId="3" borderId="0"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18" fillId="3" borderId="0" xfId="0" applyFont="1" applyFill="1" applyAlignment="1">
      <alignment vertical="center"/>
    </xf>
    <xf numFmtId="0" fontId="20" fillId="3" borderId="0" xfId="0" applyFont="1" applyFill="1" applyAlignment="1">
      <alignment vertical="center" wrapText="1"/>
    </xf>
    <xf numFmtId="165" fontId="20" fillId="3" borderId="0" xfId="0" applyNumberFormat="1" applyFont="1" applyFill="1" applyAlignment="1">
      <alignment vertical="center"/>
    </xf>
    <xf numFmtId="0" fontId="4" fillId="7" borderId="0" xfId="0" applyFont="1" applyFill="1" applyBorder="1" applyAlignment="1">
      <alignment textRotation="69"/>
    </xf>
    <xf numFmtId="0" fontId="4" fillId="7" borderId="0" xfId="0" applyFont="1" applyFill="1" applyBorder="1" applyAlignment="1">
      <alignment textRotation="69" wrapText="1"/>
    </xf>
    <xf numFmtId="0" fontId="4" fillId="4" borderId="13" xfId="0" applyFont="1" applyFill="1" applyBorder="1" applyAlignment="1">
      <alignment vertical="center" wrapText="1"/>
    </xf>
    <xf numFmtId="0" fontId="8" fillId="4" borderId="13" xfId="0" applyFont="1" applyFill="1" applyBorder="1" applyAlignment="1">
      <alignment horizontal="center" vertical="center"/>
    </xf>
    <xf numFmtId="0" fontId="4" fillId="4" borderId="13" xfId="0" applyFont="1" applyFill="1" applyBorder="1" applyAlignment="1">
      <alignment vertical="center"/>
    </xf>
    <xf numFmtId="0" fontId="4" fillId="6" borderId="13" xfId="0" applyFont="1" applyFill="1" applyBorder="1" applyAlignment="1">
      <alignment vertical="center" wrapText="1"/>
    </xf>
    <xf numFmtId="0" fontId="4" fillId="6" borderId="13" xfId="0" applyFont="1" applyFill="1" applyBorder="1" applyAlignment="1">
      <alignment horizontal="center" vertical="center"/>
    </xf>
    <xf numFmtId="0" fontId="8" fillId="6" borderId="13" xfId="0" applyFont="1" applyFill="1" applyBorder="1" applyAlignment="1">
      <alignment horizontal="center" vertical="center"/>
    </xf>
    <xf numFmtId="0" fontId="4" fillId="6" borderId="13" xfId="0" applyFont="1" applyFill="1" applyBorder="1" applyAlignment="1">
      <alignment vertical="center"/>
    </xf>
    <xf numFmtId="0" fontId="4" fillId="2" borderId="14" xfId="0" applyFont="1" applyFill="1" applyBorder="1" applyAlignment="1">
      <alignment horizontal="center" vertical="center" textRotation="90" wrapText="1"/>
    </xf>
    <xf numFmtId="0" fontId="4" fillId="2" borderId="14" xfId="0" applyFont="1" applyFill="1" applyBorder="1" applyAlignment="1">
      <alignment vertical="center"/>
    </xf>
    <xf numFmtId="0" fontId="4" fillId="2" borderId="14" xfId="0" applyFont="1" applyFill="1" applyBorder="1" applyAlignment="1">
      <alignment horizontal="center" vertical="center" wrapText="1"/>
    </xf>
    <xf numFmtId="0" fontId="4" fillId="7" borderId="15" xfId="0" applyFont="1" applyFill="1" applyBorder="1" applyAlignment="1">
      <alignment textRotation="69"/>
    </xf>
    <xf numFmtId="0" fontId="4" fillId="4" borderId="17" xfId="0" applyFont="1" applyFill="1" applyBorder="1" applyAlignment="1">
      <alignment horizontal="center" vertical="center"/>
    </xf>
    <xf numFmtId="0" fontId="8" fillId="4" borderId="17" xfId="0" applyFont="1" applyFill="1" applyBorder="1" applyAlignment="1">
      <alignment horizontal="center" vertical="center"/>
    </xf>
    <xf numFmtId="0" fontId="4" fillId="6" borderId="17" xfId="0" applyFont="1" applyFill="1" applyBorder="1" applyAlignment="1">
      <alignment horizontal="center" vertical="center"/>
    </xf>
    <xf numFmtId="0" fontId="8" fillId="6" borderId="17" xfId="0" applyFont="1" applyFill="1" applyBorder="1" applyAlignment="1">
      <alignment horizontal="center" vertical="center"/>
    </xf>
    <xf numFmtId="0" fontId="4" fillId="4" borderId="16" xfId="0" applyFont="1" applyFill="1" applyBorder="1" applyAlignment="1">
      <alignment horizontal="center" vertical="center"/>
    </xf>
    <xf numFmtId="0" fontId="8" fillId="4" borderId="16" xfId="0" applyFont="1" applyFill="1" applyBorder="1" applyAlignment="1">
      <alignment horizontal="center" vertical="center"/>
    </xf>
    <xf numFmtId="0" fontId="4" fillId="6" borderId="16" xfId="0" applyFont="1" applyFill="1" applyBorder="1" applyAlignment="1">
      <alignment horizontal="center" vertical="center"/>
    </xf>
    <xf numFmtId="0" fontId="8" fillId="6" borderId="16" xfId="0" applyFont="1" applyFill="1" applyBorder="1" applyAlignment="1">
      <alignment horizontal="center" vertical="center"/>
    </xf>
    <xf numFmtId="15" fontId="4" fillId="3" borderId="0" xfId="0" applyNumberFormat="1" applyFont="1" applyFill="1" applyBorder="1" applyAlignment="1">
      <alignment vertical="center" wrapText="1"/>
    </xf>
    <xf numFmtId="15" fontId="4" fillId="3" borderId="0" xfId="0" applyNumberFormat="1" applyFont="1" applyFill="1" applyAlignment="1">
      <alignment vertical="center" wrapText="1"/>
    </xf>
    <xf numFmtId="0" fontId="3" fillId="3" borderId="3" xfId="1" applyFont="1" applyFill="1" applyBorder="1" applyAlignment="1">
      <alignment horizontal="center" vertical="center" wrapText="1"/>
    </xf>
    <xf numFmtId="0" fontId="4" fillId="3" borderId="3" xfId="1" applyFont="1" applyFill="1" applyBorder="1" applyAlignment="1">
      <alignment vertical="center"/>
    </xf>
    <xf numFmtId="0" fontId="4" fillId="3" borderId="3" xfId="1" applyFont="1" applyFill="1" applyBorder="1" applyAlignment="1">
      <alignment horizontal="center" vertical="center" wrapText="1"/>
    </xf>
    <xf numFmtId="0" fontId="4" fillId="3" borderId="3" xfId="1" applyFont="1" applyFill="1" applyBorder="1" applyAlignment="1">
      <alignment vertical="center" wrapText="1"/>
    </xf>
    <xf numFmtId="49" fontId="4" fillId="3" borderId="0" xfId="1" applyNumberFormat="1" applyFont="1" applyFill="1" applyAlignment="1">
      <alignment vertical="center" wrapText="1"/>
    </xf>
    <xf numFmtId="0" fontId="7" fillId="3" borderId="3" xfId="0" applyFont="1" applyFill="1" applyBorder="1" applyAlignment="1">
      <alignment vertical="center"/>
    </xf>
    <xf numFmtId="0" fontId="7" fillId="3" borderId="3" xfId="21" applyFont="1" applyFill="1" applyBorder="1" applyAlignment="1">
      <alignment vertical="center"/>
    </xf>
    <xf numFmtId="0" fontId="4" fillId="3" borderId="3" xfId="21" applyFont="1" applyFill="1" applyBorder="1" applyAlignment="1">
      <alignment vertical="center"/>
    </xf>
    <xf numFmtId="0" fontId="3" fillId="3" borderId="3" xfId="0" applyNumberFormat="1" applyFont="1" applyFill="1" applyBorder="1" applyAlignment="1">
      <alignment horizontal="center" vertical="center" wrapText="1"/>
    </xf>
    <xf numFmtId="0" fontId="29" fillId="3" borderId="0" xfId="0" applyFont="1" applyFill="1" applyAlignment="1">
      <alignment vertical="center"/>
    </xf>
    <xf numFmtId="0" fontId="1" fillId="3" borderId="0" xfId="0" applyFont="1" applyFill="1" applyBorder="1" applyAlignment="1">
      <alignment vertical="center" wrapText="1"/>
    </xf>
    <xf numFmtId="0" fontId="1" fillId="3" borderId="0" xfId="0" applyFont="1" applyFill="1" applyBorder="1" applyAlignment="1">
      <alignment vertical="center"/>
    </xf>
    <xf numFmtId="0" fontId="29" fillId="3" borderId="0" xfId="0" applyFont="1" applyFill="1" applyBorder="1" applyAlignment="1">
      <alignment vertical="center"/>
    </xf>
    <xf numFmtId="0" fontId="26" fillId="3" borderId="0" xfId="0" applyFont="1" applyFill="1" applyAlignment="1">
      <alignment vertical="center"/>
    </xf>
    <xf numFmtId="0" fontId="1" fillId="3" borderId="0" xfId="1" applyFont="1" applyFill="1" applyBorder="1" applyAlignment="1">
      <alignment vertical="center"/>
    </xf>
    <xf numFmtId="0" fontId="1" fillId="3" borderId="0" xfId="1" applyFont="1" applyFill="1" applyAlignment="1">
      <alignment vertical="center"/>
    </xf>
    <xf numFmtId="0" fontId="17" fillId="3" borderId="0" xfId="1" applyFont="1" applyFill="1" applyAlignment="1">
      <alignment horizontal="right" vertical="center"/>
    </xf>
    <xf numFmtId="0" fontId="17" fillId="3" borderId="3" xfId="0" applyFont="1" applyFill="1" applyBorder="1" applyAlignment="1">
      <alignment horizontal="center" vertical="center" wrapText="1"/>
    </xf>
    <xf numFmtId="0" fontId="30" fillId="3" borderId="0" xfId="1" applyFont="1" applyFill="1" applyAlignment="1">
      <alignment vertical="center"/>
    </xf>
    <xf numFmtId="0" fontId="5" fillId="3" borderId="3" xfId="0" applyFont="1" applyFill="1" applyBorder="1" applyAlignment="1">
      <alignment horizontal="left" vertical="center" wrapText="1"/>
    </xf>
    <xf numFmtId="0" fontId="17" fillId="3" borderId="3" xfId="0" applyFont="1" applyFill="1" applyBorder="1" applyAlignment="1">
      <alignment horizontal="left" vertical="center" wrapText="1"/>
    </xf>
    <xf numFmtId="0" fontId="17" fillId="3" borderId="0" xfId="0" applyFont="1" applyFill="1" applyAlignment="1">
      <alignment vertical="center"/>
    </xf>
    <xf numFmtId="3" fontId="3" fillId="3" borderId="0" xfId="0" applyNumberFormat="1" applyFont="1" applyFill="1" applyBorder="1" applyAlignment="1">
      <alignment vertical="center"/>
    </xf>
    <xf numFmtId="165" fontId="4" fillId="3" borderId="0" xfId="0" applyNumberFormat="1" applyFont="1" applyFill="1" applyBorder="1" applyAlignment="1">
      <alignment vertical="center"/>
    </xf>
    <xf numFmtId="9" fontId="4" fillId="3" borderId="0" xfId="0" applyNumberFormat="1" applyFont="1" applyFill="1" applyAlignment="1">
      <alignment vertical="center"/>
    </xf>
    <xf numFmtId="0" fontId="31" fillId="2" borderId="0" xfId="0" applyFont="1" applyFill="1" applyAlignment="1">
      <alignment vertical="center"/>
    </xf>
    <xf numFmtId="0" fontId="3" fillId="3" borderId="0" xfId="0" applyFont="1" applyFill="1" applyAlignment="1">
      <alignment vertical="center"/>
    </xf>
    <xf numFmtId="0" fontId="3" fillId="3" borderId="3" xfId="0" applyFont="1" applyFill="1" applyBorder="1" applyAlignment="1">
      <alignment horizontal="center" vertical="center"/>
    </xf>
    <xf numFmtId="0" fontId="3" fillId="3" borderId="0" xfId="0" applyFont="1" applyFill="1" applyAlignment="1">
      <alignment horizontal="center" vertical="center"/>
    </xf>
    <xf numFmtId="0" fontId="1" fillId="3" borderId="0" xfId="0" applyFont="1" applyFill="1" applyAlignment="1">
      <alignment horizontal="center" vertical="center"/>
    </xf>
    <xf numFmtId="0" fontId="31" fillId="3" borderId="0" xfId="0" applyFont="1" applyFill="1" applyAlignment="1">
      <alignment vertical="center"/>
    </xf>
    <xf numFmtId="0" fontId="0" fillId="3" borderId="0" xfId="0" applyFill="1" applyAlignment="1">
      <alignment horizontal="left" vertical="center" indent="1"/>
    </xf>
    <xf numFmtId="0" fontId="3" fillId="3"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29" fillId="3" borderId="3" xfId="0" applyFont="1" applyFill="1" applyBorder="1" applyAlignment="1">
      <alignment horizontal="center" vertical="center" wrapText="1"/>
    </xf>
    <xf numFmtId="3" fontId="4" fillId="3" borderId="3" xfId="0" applyNumberFormat="1" applyFont="1" applyFill="1" applyBorder="1" applyAlignment="1">
      <alignment horizontal="right" vertical="center" wrapText="1"/>
    </xf>
    <xf numFmtId="0" fontId="29" fillId="3" borderId="3" xfId="0" applyFont="1" applyFill="1" applyBorder="1" applyAlignment="1">
      <alignment vertical="center" wrapText="1"/>
    </xf>
    <xf numFmtId="0" fontId="4" fillId="3" borderId="3" xfId="0" applyFont="1" applyFill="1" applyBorder="1" applyAlignment="1">
      <alignment horizontal="left" vertical="center" wrapText="1"/>
    </xf>
    <xf numFmtId="0" fontId="3" fillId="3" borderId="3" xfId="0" applyFont="1" applyFill="1" applyBorder="1" applyAlignment="1">
      <alignment horizontal="left" vertical="center" wrapText="1"/>
    </xf>
    <xf numFmtId="0" fontId="1" fillId="3" borderId="0" xfId="0" applyFont="1" applyFill="1" applyAlignment="1">
      <alignment vertical="center"/>
    </xf>
    <xf numFmtId="3" fontId="3" fillId="8" borderId="3" xfId="0" applyNumberFormat="1" applyFont="1" applyFill="1" applyBorder="1" applyAlignment="1">
      <alignment horizontal="right" vertical="center" wrapText="1"/>
    </xf>
    <xf numFmtId="3" fontId="4" fillId="8" borderId="3" xfId="0" applyNumberFormat="1" applyFont="1" applyFill="1" applyBorder="1" applyAlignment="1">
      <alignment vertical="center"/>
    </xf>
    <xf numFmtId="3" fontId="4" fillId="8" borderId="3" xfId="0" applyNumberFormat="1" applyFont="1" applyFill="1" applyBorder="1" applyAlignment="1">
      <alignment horizontal="right" vertical="center" wrapText="1"/>
    </xf>
    <xf numFmtId="0" fontId="1" fillId="3" borderId="0" xfId="0" applyFont="1" applyFill="1" applyBorder="1" applyAlignment="1">
      <alignment horizontal="left" vertical="center" wrapText="1"/>
    </xf>
    <xf numFmtId="0" fontId="4" fillId="3" borderId="3" xfId="0" applyFont="1" applyFill="1" applyBorder="1" applyAlignment="1">
      <alignment horizontal="left" vertical="center" wrapText="1"/>
    </xf>
    <xf numFmtId="0" fontId="3" fillId="3" borderId="3" xfId="0" applyFont="1" applyFill="1" applyBorder="1" applyAlignment="1">
      <alignment horizontal="center" vertical="center" wrapText="1"/>
    </xf>
    <xf numFmtId="0" fontId="3" fillId="3" borderId="3"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4" fillId="3" borderId="0" xfId="0" applyFont="1" applyFill="1" applyAlignment="1">
      <alignment vertical="center" wrapText="1"/>
    </xf>
    <xf numFmtId="0" fontId="3" fillId="3" borderId="3" xfId="1" applyFont="1" applyFill="1" applyBorder="1" applyAlignment="1">
      <alignment horizontal="center" vertical="center" wrapText="1"/>
    </xf>
    <xf numFmtId="15" fontId="4" fillId="3" borderId="0" xfId="0" applyNumberFormat="1" applyFont="1" applyFill="1" applyBorder="1" applyAlignment="1">
      <alignment horizontal="left" vertical="center" wrapText="1"/>
    </xf>
    <xf numFmtId="0" fontId="4" fillId="3" borderId="0" xfId="0" applyFont="1" applyFill="1" applyBorder="1" applyAlignment="1">
      <alignment horizontal="justify" vertical="center" wrapText="1"/>
    </xf>
    <xf numFmtId="0" fontId="1" fillId="3" borderId="12" xfId="0" applyFont="1" applyFill="1" applyBorder="1" applyAlignment="1">
      <alignment horizontal="left" vertical="center" wrapText="1"/>
    </xf>
    <xf numFmtId="0" fontId="20" fillId="3" borderId="0" xfId="0" applyFont="1" applyFill="1" applyAlignment="1">
      <alignment vertical="center"/>
    </xf>
    <xf numFmtId="0" fontId="4" fillId="3" borderId="0" xfId="0" applyFont="1" applyFill="1" applyBorder="1" applyAlignment="1">
      <alignment vertical="center" wrapText="1"/>
    </xf>
    <xf numFmtId="0" fontId="4" fillId="3" borderId="0" xfId="0" applyFont="1" applyFill="1" applyBorder="1" applyAlignment="1">
      <alignment vertical="center"/>
    </xf>
    <xf numFmtId="0" fontId="0" fillId="3" borderId="0" xfId="0" applyFill="1" applyAlignment="1">
      <alignment horizontal="left" vertical="center"/>
    </xf>
    <xf numFmtId="0" fontId="5" fillId="3" borderId="0" xfId="0" applyFont="1" applyFill="1" applyBorder="1" applyAlignment="1">
      <alignment vertical="center" wrapText="1"/>
    </xf>
    <xf numFmtId="0" fontId="20" fillId="3" borderId="0" xfId="0" applyFont="1" applyFill="1" applyAlignment="1">
      <alignment horizontal="left" vertical="center"/>
    </xf>
    <xf numFmtId="0" fontId="1" fillId="3" borderId="0" xfId="0" applyFont="1" applyFill="1" applyBorder="1" applyAlignment="1">
      <alignment horizontal="center" vertical="center" wrapText="1"/>
    </xf>
    <xf numFmtId="0" fontId="1" fillId="3" borderId="0" xfId="0" applyFont="1" applyFill="1" applyAlignment="1">
      <alignment horizontal="left" vertical="center" wrapText="1"/>
    </xf>
    <xf numFmtId="0" fontId="20" fillId="3" borderId="0" xfId="0" applyFont="1" applyFill="1" applyAlignment="1">
      <alignment vertical="center"/>
    </xf>
    <xf numFmtId="166" fontId="4" fillId="8" borderId="3" xfId="0" applyNumberFormat="1" applyFont="1" applyFill="1" applyBorder="1" applyAlignment="1">
      <alignment horizontal="right" vertical="center" wrapText="1"/>
    </xf>
    <xf numFmtId="166" fontId="4" fillId="8" borderId="3" xfId="7" applyNumberFormat="1" applyFont="1" applyFill="1" applyBorder="1" applyAlignment="1">
      <alignment horizontal="right" vertical="center"/>
    </xf>
    <xf numFmtId="164" fontId="4" fillId="8" borderId="3" xfId="7" applyNumberFormat="1" applyFont="1" applyFill="1" applyBorder="1" applyAlignment="1">
      <alignment horizontal="right" vertical="center"/>
    </xf>
    <xf numFmtId="166" fontId="4" fillId="8" borderId="3" xfId="0" applyNumberFormat="1" applyFont="1" applyFill="1" applyBorder="1" applyAlignment="1">
      <alignment horizontal="right" vertical="center"/>
    </xf>
    <xf numFmtId="3" fontId="3" fillId="8" borderId="3" xfId="7" applyNumberFormat="1" applyFont="1" applyFill="1" applyBorder="1" applyAlignment="1">
      <alignment horizontal="right" vertical="center" wrapText="1"/>
    </xf>
    <xf numFmtId="3" fontId="3" fillId="8" borderId="3" xfId="0" quotePrefix="1" applyNumberFormat="1" applyFont="1" applyFill="1" applyBorder="1" applyAlignment="1">
      <alignment horizontal="right" vertical="center" wrapText="1"/>
    </xf>
    <xf numFmtId="164" fontId="3" fillId="8" borderId="3" xfId="7" applyNumberFormat="1" applyFont="1" applyFill="1" applyBorder="1" applyAlignment="1">
      <alignment horizontal="right" vertical="center" wrapText="1"/>
    </xf>
    <xf numFmtId="3" fontId="4" fillId="8" borderId="3" xfId="0" quotePrefix="1" applyNumberFormat="1" applyFont="1" applyFill="1" applyBorder="1" applyAlignment="1">
      <alignment horizontal="right" vertical="center" wrapText="1"/>
    </xf>
    <xf numFmtId="165" fontId="4" fillId="8" borderId="3" xfId="0" applyNumberFormat="1" applyFont="1" applyFill="1" applyBorder="1" applyAlignment="1">
      <alignment horizontal="right" vertical="center"/>
    </xf>
    <xf numFmtId="1" fontId="4" fillId="8" borderId="3" xfId="0" applyNumberFormat="1" applyFont="1" applyFill="1" applyBorder="1" applyAlignment="1">
      <alignment horizontal="right" vertical="center"/>
    </xf>
    <xf numFmtId="1" fontId="4" fillId="8" borderId="3" xfId="0" quotePrefix="1" applyNumberFormat="1" applyFont="1" applyFill="1" applyBorder="1" applyAlignment="1">
      <alignment horizontal="right" vertical="center"/>
    </xf>
    <xf numFmtId="164" fontId="4" fillId="8" borderId="3" xfId="0" applyNumberFormat="1" applyFont="1" applyFill="1" applyBorder="1" applyAlignment="1">
      <alignment horizontal="right" vertical="center"/>
    </xf>
    <xf numFmtId="167" fontId="4" fillId="8" borderId="3" xfId="0" applyNumberFormat="1" applyFont="1" applyFill="1" applyBorder="1" applyAlignment="1">
      <alignment horizontal="right" vertical="center"/>
    </xf>
    <xf numFmtId="3" fontId="4" fillId="8" borderId="3" xfId="0" applyNumberFormat="1" applyFont="1" applyFill="1" applyBorder="1" applyAlignment="1">
      <alignment horizontal="right" vertical="center"/>
    </xf>
    <xf numFmtId="3" fontId="3" fillId="8" borderId="3" xfId="0" applyNumberFormat="1" applyFont="1" applyFill="1" applyBorder="1" applyAlignment="1">
      <alignment horizontal="right" vertical="center"/>
    </xf>
    <xf numFmtId="166" fontId="5" fillId="8" borderId="3" xfId="0" applyNumberFormat="1" applyFont="1" applyFill="1" applyBorder="1" applyAlignment="1">
      <alignment horizontal="right" vertical="center"/>
    </xf>
    <xf numFmtId="166" fontId="4" fillId="8" borderId="3" xfId="20" applyNumberFormat="1" applyFont="1" applyFill="1" applyBorder="1" applyAlignment="1">
      <alignment vertical="center"/>
    </xf>
    <xf numFmtId="166" fontId="4" fillId="8" borderId="3" xfId="0" applyNumberFormat="1" applyFont="1" applyFill="1" applyBorder="1" applyAlignment="1">
      <alignment vertical="center"/>
    </xf>
    <xf numFmtId="0" fontId="3" fillId="8" borderId="3" xfId="0" quotePrefix="1" applyFont="1" applyFill="1" applyBorder="1" applyAlignment="1">
      <alignment horizontal="right" vertical="center"/>
    </xf>
    <xf numFmtId="0" fontId="4" fillId="3" borderId="3" xfId="1" applyFont="1" applyFill="1" applyBorder="1" applyAlignment="1">
      <alignment horizontal="right" vertical="center"/>
    </xf>
    <xf numFmtId="166" fontId="4" fillId="3" borderId="3" xfId="1" applyNumberFormat="1" applyFont="1" applyFill="1" applyBorder="1" applyAlignment="1">
      <alignment horizontal="right" vertical="center"/>
    </xf>
    <xf numFmtId="0" fontId="20" fillId="3" borderId="0" xfId="0" applyFont="1" applyFill="1" applyBorder="1" applyAlignment="1">
      <alignment horizontal="left" vertical="center" wrapText="1"/>
    </xf>
    <xf numFmtId="165" fontId="4" fillId="8" borderId="3" xfId="7" applyNumberFormat="1" applyFont="1" applyFill="1" applyBorder="1" applyAlignment="1">
      <alignment horizontal="right" vertical="center"/>
    </xf>
    <xf numFmtId="0" fontId="5" fillId="3" borderId="3" xfId="0" applyFont="1" applyFill="1" applyBorder="1" applyAlignment="1">
      <alignment horizontal="center" vertical="center" wrapText="1"/>
    </xf>
    <xf numFmtId="3" fontId="5" fillId="8" borderId="3" xfId="0" applyNumberFormat="1" applyFont="1" applyFill="1" applyBorder="1" applyAlignment="1">
      <alignment horizontal="right" vertical="center"/>
    </xf>
    <xf numFmtId="165" fontId="5" fillId="8" borderId="3" xfId="7" applyNumberFormat="1" applyFont="1" applyFill="1" applyBorder="1" applyAlignment="1">
      <alignment horizontal="right" vertical="center"/>
    </xf>
    <xf numFmtId="0" fontId="5" fillId="3" borderId="3" xfId="0" applyFont="1" applyFill="1" applyBorder="1" applyAlignment="1">
      <alignment horizontal="right" vertical="center"/>
    </xf>
    <xf numFmtId="165" fontId="5" fillId="8" borderId="3" xfId="0" applyNumberFormat="1" applyFont="1" applyFill="1" applyBorder="1" applyAlignment="1">
      <alignment horizontal="right" vertical="center"/>
    </xf>
    <xf numFmtId="3" fontId="3" fillId="8" borderId="3" xfId="1" applyNumberFormat="1" applyFont="1" applyFill="1" applyBorder="1" applyAlignment="1">
      <alignment horizontal="right" vertical="center"/>
    </xf>
    <xf numFmtId="3" fontId="4" fillId="8" borderId="3" xfId="1" applyNumberFormat="1" applyFont="1" applyFill="1" applyBorder="1" applyAlignment="1">
      <alignment horizontal="right" vertical="center"/>
    </xf>
    <xf numFmtId="0" fontId="7" fillId="3" borderId="22" xfId="0" applyFont="1" applyFill="1" applyBorder="1" applyAlignment="1">
      <alignment horizontal="center" vertical="center" wrapText="1"/>
    </xf>
    <xf numFmtId="0" fontId="4" fillId="3" borderId="22" xfId="0" applyFont="1" applyFill="1" applyBorder="1" applyAlignment="1">
      <alignment horizontal="center" vertical="center"/>
    </xf>
    <xf numFmtId="0" fontId="4" fillId="3" borderId="22" xfId="0" applyFont="1" applyFill="1" applyBorder="1" applyAlignment="1">
      <alignment horizontal="center" vertical="center" wrapText="1"/>
    </xf>
    <xf numFmtId="0" fontId="4" fillId="3" borderId="22" xfId="0" applyFont="1" applyFill="1" applyBorder="1" applyAlignment="1">
      <alignment horizontal="right" vertical="center"/>
    </xf>
    <xf numFmtId="166" fontId="4" fillId="3" borderId="22" xfId="0" applyNumberFormat="1" applyFont="1" applyFill="1" applyBorder="1" applyAlignment="1">
      <alignment horizontal="right" vertical="center"/>
    </xf>
    <xf numFmtId="3" fontId="3" fillId="3" borderId="22" xfId="0" applyNumberFormat="1" applyFont="1" applyFill="1" applyBorder="1" applyAlignment="1">
      <alignment horizontal="right" vertical="center"/>
    </xf>
    <xf numFmtId="166" fontId="4" fillId="3" borderId="22" xfId="7" applyNumberFormat="1" applyFont="1" applyFill="1" applyBorder="1" applyAlignment="1">
      <alignment horizontal="right" vertical="center"/>
    </xf>
    <xf numFmtId="3" fontId="4" fillId="3" borderId="22" xfId="0" applyNumberFormat="1" applyFont="1" applyFill="1" applyBorder="1" applyAlignment="1">
      <alignment horizontal="right" vertical="center"/>
    </xf>
    <xf numFmtId="165" fontId="4" fillId="3" borderId="22" xfId="0" applyNumberFormat="1" applyFont="1" applyFill="1" applyBorder="1" applyAlignment="1">
      <alignment horizontal="right" vertical="center"/>
    </xf>
    <xf numFmtId="167" fontId="4" fillId="3" borderId="22" xfId="0" applyNumberFormat="1" applyFont="1" applyFill="1" applyBorder="1" applyAlignment="1">
      <alignment horizontal="right" vertical="center"/>
    </xf>
    <xf numFmtId="164" fontId="5" fillId="8" borderId="3" xfId="0" applyNumberFormat="1" applyFont="1" applyFill="1" applyBorder="1" applyAlignment="1">
      <alignment horizontal="right" vertical="center"/>
    </xf>
    <xf numFmtId="164" fontId="4" fillId="3" borderId="22" xfId="0" applyNumberFormat="1" applyFont="1" applyFill="1" applyBorder="1" applyAlignment="1">
      <alignment horizontal="right" vertical="center"/>
    </xf>
    <xf numFmtId="164" fontId="20" fillId="3" borderId="0" xfId="0" applyNumberFormat="1" applyFont="1" applyFill="1" applyAlignment="1">
      <alignment vertical="center"/>
    </xf>
    <xf numFmtId="164" fontId="4" fillId="3" borderId="3" xfId="0" applyNumberFormat="1" applyFont="1" applyFill="1" applyBorder="1" applyAlignment="1">
      <alignment vertical="center" wrapText="1"/>
    </xf>
    <xf numFmtId="164" fontId="4" fillId="8" borderId="3" xfId="1" applyNumberFormat="1" applyFont="1" applyFill="1" applyBorder="1" applyAlignment="1">
      <alignment horizontal="right" vertical="center"/>
    </xf>
    <xf numFmtId="166" fontId="4" fillId="8" borderId="3" xfId="1" applyNumberFormat="1" applyFont="1" applyFill="1" applyBorder="1" applyAlignment="1">
      <alignment horizontal="right" vertical="center"/>
    </xf>
    <xf numFmtId="167" fontId="4" fillId="8" borderId="3" xfId="1" applyNumberFormat="1" applyFont="1" applyFill="1" applyBorder="1" applyAlignment="1">
      <alignment horizontal="right" vertical="center"/>
    </xf>
    <xf numFmtId="0" fontId="3" fillId="3" borderId="22" xfId="0" applyFont="1" applyFill="1" applyBorder="1" applyAlignment="1">
      <alignment horizontal="center" vertical="center" wrapText="1"/>
    </xf>
    <xf numFmtId="166" fontId="4" fillId="3" borderId="22" xfId="0" applyNumberFormat="1" applyFont="1" applyFill="1" applyBorder="1" applyAlignment="1">
      <alignment vertical="center"/>
    </xf>
    <xf numFmtId="165" fontId="4" fillId="3" borderId="22" xfId="0" applyNumberFormat="1" applyFont="1" applyFill="1" applyBorder="1" applyAlignment="1">
      <alignment vertical="center"/>
    </xf>
    <xf numFmtId="0" fontId="7" fillId="3" borderId="22" xfId="0" applyFont="1" applyFill="1" applyBorder="1" applyAlignment="1">
      <alignment vertical="center"/>
    </xf>
    <xf numFmtId="1" fontId="4" fillId="3" borderId="22" xfId="0" applyNumberFormat="1" applyFont="1" applyFill="1" applyBorder="1" applyAlignment="1">
      <alignment vertical="center"/>
    </xf>
    <xf numFmtId="0" fontId="4" fillId="3" borderId="22" xfId="0" applyFont="1" applyFill="1" applyBorder="1" applyAlignment="1">
      <alignment vertical="center"/>
    </xf>
    <xf numFmtId="3" fontId="4" fillId="3" borderId="22" xfId="0" applyNumberFormat="1" applyFont="1" applyFill="1" applyBorder="1" applyAlignment="1">
      <alignment vertical="center"/>
    </xf>
    <xf numFmtId="3" fontId="20" fillId="3" borderId="0" xfId="0" applyNumberFormat="1" applyFont="1" applyFill="1" applyBorder="1" applyAlignment="1">
      <alignment vertical="center"/>
    </xf>
    <xf numFmtId="1" fontId="4" fillId="8" borderId="3" xfId="0" applyNumberFormat="1" applyFont="1" applyFill="1" applyBorder="1" applyAlignment="1">
      <alignment vertical="center"/>
    </xf>
    <xf numFmtId="3" fontId="3" fillId="8" borderId="3" xfId="21" applyNumberFormat="1" applyFont="1" applyFill="1" applyBorder="1" applyAlignment="1">
      <alignment vertical="center"/>
    </xf>
    <xf numFmtId="166" fontId="4" fillId="8" borderId="3" xfId="21" applyNumberFormat="1" applyFont="1" applyFill="1" applyBorder="1" applyAlignment="1">
      <alignment vertical="center"/>
    </xf>
    <xf numFmtId="166" fontId="4" fillId="8" borderId="3" xfId="21" applyNumberFormat="1" applyFont="1" applyFill="1" applyBorder="1" applyAlignment="1">
      <alignment horizontal="right" vertical="center"/>
    </xf>
    <xf numFmtId="165" fontId="4" fillId="8" borderId="3" xfId="21" applyNumberFormat="1" applyFont="1" applyFill="1" applyBorder="1" applyAlignment="1">
      <alignment horizontal="right" vertical="center"/>
    </xf>
    <xf numFmtId="1" fontId="4" fillId="8" borderId="3" xfId="21" applyNumberFormat="1" applyFont="1" applyFill="1" applyBorder="1" applyAlignment="1">
      <alignment horizontal="right" vertical="center"/>
    </xf>
    <xf numFmtId="3" fontId="4" fillId="3" borderId="3" xfId="0" applyNumberFormat="1" applyFont="1" applyFill="1" applyBorder="1" applyAlignment="1">
      <alignment horizontal="left" vertical="center"/>
    </xf>
    <xf numFmtId="3" fontId="4" fillId="8" borderId="3" xfId="21" applyNumberFormat="1" applyFont="1" applyFill="1" applyBorder="1" applyAlignment="1">
      <alignment vertical="center"/>
    </xf>
    <xf numFmtId="0" fontId="3" fillId="3" borderId="3" xfId="0" applyFont="1" applyFill="1" applyBorder="1" applyAlignment="1">
      <alignment horizontal="right" vertical="center"/>
    </xf>
    <xf numFmtId="166" fontId="3" fillId="8" borderId="3" xfId="0" quotePrefix="1" applyNumberFormat="1" applyFont="1" applyFill="1" applyBorder="1" applyAlignment="1">
      <alignment horizontal="right" vertical="center"/>
    </xf>
    <xf numFmtId="166" fontId="4" fillId="8" borderId="3" xfId="7" applyNumberFormat="1" applyFont="1" applyFill="1" applyBorder="1" applyAlignment="1">
      <alignment horizontal="center" vertical="center" wrapText="1"/>
    </xf>
    <xf numFmtId="0" fontId="4" fillId="8" borderId="3" xfId="0" applyFont="1" applyFill="1" applyBorder="1" applyAlignment="1">
      <alignment horizontal="right" vertical="center" wrapText="1"/>
    </xf>
    <xf numFmtId="166" fontId="3" fillId="8" borderId="3" xfId="0" applyNumberFormat="1" applyFont="1" applyFill="1" applyBorder="1" applyAlignment="1">
      <alignment horizontal="right" vertical="center" wrapText="1"/>
    </xf>
    <xf numFmtId="3" fontId="3" fillId="8" borderId="3" xfId="1" applyNumberFormat="1" applyFont="1" applyFill="1" applyBorder="1" applyAlignment="1">
      <alignment horizontal="right" vertical="center" wrapText="1"/>
    </xf>
    <xf numFmtId="3" fontId="17" fillId="8" borderId="3" xfId="1" applyNumberFormat="1" applyFont="1" applyFill="1" applyBorder="1" applyAlignment="1">
      <alignment horizontal="right" vertical="center" wrapText="1"/>
    </xf>
    <xf numFmtId="3" fontId="4" fillId="8" borderId="3" xfId="1" applyNumberFormat="1" applyFont="1" applyFill="1" applyBorder="1" applyAlignment="1">
      <alignment horizontal="right" vertical="center" wrapText="1"/>
    </xf>
    <xf numFmtId="3" fontId="5" fillId="8" borderId="3" xfId="1" applyNumberFormat="1" applyFont="1" applyFill="1" applyBorder="1" applyAlignment="1">
      <alignment horizontal="right" vertical="center" wrapText="1"/>
    </xf>
    <xf numFmtId="166" fontId="3" fillId="8" borderId="3" xfId="1" applyNumberFormat="1" applyFont="1" applyFill="1" applyBorder="1" applyAlignment="1">
      <alignment horizontal="right" vertical="center" wrapText="1"/>
    </xf>
    <xf numFmtId="166" fontId="17" fillId="8" borderId="3" xfId="1" applyNumberFormat="1" applyFont="1" applyFill="1" applyBorder="1" applyAlignment="1">
      <alignment horizontal="right" vertical="center" wrapText="1"/>
    </xf>
    <xf numFmtId="3" fontId="5" fillId="8" borderId="3" xfId="0" applyNumberFormat="1" applyFont="1" applyFill="1" applyBorder="1" applyAlignment="1">
      <alignment horizontal="right" vertical="center" wrapText="1"/>
    </xf>
    <xf numFmtId="3" fontId="4" fillId="8" borderId="3" xfId="0" quotePrefix="1" applyNumberFormat="1" applyFont="1" applyFill="1" applyBorder="1" applyAlignment="1">
      <alignment horizontal="right" vertical="center"/>
    </xf>
    <xf numFmtId="0" fontId="3" fillId="0" borderId="3" xfId="0" applyNumberFormat="1" applyFont="1" applyFill="1" applyBorder="1" applyAlignment="1">
      <alignment horizontal="center" vertical="center" wrapText="1"/>
    </xf>
    <xf numFmtId="3" fontId="3" fillId="0" borderId="3" xfId="0" applyNumberFormat="1" applyFont="1" applyFill="1" applyBorder="1" applyAlignment="1">
      <alignment horizontal="right" vertical="center" wrapText="1"/>
    </xf>
    <xf numFmtId="3" fontId="4" fillId="0" borderId="3" xfId="0" applyNumberFormat="1" applyFont="1" applyFill="1" applyBorder="1" applyAlignment="1">
      <alignment vertical="center"/>
    </xf>
    <xf numFmtId="3" fontId="3" fillId="0" borderId="3" xfId="0" applyNumberFormat="1" applyFont="1" applyFill="1" applyBorder="1" applyAlignment="1">
      <alignment vertical="center"/>
    </xf>
    <xf numFmtId="3" fontId="4" fillId="0" borderId="3" xfId="0" applyNumberFormat="1" applyFont="1" applyFill="1" applyBorder="1" applyAlignment="1">
      <alignment horizontal="right" vertical="center" wrapText="1"/>
    </xf>
    <xf numFmtId="0" fontId="7" fillId="0" borderId="0" xfId="0" applyFont="1" applyFill="1" applyAlignment="1">
      <alignment vertical="center"/>
    </xf>
    <xf numFmtId="0" fontId="20" fillId="0" borderId="0" xfId="0" applyFont="1" applyFill="1" applyAlignment="1">
      <alignment vertical="center"/>
    </xf>
    <xf numFmtId="0" fontId="3" fillId="0" borderId="3" xfId="0" applyFont="1" applyFill="1" applyBorder="1" applyAlignment="1">
      <alignment horizontal="center" vertical="center" wrapText="1"/>
    </xf>
    <xf numFmtId="166" fontId="4" fillId="0" borderId="3" xfId="7" applyNumberFormat="1" applyFont="1" applyFill="1" applyBorder="1" applyAlignment="1">
      <alignment horizontal="center" vertical="center" wrapText="1"/>
    </xf>
    <xf numFmtId="3" fontId="3" fillId="9" borderId="3" xfId="0" applyNumberFormat="1" applyFont="1" applyFill="1" applyBorder="1" applyAlignment="1">
      <alignment horizontal="right" vertical="center" wrapText="1"/>
    </xf>
    <xf numFmtId="0" fontId="1" fillId="0" borderId="0" xfId="0" applyFont="1" applyFill="1" applyBorder="1" applyAlignment="1">
      <alignment horizontal="left" vertical="center" wrapText="1"/>
    </xf>
    <xf numFmtId="3" fontId="4" fillId="8" borderId="20" xfId="0" applyNumberFormat="1" applyFont="1" applyFill="1" applyBorder="1" applyAlignment="1">
      <alignment vertical="center" wrapText="1"/>
    </xf>
    <xf numFmtId="0" fontId="1" fillId="3" borderId="12" xfId="0" applyFont="1" applyFill="1" applyBorder="1" applyAlignment="1">
      <alignment horizontal="left" vertical="center" wrapText="1"/>
    </xf>
    <xf numFmtId="1" fontId="4" fillId="8" borderId="3" xfId="0" quotePrefix="1" applyNumberFormat="1" applyFont="1" applyFill="1" applyBorder="1" applyAlignment="1">
      <alignment horizontal="center" vertical="center"/>
    </xf>
    <xf numFmtId="0" fontId="4" fillId="4" borderId="23" xfId="0" applyFont="1" applyFill="1" applyBorder="1" applyAlignment="1">
      <alignment vertical="center"/>
    </xf>
    <xf numFmtId="0" fontId="35" fillId="6" borderId="13" xfId="0" applyFont="1" applyFill="1" applyBorder="1" applyAlignment="1">
      <alignment horizontal="center" vertical="center"/>
    </xf>
    <xf numFmtId="0" fontId="4" fillId="4" borderId="17" xfId="0" applyFont="1" applyFill="1" applyBorder="1" applyAlignment="1">
      <alignment vertical="center"/>
    </xf>
    <xf numFmtId="0" fontId="20" fillId="3" borderId="0" xfId="0" applyFont="1" applyFill="1" applyAlignment="1">
      <alignment horizontal="left" vertical="center" indent="1"/>
    </xf>
    <xf numFmtId="0" fontId="4" fillId="0" borderId="3" xfId="0" applyFont="1" applyFill="1" applyBorder="1" applyAlignment="1">
      <alignment horizontal="left" vertical="center" wrapText="1"/>
    </xf>
    <xf numFmtId="0" fontId="1" fillId="3" borderId="0" xfId="0" applyFont="1" applyFill="1" applyBorder="1" applyAlignment="1">
      <alignment horizontal="left" vertical="center" wrapText="1"/>
    </xf>
    <xf numFmtId="0" fontId="4" fillId="3" borderId="0" xfId="0" applyFont="1" applyFill="1" applyAlignment="1">
      <alignment vertical="center" wrapText="1"/>
    </xf>
    <xf numFmtId="0" fontId="20" fillId="3" borderId="0" xfId="0" applyFont="1" applyFill="1" applyAlignment="1">
      <alignment vertical="center"/>
    </xf>
    <xf numFmtId="0" fontId="5" fillId="3" borderId="0" xfId="0" applyFont="1" applyFill="1" applyBorder="1" applyAlignment="1">
      <alignment vertical="center" wrapText="1"/>
    </xf>
    <xf numFmtId="0" fontId="0" fillId="0" borderId="0" xfId="0" applyAlignment="1">
      <alignment horizontal="left" vertical="center" wrapText="1" indent="1"/>
    </xf>
    <xf numFmtId="0" fontId="0" fillId="3" borderId="0" xfId="0" applyFill="1" applyAlignment="1">
      <alignment horizontal="left" vertical="center" wrapText="1" indent="1"/>
    </xf>
    <xf numFmtId="0" fontId="4" fillId="3" borderId="3" xfId="0" applyFont="1" applyFill="1" applyBorder="1" applyAlignment="1">
      <alignment horizontal="left" vertical="center" wrapText="1"/>
    </xf>
    <xf numFmtId="0" fontId="4" fillId="3" borderId="0" xfId="0" applyFont="1" applyFill="1" applyAlignment="1">
      <alignment horizontal="left" vertical="center" wrapText="1" indent="1"/>
    </xf>
    <xf numFmtId="0" fontId="0" fillId="0" borderId="0" xfId="0" applyFill="1" applyAlignment="1">
      <alignment horizontal="left" vertical="center" wrapText="1" indent="1"/>
    </xf>
    <xf numFmtId="0" fontId="4" fillId="3" borderId="0" xfId="0" applyFont="1" applyFill="1" applyAlignment="1">
      <alignment vertical="center" wrapText="1"/>
    </xf>
    <xf numFmtId="0" fontId="4" fillId="3" borderId="3" xfId="0" applyFont="1" applyFill="1" applyBorder="1" applyAlignment="1">
      <alignment horizontal="center" vertical="center" wrapText="1"/>
    </xf>
    <xf numFmtId="0" fontId="20" fillId="3" borderId="0" xfId="0" applyFont="1" applyFill="1" applyAlignment="1">
      <alignment vertical="center"/>
    </xf>
    <xf numFmtId="0" fontId="1" fillId="3" borderId="0" xfId="0" applyFont="1" applyFill="1" applyBorder="1" applyAlignment="1">
      <alignment horizontal="left" vertical="center" wrapText="1"/>
    </xf>
    <xf numFmtId="0" fontId="0" fillId="3" borderId="3" xfId="0" applyFill="1" applyBorder="1" applyAlignment="1">
      <alignment horizontal="left" vertical="center" indent="1"/>
    </xf>
    <xf numFmtId="0" fontId="4" fillId="4" borderId="13" xfId="0" applyFont="1" applyFill="1" applyBorder="1" applyAlignment="1">
      <alignment horizontal="center" vertical="center"/>
    </xf>
    <xf numFmtId="0" fontId="4" fillId="3" borderId="3" xfId="0" applyFont="1" applyFill="1" applyBorder="1" applyAlignment="1">
      <alignment horizontal="left" vertical="center" wrapText="1"/>
    </xf>
    <xf numFmtId="0" fontId="3" fillId="3" borderId="3" xfId="0" applyFont="1" applyFill="1" applyBorder="1" applyAlignment="1">
      <alignment horizontal="center" vertical="center" wrapText="1"/>
    </xf>
    <xf numFmtId="0" fontId="3" fillId="3" borderId="3" xfId="0" applyFont="1" applyFill="1" applyBorder="1" applyAlignment="1">
      <alignment horizontal="left" vertical="center" wrapText="1"/>
    </xf>
    <xf numFmtId="0" fontId="20" fillId="3" borderId="0" xfId="0" applyFont="1" applyFill="1" applyAlignment="1">
      <alignment vertical="center"/>
    </xf>
    <xf numFmtId="0" fontId="0" fillId="3" borderId="0" xfId="0" applyFill="1" applyAlignment="1">
      <alignment horizontal="left" vertical="center"/>
    </xf>
    <xf numFmtId="0" fontId="4" fillId="0" borderId="0" xfId="0" quotePrefix="1" applyFont="1" applyFill="1" applyAlignment="1">
      <alignment horizontal="left" vertical="center" wrapText="1" indent="1"/>
    </xf>
    <xf numFmtId="0" fontId="4" fillId="3" borderId="7" xfId="0" applyFont="1" applyFill="1" applyBorder="1" applyAlignment="1">
      <alignment horizontal="center" vertical="center" wrapText="1"/>
    </xf>
    <xf numFmtId="3" fontId="3" fillId="8" borderId="7" xfId="0" applyNumberFormat="1" applyFont="1" applyFill="1" applyBorder="1" applyAlignment="1">
      <alignment horizontal="right" vertical="center" wrapText="1"/>
    </xf>
    <xf numFmtId="166" fontId="4" fillId="8" borderId="7" xfId="0" applyNumberFormat="1" applyFont="1" applyFill="1" applyBorder="1" applyAlignment="1">
      <alignment horizontal="right" vertical="center"/>
    </xf>
    <xf numFmtId="165" fontId="4" fillId="3" borderId="7" xfId="0" applyNumberFormat="1" applyFont="1" applyFill="1" applyBorder="1" applyAlignment="1">
      <alignment horizontal="right" vertical="center"/>
    </xf>
    <xf numFmtId="166" fontId="4" fillId="8" borderId="7" xfId="0" applyNumberFormat="1" applyFont="1" applyFill="1" applyBorder="1" applyAlignment="1">
      <alignment horizontal="right" vertical="center" wrapText="1"/>
    </xf>
    <xf numFmtId="0" fontId="0" fillId="3" borderId="27" xfId="0" applyFill="1" applyBorder="1" applyAlignment="1">
      <alignment vertical="center"/>
    </xf>
    <xf numFmtId="165" fontId="0" fillId="3" borderId="27" xfId="22" applyNumberFormat="1" applyFont="1" applyFill="1" applyBorder="1" applyAlignment="1">
      <alignment vertical="center"/>
    </xf>
    <xf numFmtId="0" fontId="31" fillId="3" borderId="27" xfId="0" applyFont="1" applyFill="1" applyBorder="1" applyAlignment="1">
      <alignment vertical="center"/>
    </xf>
    <xf numFmtId="3" fontId="31" fillId="3" borderId="27" xfId="0" applyNumberFormat="1" applyFont="1" applyFill="1" applyBorder="1" applyAlignment="1">
      <alignment vertical="center"/>
    </xf>
    <xf numFmtId="165" fontId="31" fillId="3" borderId="27" xfId="22" applyNumberFormat="1" applyFont="1" applyFill="1" applyBorder="1" applyAlignment="1">
      <alignment vertical="center"/>
    </xf>
    <xf numFmtId="0" fontId="0" fillId="3" borderId="28" xfId="0" applyFill="1" applyBorder="1" applyAlignment="1">
      <alignment vertical="center"/>
    </xf>
    <xf numFmtId="164" fontId="4" fillId="8" borderId="7" xfId="7" applyNumberFormat="1" applyFont="1" applyFill="1" applyBorder="1" applyAlignment="1">
      <alignment horizontal="right" vertical="center"/>
    </xf>
    <xf numFmtId="1" fontId="0" fillId="3" borderId="27" xfId="0" applyNumberFormat="1" applyFill="1" applyBorder="1" applyAlignment="1">
      <alignment vertical="center"/>
    </xf>
    <xf numFmtId="1" fontId="0" fillId="3" borderId="28" xfId="0" applyNumberFormat="1" applyFill="1" applyBorder="1" applyAlignment="1">
      <alignment vertical="center"/>
    </xf>
    <xf numFmtId="3" fontId="31" fillId="3" borderId="27" xfId="0" quotePrefix="1" applyNumberFormat="1" applyFont="1" applyFill="1" applyBorder="1" applyAlignment="1">
      <alignment vertical="center"/>
    </xf>
    <xf numFmtId="166" fontId="4" fillId="8" borderId="7" xfId="7" applyNumberFormat="1" applyFont="1" applyFill="1" applyBorder="1" applyAlignment="1">
      <alignment horizontal="right" vertical="center"/>
    </xf>
    <xf numFmtId="164" fontId="4" fillId="3" borderId="7" xfId="7" applyNumberFormat="1" applyFont="1" applyFill="1" applyBorder="1" applyAlignment="1">
      <alignment horizontal="right" vertical="center"/>
    </xf>
    <xf numFmtId="0" fontId="31" fillId="3" borderId="31" xfId="0" applyFont="1" applyFill="1" applyBorder="1" applyAlignment="1">
      <alignment vertical="center"/>
    </xf>
    <xf numFmtId="3" fontId="31" fillId="3" borderId="31" xfId="0" quotePrefix="1" applyNumberFormat="1" applyFont="1" applyFill="1" applyBorder="1" applyAlignment="1">
      <alignment vertical="center"/>
    </xf>
    <xf numFmtId="3" fontId="31" fillId="3" borderId="32" xfId="0" applyNumberFormat="1" applyFont="1" applyFill="1" applyBorder="1" applyAlignment="1">
      <alignment vertical="center"/>
    </xf>
    <xf numFmtId="3" fontId="31" fillId="3" borderId="33" xfId="0" applyNumberFormat="1" applyFont="1" applyFill="1" applyBorder="1" applyAlignment="1">
      <alignment vertical="center"/>
    </xf>
    <xf numFmtId="0" fontId="37" fillId="3" borderId="34" xfId="0" applyFont="1" applyFill="1" applyBorder="1" applyAlignment="1">
      <alignment vertical="center"/>
    </xf>
    <xf numFmtId="0" fontId="0" fillId="3" borderId="0" xfId="0" applyFill="1" applyBorder="1" applyAlignment="1">
      <alignment vertical="center"/>
    </xf>
    <xf numFmtId="0" fontId="31" fillId="3" borderId="0" xfId="0" applyFont="1" applyFill="1" applyBorder="1" applyAlignment="1">
      <alignment vertical="center"/>
    </xf>
    <xf numFmtId="0" fontId="31" fillId="3" borderId="35" xfId="0" applyFont="1" applyFill="1" applyBorder="1" applyAlignment="1">
      <alignment vertical="center"/>
    </xf>
    <xf numFmtId="0" fontId="4" fillId="3" borderId="7" xfId="0" applyFont="1" applyFill="1" applyBorder="1" applyAlignment="1">
      <alignment horizontal="right" vertical="center"/>
    </xf>
    <xf numFmtId="3" fontId="31" fillId="3" borderId="31" xfId="0" applyNumberFormat="1" applyFont="1" applyFill="1" applyBorder="1" applyAlignment="1">
      <alignment vertical="center"/>
    </xf>
    <xf numFmtId="0" fontId="31" fillId="3" borderId="33" xfId="0" applyFont="1" applyFill="1" applyBorder="1" applyAlignment="1">
      <alignment vertical="center"/>
    </xf>
    <xf numFmtId="165" fontId="31" fillId="3" borderId="33" xfId="22" applyNumberFormat="1" applyFont="1" applyFill="1" applyBorder="1" applyAlignment="1">
      <alignment vertical="center"/>
    </xf>
    <xf numFmtId="3" fontId="31" fillId="3" borderId="36" xfId="0" applyNumberFormat="1" applyFont="1" applyFill="1" applyBorder="1" applyAlignment="1">
      <alignment vertical="center"/>
    </xf>
    <xf numFmtId="3" fontId="31" fillId="3" borderId="37" xfId="0" applyNumberFormat="1" applyFont="1" applyFill="1" applyBorder="1" applyAlignment="1">
      <alignment vertical="center"/>
    </xf>
    <xf numFmtId="0" fontId="31" fillId="3" borderId="29" xfId="0" applyFont="1" applyFill="1" applyBorder="1" applyAlignment="1">
      <alignment vertical="center"/>
    </xf>
    <xf numFmtId="0" fontId="31" fillId="3" borderId="45" xfId="0" applyFont="1" applyFill="1" applyBorder="1" applyAlignment="1">
      <alignment vertical="center" wrapText="1"/>
    </xf>
    <xf numFmtId="0" fontId="31" fillId="3" borderId="46" xfId="0" applyFont="1" applyFill="1" applyBorder="1" applyAlignment="1">
      <alignment vertical="center" wrapText="1"/>
    </xf>
    <xf numFmtId="0" fontId="31" fillId="3" borderId="46" xfId="0" applyFont="1" applyFill="1" applyBorder="1" applyAlignment="1">
      <alignment vertical="center"/>
    </xf>
    <xf numFmtId="0" fontId="0" fillId="3" borderId="46" xfId="0" applyFill="1" applyBorder="1" applyAlignment="1">
      <alignment vertical="center" wrapText="1"/>
    </xf>
    <xf numFmtId="0" fontId="0" fillId="3" borderId="47" xfId="0" applyFill="1" applyBorder="1" applyAlignment="1">
      <alignment vertical="center" wrapText="1"/>
    </xf>
    <xf numFmtId="3" fontId="31" fillId="3" borderId="48" xfId="0" applyNumberFormat="1" applyFont="1" applyFill="1" applyBorder="1" applyAlignment="1">
      <alignment vertical="center"/>
    </xf>
    <xf numFmtId="0" fontId="31" fillId="3" borderId="49" xfId="0" applyFont="1" applyFill="1" applyBorder="1" applyAlignment="1">
      <alignment vertical="center"/>
    </xf>
    <xf numFmtId="3" fontId="31" fillId="3" borderId="49" xfId="0" applyNumberFormat="1" applyFont="1" applyFill="1" applyBorder="1" applyAlignment="1">
      <alignment vertical="center"/>
    </xf>
    <xf numFmtId="165" fontId="31" fillId="3" borderId="49" xfId="22" applyNumberFormat="1" applyFont="1" applyFill="1" applyBorder="1" applyAlignment="1">
      <alignment vertical="center"/>
    </xf>
    <xf numFmtId="3" fontId="31" fillId="3" borderId="50" xfId="0" applyNumberFormat="1" applyFont="1" applyFill="1" applyBorder="1" applyAlignment="1">
      <alignment vertical="center"/>
    </xf>
    <xf numFmtId="0" fontId="31" fillId="3" borderId="51" xfId="0" applyFont="1" applyFill="1" applyBorder="1" applyAlignment="1">
      <alignment vertical="center"/>
    </xf>
    <xf numFmtId="0" fontId="31" fillId="3" borderId="52" xfId="0" applyFont="1" applyFill="1" applyBorder="1" applyAlignment="1">
      <alignment vertical="center"/>
    </xf>
    <xf numFmtId="165" fontId="31" fillId="3" borderId="52" xfId="0" applyNumberFormat="1" applyFont="1" applyFill="1" applyBorder="1" applyAlignment="1">
      <alignment vertical="center"/>
    </xf>
    <xf numFmtId="165" fontId="31" fillId="3" borderId="53" xfId="0" applyNumberFormat="1" applyFont="1" applyFill="1" applyBorder="1" applyAlignment="1">
      <alignment vertical="center"/>
    </xf>
    <xf numFmtId="0" fontId="31" fillId="3" borderId="54" xfId="0" applyFont="1" applyFill="1" applyBorder="1" applyAlignment="1">
      <alignment vertical="center"/>
    </xf>
    <xf numFmtId="3" fontId="4" fillId="3" borderId="49" xfId="0" applyNumberFormat="1" applyFont="1" applyFill="1" applyBorder="1" applyAlignment="1">
      <alignment vertical="center" wrapText="1"/>
    </xf>
    <xf numFmtId="0" fontId="4" fillId="3" borderId="55" xfId="0" applyFont="1" applyFill="1" applyBorder="1" applyAlignment="1">
      <alignment horizontal="left" vertical="center"/>
    </xf>
    <xf numFmtId="0" fontId="4" fillId="3" borderId="56" xfId="0" applyFont="1" applyFill="1" applyBorder="1" applyAlignment="1">
      <alignment horizontal="left" vertical="center"/>
    </xf>
    <xf numFmtId="0" fontId="4" fillId="3" borderId="56" xfId="0" applyFont="1" applyFill="1" applyBorder="1" applyAlignment="1">
      <alignment horizontal="left" vertical="center" wrapText="1"/>
    </xf>
    <xf numFmtId="0" fontId="37" fillId="3" borderId="53" xfId="0" applyFont="1" applyFill="1" applyBorder="1" applyAlignment="1">
      <alignment vertical="center"/>
    </xf>
    <xf numFmtId="0" fontId="4" fillId="3" borderId="57" xfId="0" applyFont="1" applyFill="1" applyBorder="1" applyAlignment="1">
      <alignment horizontal="left" vertical="center" wrapText="1"/>
    </xf>
    <xf numFmtId="1" fontId="4" fillId="8" borderId="7" xfId="0" applyNumberFormat="1" applyFont="1" applyFill="1" applyBorder="1" applyAlignment="1">
      <alignment horizontal="right" vertical="center"/>
    </xf>
    <xf numFmtId="164" fontId="4" fillId="8" borderId="7" xfId="0" applyNumberFormat="1" applyFont="1" applyFill="1" applyBorder="1" applyAlignment="1">
      <alignment horizontal="right" vertical="center"/>
    </xf>
    <xf numFmtId="0" fontId="7" fillId="3" borderId="7" xfId="0" applyFont="1" applyFill="1" applyBorder="1" applyAlignment="1">
      <alignment horizontal="right" vertical="center"/>
    </xf>
    <xf numFmtId="167" fontId="4" fillId="8" borderId="7" xfId="20" applyNumberFormat="1" applyFont="1" applyFill="1" applyBorder="1" applyAlignment="1">
      <alignment horizontal="right" vertical="center"/>
    </xf>
    <xf numFmtId="0" fontId="37" fillId="3" borderId="42" xfId="0" applyFont="1" applyFill="1" applyBorder="1" applyAlignment="1">
      <alignment vertical="center"/>
    </xf>
    <xf numFmtId="165" fontId="0" fillId="3" borderId="43" xfId="22" applyNumberFormat="1" applyFont="1" applyFill="1" applyBorder="1" applyAlignment="1">
      <alignment vertical="center"/>
    </xf>
    <xf numFmtId="0" fontId="0" fillId="3" borderId="43" xfId="0" applyFill="1" applyBorder="1" applyAlignment="1">
      <alignment vertical="center"/>
    </xf>
    <xf numFmtId="0" fontId="0" fillId="3" borderId="31" xfId="0" applyFill="1" applyBorder="1" applyAlignment="1">
      <alignment vertical="center"/>
    </xf>
    <xf numFmtId="0" fontId="0" fillId="3" borderId="32" xfId="0" applyFill="1" applyBorder="1" applyAlignment="1">
      <alignment vertical="center"/>
    </xf>
    <xf numFmtId="0" fontId="0" fillId="3" borderId="40" xfId="0" applyFill="1" applyBorder="1" applyAlignment="1">
      <alignment vertical="center"/>
    </xf>
    <xf numFmtId="0" fontId="0" fillId="3" borderId="33" xfId="0" applyFill="1" applyBorder="1" applyAlignment="1">
      <alignment vertical="center"/>
    </xf>
    <xf numFmtId="1" fontId="0" fillId="3" borderId="33" xfId="0" applyNumberFormat="1" applyFill="1" applyBorder="1" applyAlignment="1">
      <alignment vertical="center"/>
    </xf>
    <xf numFmtId="0" fontId="38" fillId="3" borderId="40" xfId="0" applyFont="1" applyFill="1" applyBorder="1" applyAlignment="1">
      <alignment vertical="center"/>
    </xf>
    <xf numFmtId="0" fontId="0" fillId="3" borderId="35" xfId="0" applyFill="1" applyBorder="1" applyAlignment="1">
      <alignment vertical="center"/>
    </xf>
    <xf numFmtId="169" fontId="0" fillId="3" borderId="0" xfId="0" applyNumberFormat="1" applyFill="1" applyBorder="1" applyAlignment="1">
      <alignment vertical="center"/>
    </xf>
    <xf numFmtId="0" fontId="0" fillId="3" borderId="58" xfId="0" applyFill="1" applyBorder="1" applyAlignment="1">
      <alignment vertical="center"/>
    </xf>
    <xf numFmtId="0" fontId="0" fillId="3" borderId="59" xfId="0" applyFill="1" applyBorder="1" applyAlignment="1">
      <alignment vertical="center"/>
    </xf>
    <xf numFmtId="0" fontId="38" fillId="3" borderId="60" xfId="0" applyFont="1" applyFill="1" applyBorder="1" applyAlignment="1">
      <alignment vertical="center"/>
    </xf>
    <xf numFmtId="1" fontId="0" fillId="3" borderId="38" xfId="0" applyNumberFormat="1" applyFill="1" applyBorder="1" applyAlignment="1">
      <alignment vertical="center"/>
    </xf>
    <xf numFmtId="0" fontId="42" fillId="3" borderId="39" xfId="0" applyFont="1" applyFill="1" applyBorder="1" applyAlignment="1">
      <alignment vertical="center" wrapText="1"/>
    </xf>
    <xf numFmtId="0" fontId="0" fillId="3" borderId="44" xfId="0" applyFill="1" applyBorder="1" applyAlignment="1">
      <alignment vertical="center"/>
    </xf>
    <xf numFmtId="0" fontId="40" fillId="3" borderId="40" xfId="0" applyFont="1" applyFill="1" applyBorder="1" applyAlignment="1">
      <alignment vertical="center"/>
    </xf>
    <xf numFmtId="0" fontId="41" fillId="3" borderId="40" xfId="0" applyFont="1" applyFill="1" applyBorder="1" applyAlignment="1">
      <alignment vertical="center" wrapText="1"/>
    </xf>
    <xf numFmtId="1" fontId="0" fillId="3" borderId="0" xfId="0" applyNumberFormat="1" applyFill="1" applyBorder="1" applyAlignment="1">
      <alignment vertical="center"/>
    </xf>
    <xf numFmtId="0" fontId="0" fillId="3" borderId="40" xfId="0" applyFont="1" applyFill="1" applyBorder="1" applyAlignment="1">
      <alignment vertical="center"/>
    </xf>
    <xf numFmtId="0" fontId="42" fillId="3" borderId="40" xfId="0" applyFont="1" applyFill="1" applyBorder="1" applyAlignment="1">
      <alignment vertical="center" wrapText="1"/>
    </xf>
    <xf numFmtId="0" fontId="41" fillId="3" borderId="41" xfId="0" applyFont="1" applyFill="1" applyBorder="1" applyAlignment="1">
      <alignment vertical="center" wrapText="1"/>
    </xf>
    <xf numFmtId="3" fontId="31" fillId="3" borderId="0" xfId="0" applyNumberFormat="1" applyFont="1" applyFill="1" applyBorder="1" applyAlignment="1">
      <alignment vertical="center"/>
    </xf>
    <xf numFmtId="170" fontId="31" fillId="3" borderId="27" xfId="22" applyNumberFormat="1" applyFont="1" applyFill="1" applyBorder="1" applyAlignment="1">
      <alignment vertical="center"/>
    </xf>
    <xf numFmtId="165" fontId="31" fillId="3" borderId="50" xfId="22" applyNumberFormat="1" applyFont="1" applyFill="1" applyBorder="1" applyAlignment="1">
      <alignment vertical="center"/>
    </xf>
    <xf numFmtId="165" fontId="31" fillId="3" borderId="36" xfId="22" applyNumberFormat="1" applyFont="1" applyFill="1" applyBorder="1" applyAlignment="1">
      <alignment vertical="center"/>
    </xf>
    <xf numFmtId="165" fontId="31" fillId="3" borderId="37" xfId="22" applyNumberFormat="1" applyFont="1" applyFill="1" applyBorder="1" applyAlignment="1">
      <alignment vertical="center"/>
    </xf>
    <xf numFmtId="3" fontId="3" fillId="8" borderId="3" xfId="0" applyNumberFormat="1" applyFont="1" applyFill="1" applyBorder="1" applyAlignment="1">
      <alignment vertical="center"/>
    </xf>
    <xf numFmtId="0" fontId="4" fillId="3" borderId="3" xfId="0" applyFont="1" applyFill="1" applyBorder="1" applyAlignment="1">
      <alignment horizontal="left" vertical="center" wrapText="1"/>
    </xf>
    <xf numFmtId="0" fontId="3" fillId="3" borderId="3" xfId="0" applyFont="1" applyFill="1" applyBorder="1" applyAlignment="1">
      <alignment horizontal="center" vertical="center" wrapText="1"/>
    </xf>
    <xf numFmtId="0" fontId="20" fillId="3" borderId="0" xfId="0" applyFont="1" applyFill="1" applyAlignment="1">
      <alignment vertical="center"/>
    </xf>
    <xf numFmtId="171" fontId="4" fillId="8" borderId="3" xfId="0" applyNumberFormat="1" applyFont="1" applyFill="1" applyBorder="1" applyAlignment="1">
      <alignment horizontal="right" vertical="center"/>
    </xf>
    <xf numFmtId="172" fontId="4" fillId="8" borderId="3" xfId="0" applyNumberFormat="1" applyFont="1" applyFill="1" applyBorder="1" applyAlignment="1">
      <alignment horizontal="right" vertical="center"/>
    </xf>
    <xf numFmtId="173" fontId="4" fillId="8" borderId="3" xfId="0" applyNumberFormat="1" applyFont="1" applyFill="1" applyBorder="1" applyAlignment="1">
      <alignment horizontal="right" vertical="center"/>
    </xf>
    <xf numFmtId="164" fontId="4" fillId="3" borderId="3" xfId="0" applyNumberFormat="1" applyFont="1" applyFill="1" applyBorder="1" applyAlignment="1">
      <alignment horizontal="right" vertical="center" wrapText="1"/>
    </xf>
    <xf numFmtId="0" fontId="4" fillId="3" borderId="3" xfId="0" applyFont="1" applyFill="1" applyBorder="1" applyAlignment="1">
      <alignment horizontal="left" vertical="center" wrapText="1"/>
    </xf>
    <xf numFmtId="0" fontId="4" fillId="3" borderId="0" xfId="0" applyFont="1" applyFill="1" applyAlignment="1">
      <alignment vertical="center" wrapText="1"/>
    </xf>
    <xf numFmtId="0" fontId="0" fillId="3" borderId="0" xfId="0" applyFont="1" applyFill="1" applyAlignment="1">
      <alignment vertical="center" wrapText="1"/>
    </xf>
    <xf numFmtId="0" fontId="0" fillId="3" borderId="0" xfId="0" applyFont="1" applyFill="1" applyAlignment="1">
      <alignment vertical="center"/>
    </xf>
    <xf numFmtId="166" fontId="0" fillId="3" borderId="0" xfId="0" applyNumberFormat="1" applyFill="1" applyBorder="1" applyAlignment="1">
      <alignment vertical="center"/>
    </xf>
    <xf numFmtId="2" fontId="0" fillId="3" borderId="27" xfId="0" applyNumberFormat="1" applyFill="1" applyBorder="1" applyAlignment="1">
      <alignment vertical="center"/>
    </xf>
    <xf numFmtId="1" fontId="20" fillId="3" borderId="0" xfId="0" applyNumberFormat="1" applyFont="1" applyFill="1" applyBorder="1" applyAlignment="1">
      <alignment vertical="center"/>
    </xf>
    <xf numFmtId="0" fontId="1" fillId="3" borderId="0" xfId="0" applyFont="1" applyFill="1" applyBorder="1" applyAlignment="1">
      <alignment horizontal="left" vertical="center" wrapText="1"/>
    </xf>
    <xf numFmtId="0" fontId="4" fillId="3" borderId="0" xfId="0" applyFont="1" applyFill="1" applyAlignment="1">
      <alignment vertical="center" wrapText="1"/>
    </xf>
    <xf numFmtId="0" fontId="20" fillId="3" borderId="0" xfId="0" applyFont="1" applyFill="1" applyAlignment="1">
      <alignment vertical="center"/>
    </xf>
    <xf numFmtId="0" fontId="5" fillId="3" borderId="0" xfId="0" applyFont="1" applyFill="1" applyBorder="1" applyAlignment="1">
      <alignment vertical="center" wrapText="1"/>
    </xf>
    <xf numFmtId="0" fontId="20" fillId="3" borderId="0" xfId="0" applyFont="1" applyFill="1" applyAlignment="1">
      <alignment vertical="center"/>
    </xf>
    <xf numFmtId="0" fontId="4" fillId="3" borderId="0" xfId="0" applyFont="1" applyFill="1" applyBorder="1" applyAlignment="1">
      <alignment vertical="center" wrapText="1"/>
    </xf>
    <xf numFmtId="165" fontId="3" fillId="3" borderId="3" xfId="22" applyNumberFormat="1" applyFont="1" applyFill="1" applyBorder="1" applyAlignment="1">
      <alignment horizontal="right" vertical="center"/>
    </xf>
    <xf numFmtId="165" fontId="5" fillId="3" borderId="0" xfId="22" applyNumberFormat="1" applyFont="1" applyFill="1" applyBorder="1" applyAlignment="1">
      <alignment vertical="center"/>
    </xf>
    <xf numFmtId="2" fontId="4" fillId="3" borderId="3" xfId="22" applyNumberFormat="1" applyFont="1" applyFill="1" applyBorder="1" applyAlignment="1">
      <alignment vertical="center"/>
    </xf>
    <xf numFmtId="9" fontId="3" fillId="3" borderId="22" xfId="22" applyNumberFormat="1" applyFont="1" applyFill="1" applyBorder="1" applyAlignment="1">
      <alignment horizontal="right" vertical="center"/>
    </xf>
    <xf numFmtId="2" fontId="4" fillId="3" borderId="3" xfId="0" applyNumberFormat="1" applyFont="1" applyFill="1" applyBorder="1" applyAlignment="1">
      <alignment horizontal="right" vertical="center"/>
    </xf>
    <xf numFmtId="0" fontId="3" fillId="3"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4" xfId="0" applyFont="1" applyFill="1" applyBorder="1" applyAlignment="1">
      <alignment horizontal="center" vertical="center"/>
    </xf>
    <xf numFmtId="0" fontId="20" fillId="3" borderId="3" xfId="0" applyFont="1" applyFill="1" applyBorder="1" applyAlignment="1">
      <alignment horizontal="center" vertical="center" wrapText="1"/>
    </xf>
    <xf numFmtId="3" fontId="3" fillId="3" borderId="3" xfId="0" applyNumberFormat="1" applyFont="1" applyFill="1" applyBorder="1" applyAlignment="1">
      <alignment horizontal="center" vertical="center" wrapText="1"/>
    </xf>
    <xf numFmtId="165" fontId="4" fillId="3" borderId="3" xfId="0" applyNumberFormat="1" applyFont="1" applyFill="1" applyBorder="1" applyAlignment="1">
      <alignment horizontal="center" vertical="center"/>
    </xf>
    <xf numFmtId="3" fontId="3" fillId="3" borderId="3" xfId="0" applyNumberFormat="1" applyFont="1" applyFill="1" applyBorder="1" applyAlignment="1">
      <alignment horizontal="center" vertical="center"/>
    </xf>
    <xf numFmtId="164" fontId="3" fillId="3" borderId="3" xfId="7" applyNumberFormat="1" applyFont="1" applyFill="1" applyBorder="1" applyAlignment="1">
      <alignment horizontal="center" vertical="center" wrapText="1"/>
    </xf>
    <xf numFmtId="166" fontId="4" fillId="3" borderId="3" xfId="0" applyNumberFormat="1" applyFont="1" applyFill="1" applyBorder="1" applyAlignment="1">
      <alignment horizontal="center" vertical="center" wrapText="1"/>
    </xf>
    <xf numFmtId="164" fontId="4" fillId="3" borderId="3" xfId="7" applyNumberFormat="1" applyFont="1" applyFill="1" applyBorder="1" applyAlignment="1">
      <alignment horizontal="center" vertical="center"/>
    </xf>
    <xf numFmtId="166" fontId="4" fillId="3" borderId="3" xfId="0" applyNumberFormat="1" applyFont="1" applyFill="1" applyBorder="1" applyAlignment="1">
      <alignment horizontal="center" vertical="center"/>
    </xf>
    <xf numFmtId="166" fontId="4" fillId="3" borderId="3" xfId="7" applyNumberFormat="1" applyFont="1" applyFill="1" applyBorder="1" applyAlignment="1">
      <alignment horizontal="center" vertical="center"/>
    </xf>
    <xf numFmtId="1" fontId="4" fillId="3" borderId="3" xfId="0" applyNumberFormat="1" applyFont="1" applyFill="1" applyBorder="1" applyAlignment="1">
      <alignment horizontal="center" vertical="center"/>
    </xf>
    <xf numFmtId="49" fontId="4" fillId="3" borderId="3" xfId="0" applyNumberFormat="1" applyFont="1" applyFill="1" applyBorder="1" applyAlignment="1">
      <alignment horizontal="center" vertical="center"/>
    </xf>
    <xf numFmtId="164" fontId="4" fillId="3" borderId="3" xfId="0" applyNumberFormat="1" applyFont="1" applyFill="1" applyBorder="1" applyAlignment="1">
      <alignment horizontal="center" vertical="center"/>
    </xf>
    <xf numFmtId="167" fontId="4" fillId="3" borderId="3" xfId="0" applyNumberFormat="1" applyFont="1" applyFill="1" applyBorder="1" applyAlignment="1">
      <alignment horizontal="center" vertical="center"/>
    </xf>
    <xf numFmtId="167" fontId="4" fillId="3" borderId="3" xfId="20" applyNumberFormat="1" applyFont="1" applyFill="1" applyBorder="1" applyAlignment="1">
      <alignment horizontal="center" vertical="center"/>
    </xf>
    <xf numFmtId="3" fontId="3" fillId="3" borderId="3" xfId="0" quotePrefix="1" applyNumberFormat="1" applyFont="1" applyFill="1" applyBorder="1" applyAlignment="1">
      <alignment horizontal="right" vertical="center" wrapText="1" indent="1"/>
    </xf>
    <xf numFmtId="165" fontId="4" fillId="3" borderId="3" xfId="0" applyNumberFormat="1" applyFont="1" applyFill="1" applyBorder="1" applyAlignment="1">
      <alignment horizontal="right" vertical="center" indent="1"/>
    </xf>
    <xf numFmtId="164" fontId="4" fillId="3" borderId="3" xfId="7" applyNumberFormat="1" applyFont="1" applyFill="1" applyBorder="1" applyAlignment="1">
      <alignment horizontal="right" vertical="center" indent="1"/>
    </xf>
    <xf numFmtId="3" fontId="4" fillId="0" borderId="3" xfId="0" applyNumberFormat="1" applyFont="1" applyFill="1" applyBorder="1" applyAlignment="1">
      <alignment horizontal="right" vertical="center" indent="1"/>
    </xf>
    <xf numFmtId="3" fontId="4" fillId="3" borderId="3" xfId="0" applyNumberFormat="1" applyFont="1" applyFill="1" applyBorder="1" applyAlignment="1">
      <alignment horizontal="center" vertical="center"/>
    </xf>
    <xf numFmtId="171" fontId="4" fillId="0" borderId="3" xfId="0" applyNumberFormat="1" applyFont="1" applyFill="1" applyBorder="1" applyAlignment="1">
      <alignment horizontal="center" vertical="center"/>
    </xf>
    <xf numFmtId="173" fontId="4" fillId="0" borderId="3" xfId="0" applyNumberFormat="1" applyFont="1" applyFill="1" applyBorder="1" applyAlignment="1">
      <alignment horizontal="center" vertical="center"/>
    </xf>
    <xf numFmtId="166" fontId="5" fillId="3" borderId="3" xfId="0" applyNumberFormat="1" applyFont="1" applyFill="1" applyBorder="1" applyAlignment="1">
      <alignment horizontal="center" vertical="center"/>
    </xf>
    <xf numFmtId="166" fontId="4" fillId="3" borderId="3" xfId="20" applyNumberFormat="1" applyFont="1" applyFill="1" applyBorder="1" applyAlignment="1">
      <alignment horizontal="center" vertical="center"/>
    </xf>
    <xf numFmtId="3" fontId="4" fillId="3" borderId="3" xfId="0" applyNumberFormat="1" applyFont="1" applyFill="1" applyBorder="1" applyAlignment="1">
      <alignment horizontal="right" vertical="center" indent="1"/>
    </xf>
    <xf numFmtId="0" fontId="4" fillId="3" borderId="20" xfId="0" applyFont="1" applyFill="1" applyBorder="1" applyAlignment="1">
      <alignment vertical="center" wrapText="1"/>
    </xf>
    <xf numFmtId="166" fontId="4" fillId="3" borderId="20" xfId="0" applyNumberFormat="1" applyFont="1" applyFill="1" applyBorder="1" applyAlignment="1">
      <alignment horizontal="center" vertical="center"/>
    </xf>
    <xf numFmtId="0" fontId="3" fillId="3" borderId="7" xfId="0" applyFont="1" applyFill="1" applyBorder="1" applyAlignment="1">
      <alignment vertical="center"/>
    </xf>
    <xf numFmtId="165" fontId="4" fillId="3" borderId="10" xfId="0" applyNumberFormat="1" applyFont="1" applyFill="1" applyBorder="1" applyAlignment="1">
      <alignment horizontal="center" vertical="center"/>
    </xf>
    <xf numFmtId="0" fontId="7" fillId="3" borderId="4" xfId="0" applyFont="1" applyFill="1" applyBorder="1" applyAlignment="1">
      <alignment horizontal="center" vertical="center"/>
    </xf>
    <xf numFmtId="0" fontId="3" fillId="3" borderId="20" xfId="0" applyFont="1" applyFill="1" applyBorder="1" applyAlignment="1">
      <alignment vertical="center" wrapText="1"/>
    </xf>
    <xf numFmtId="3" fontId="3" fillId="3" borderId="20" xfId="0" applyNumberFormat="1" applyFont="1" applyFill="1" applyBorder="1" applyAlignment="1">
      <alignment horizontal="center" vertical="center"/>
    </xf>
    <xf numFmtId="0" fontId="4" fillId="3" borderId="21" xfId="0" applyFont="1" applyFill="1" applyBorder="1" applyAlignment="1">
      <alignment horizontal="left" vertical="center" wrapText="1"/>
    </xf>
    <xf numFmtId="3" fontId="4" fillId="3" borderId="21" xfId="0" applyNumberFormat="1" applyFont="1" applyFill="1" applyBorder="1" applyAlignment="1">
      <alignment horizontal="center" vertical="center"/>
    </xf>
    <xf numFmtId="0" fontId="3" fillId="3" borderId="7" xfId="0" applyFont="1" applyFill="1" applyBorder="1" applyAlignment="1">
      <alignment vertical="center" wrapText="1"/>
    </xf>
    <xf numFmtId="3" fontId="3" fillId="3" borderId="10" xfId="0" applyNumberFormat="1" applyFont="1" applyFill="1" applyBorder="1" applyAlignment="1">
      <alignment horizontal="center" vertical="center"/>
    </xf>
    <xf numFmtId="3" fontId="3" fillId="3" borderId="4" xfId="0" applyNumberFormat="1" applyFont="1" applyFill="1" applyBorder="1" applyAlignment="1">
      <alignment horizontal="center" vertical="center"/>
    </xf>
    <xf numFmtId="165" fontId="4" fillId="3" borderId="9" xfId="0" applyNumberFormat="1" applyFont="1" applyFill="1" applyBorder="1" applyAlignment="1">
      <alignment horizontal="center" vertical="center"/>
    </xf>
    <xf numFmtId="0" fontId="4" fillId="3" borderId="9" xfId="0" applyFont="1" applyFill="1" applyBorder="1" applyAlignment="1">
      <alignment horizontal="center" vertical="center"/>
    </xf>
    <xf numFmtId="0" fontId="7" fillId="3" borderId="5" xfId="0" applyFont="1" applyFill="1" applyBorder="1" applyAlignment="1">
      <alignment horizontal="center" vertical="center"/>
    </xf>
    <xf numFmtId="166" fontId="4" fillId="3" borderId="21" xfId="0" applyNumberFormat="1" applyFont="1" applyFill="1" applyBorder="1" applyAlignment="1">
      <alignment horizontal="center" vertical="center" wrapText="1"/>
    </xf>
    <xf numFmtId="0" fontId="4" fillId="3" borderId="21" xfId="0" applyFont="1" applyFill="1" applyBorder="1" applyAlignment="1">
      <alignment vertical="center"/>
    </xf>
    <xf numFmtId="3" fontId="3" fillId="3" borderId="9" xfId="0" applyNumberFormat="1" applyFont="1" applyFill="1" applyBorder="1" applyAlignment="1">
      <alignment horizontal="center" vertical="center"/>
    </xf>
    <xf numFmtId="3" fontId="3" fillId="3" borderId="5" xfId="0" applyNumberFormat="1" applyFont="1" applyFill="1" applyBorder="1" applyAlignment="1">
      <alignment horizontal="center" vertical="center"/>
    </xf>
    <xf numFmtId="167" fontId="4" fillId="3" borderId="21" xfId="0" applyNumberFormat="1" applyFont="1" applyFill="1" applyBorder="1" applyAlignment="1">
      <alignment horizontal="center" vertical="center"/>
    </xf>
    <xf numFmtId="0" fontId="4" fillId="3" borderId="20" xfId="0" applyFont="1" applyFill="1" applyBorder="1" applyAlignment="1">
      <alignment horizontal="left" vertical="center" wrapText="1"/>
    </xf>
    <xf numFmtId="3" fontId="4" fillId="3" borderId="20" xfId="0" applyNumberFormat="1" applyFont="1" applyFill="1" applyBorder="1" applyAlignment="1">
      <alignment horizontal="center" vertical="center"/>
    </xf>
    <xf numFmtId="3" fontId="4" fillId="0" borderId="20" xfId="0" applyNumberFormat="1" applyFont="1" applyFill="1" applyBorder="1" applyAlignment="1">
      <alignment horizontal="right" vertical="center" indent="1"/>
    </xf>
    <xf numFmtId="3" fontId="4" fillId="3" borderId="20" xfId="0" applyNumberFormat="1" applyFont="1" applyFill="1" applyBorder="1" applyAlignment="1">
      <alignment horizontal="right" vertical="center" indent="1"/>
    </xf>
    <xf numFmtId="166" fontId="4" fillId="3" borderId="21" xfId="0" applyNumberFormat="1" applyFont="1" applyFill="1" applyBorder="1" applyAlignment="1">
      <alignment horizontal="center" vertical="center"/>
    </xf>
    <xf numFmtId="3" fontId="3" fillId="3" borderId="3" xfId="21" applyNumberFormat="1" applyFont="1" applyFill="1" applyBorder="1" applyAlignment="1">
      <alignment horizontal="center" vertical="center"/>
    </xf>
    <xf numFmtId="166" fontId="4" fillId="3" borderId="3" xfId="21" applyNumberFormat="1" applyFont="1" applyFill="1" applyBorder="1" applyAlignment="1">
      <alignment horizontal="center" vertical="center"/>
    </xf>
    <xf numFmtId="1" fontId="4" fillId="3" borderId="3" xfId="21" applyNumberFormat="1" applyFont="1" applyFill="1" applyBorder="1" applyAlignment="1">
      <alignment horizontal="center" vertical="center"/>
    </xf>
    <xf numFmtId="0" fontId="4" fillId="3" borderId="20" xfId="0" applyFont="1" applyFill="1" applyBorder="1" applyAlignment="1">
      <alignment horizontal="left" vertical="center"/>
    </xf>
    <xf numFmtId="166" fontId="4" fillId="3" borderId="20" xfId="21" applyNumberFormat="1" applyFont="1" applyFill="1" applyBorder="1" applyAlignment="1">
      <alignment horizontal="center" vertical="center"/>
    </xf>
    <xf numFmtId="166" fontId="4" fillId="3" borderId="21" xfId="21" applyNumberFormat="1" applyFont="1" applyFill="1" applyBorder="1" applyAlignment="1">
      <alignment horizontal="center" vertical="center"/>
    </xf>
    <xf numFmtId="165" fontId="4" fillId="3" borderId="10" xfId="21" applyNumberFormat="1" applyFont="1" applyFill="1" applyBorder="1" applyAlignment="1">
      <alignment horizontal="center" vertical="center"/>
    </xf>
    <xf numFmtId="165" fontId="4" fillId="3" borderId="4" xfId="21" applyNumberFormat="1" applyFont="1" applyFill="1" applyBorder="1" applyAlignment="1">
      <alignment horizontal="center" vertical="center"/>
    </xf>
    <xf numFmtId="3" fontId="4" fillId="3" borderId="0" xfId="0" applyNumberFormat="1" applyFont="1" applyFill="1" applyBorder="1" applyAlignment="1">
      <alignment horizontal="center" vertical="center"/>
    </xf>
    <xf numFmtId="164" fontId="3" fillId="3" borderId="3" xfId="0" applyNumberFormat="1" applyFont="1" applyFill="1" applyBorder="1" applyAlignment="1">
      <alignment horizontal="center" vertical="center"/>
    </xf>
    <xf numFmtId="164" fontId="3" fillId="3" borderId="3" xfId="0" applyNumberFormat="1" applyFont="1" applyFill="1" applyBorder="1" applyAlignment="1">
      <alignment horizontal="center" vertical="center" wrapText="1"/>
    </xf>
    <xf numFmtId="3" fontId="4" fillId="3" borderId="4" xfId="0" applyNumberFormat="1" applyFont="1" applyFill="1" applyBorder="1" applyAlignment="1">
      <alignment vertical="center"/>
    </xf>
    <xf numFmtId="164" fontId="4" fillId="0" borderId="3" xfId="0" applyNumberFormat="1" applyFont="1" applyFill="1" applyBorder="1" applyAlignment="1">
      <alignment horizontal="center" vertical="center"/>
    </xf>
    <xf numFmtId="3" fontId="4" fillId="3" borderId="3" xfId="0" applyNumberFormat="1" applyFont="1" applyFill="1" applyBorder="1" applyAlignment="1">
      <alignment horizontal="center" vertical="center" wrapText="1"/>
    </xf>
    <xf numFmtId="3" fontId="20" fillId="3" borderId="3" xfId="0" applyNumberFormat="1" applyFont="1" applyFill="1" applyBorder="1" applyAlignment="1">
      <alignment horizontal="center" vertical="center" wrapText="1"/>
    </xf>
    <xf numFmtId="166" fontId="3" fillId="3" borderId="3" xfId="0" applyNumberFormat="1" applyFont="1" applyFill="1" applyBorder="1" applyAlignment="1">
      <alignment horizontal="center" vertical="center" wrapText="1"/>
    </xf>
    <xf numFmtId="3" fontId="3" fillId="3" borderId="3" xfId="1" applyNumberFormat="1" applyFont="1" applyFill="1" applyBorder="1" applyAlignment="1">
      <alignment horizontal="center" vertical="center" wrapText="1"/>
    </xf>
    <xf numFmtId="3" fontId="17" fillId="3" borderId="3" xfId="1" applyNumberFormat="1" applyFont="1" applyFill="1" applyBorder="1" applyAlignment="1">
      <alignment horizontal="center" vertical="center" wrapText="1"/>
    </xf>
    <xf numFmtId="3" fontId="4" fillId="3" borderId="3" xfId="1" applyNumberFormat="1" applyFont="1" applyFill="1" applyBorder="1" applyAlignment="1">
      <alignment horizontal="center" vertical="center" wrapText="1"/>
    </xf>
    <xf numFmtId="3" fontId="5" fillId="3" borderId="3" xfId="1" applyNumberFormat="1" applyFont="1" applyFill="1" applyBorder="1" applyAlignment="1">
      <alignment horizontal="center" vertical="center" wrapText="1"/>
    </xf>
    <xf numFmtId="3" fontId="27" fillId="3" borderId="3" xfId="1" applyNumberFormat="1" applyFont="1" applyFill="1" applyBorder="1" applyAlignment="1">
      <alignment horizontal="center" vertical="center" wrapText="1"/>
    </xf>
    <xf numFmtId="166" fontId="3" fillId="3" borderId="3" xfId="1" applyNumberFormat="1" applyFont="1" applyFill="1" applyBorder="1" applyAlignment="1">
      <alignment horizontal="center" vertical="center" wrapText="1"/>
    </xf>
    <xf numFmtId="166" fontId="17" fillId="3" borderId="3" xfId="1" applyNumberFormat="1" applyFont="1" applyFill="1" applyBorder="1" applyAlignment="1">
      <alignment horizontal="center" vertical="center" wrapText="1"/>
    </xf>
    <xf numFmtId="3" fontId="4" fillId="3" borderId="0"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xf>
    <xf numFmtId="3" fontId="20" fillId="3" borderId="3" xfId="0" applyNumberFormat="1" applyFont="1" applyFill="1" applyBorder="1" applyAlignment="1">
      <alignment horizontal="center" vertical="center"/>
    </xf>
    <xf numFmtId="3" fontId="4" fillId="3" borderId="3" xfId="0" quotePrefix="1" applyNumberFormat="1" applyFont="1" applyFill="1" applyBorder="1" applyAlignment="1">
      <alignment horizontal="center" vertical="center" wrapText="1"/>
    </xf>
    <xf numFmtId="3" fontId="4" fillId="3" borderId="3" xfId="0" quotePrefix="1" applyNumberFormat="1" applyFont="1" applyFill="1" applyBorder="1" applyAlignment="1">
      <alignment horizontal="center" vertical="center"/>
    </xf>
    <xf numFmtId="3" fontId="3" fillId="3" borderId="3" xfId="0" applyNumberFormat="1" applyFont="1" applyFill="1" applyBorder="1" applyAlignment="1">
      <alignment horizontal="right" vertical="center" wrapText="1" indent="1"/>
    </xf>
    <xf numFmtId="3" fontId="4" fillId="3" borderId="3" xfId="0" applyNumberFormat="1" applyFont="1" applyFill="1" applyBorder="1" applyAlignment="1">
      <alignment horizontal="right" vertical="center" wrapText="1" indent="1"/>
    </xf>
    <xf numFmtId="3" fontId="4" fillId="3" borderId="3" xfId="0" quotePrefix="1" applyNumberFormat="1" applyFont="1" applyFill="1" applyBorder="1" applyAlignment="1">
      <alignment horizontal="right" vertical="center" wrapText="1" indent="1"/>
    </xf>
    <xf numFmtId="164" fontId="5" fillId="3" borderId="3" xfId="0" applyNumberFormat="1" applyFont="1" applyFill="1" applyBorder="1" applyAlignment="1">
      <alignment horizontal="center" vertical="center"/>
    </xf>
    <xf numFmtId="3" fontId="5" fillId="3" borderId="3" xfId="0" applyNumberFormat="1" applyFont="1" applyFill="1" applyBorder="1" applyAlignment="1">
      <alignment horizontal="right" vertical="center" indent="1"/>
    </xf>
    <xf numFmtId="0" fontId="1" fillId="3" borderId="0" xfId="0" applyFont="1" applyFill="1" applyAlignment="1">
      <alignment vertical="center" wrapText="1"/>
    </xf>
    <xf numFmtId="165" fontId="4" fillId="0" borderId="3" xfId="0" applyNumberFormat="1" applyFont="1" applyFill="1" applyBorder="1" applyAlignment="1">
      <alignment horizontal="center" vertical="center"/>
    </xf>
    <xf numFmtId="0" fontId="1" fillId="3" borderId="0" xfId="0" applyFont="1" applyFill="1" applyBorder="1" applyAlignment="1">
      <alignment horizontal="left" vertical="center" wrapText="1"/>
    </xf>
    <xf numFmtId="0" fontId="20" fillId="3" borderId="0" xfId="0" applyFont="1" applyFill="1" applyAlignment="1">
      <alignment vertical="center"/>
    </xf>
    <xf numFmtId="0" fontId="20" fillId="3" borderId="0" xfId="0" applyFont="1" applyFill="1" applyBorder="1" applyAlignment="1">
      <alignment horizontal="left" vertical="center" wrapText="1"/>
    </xf>
    <xf numFmtId="0" fontId="1" fillId="3" borderId="0" xfId="0" applyFont="1" applyFill="1" applyBorder="1" applyAlignment="1">
      <alignment horizontal="left" vertical="center" wrapText="1"/>
    </xf>
    <xf numFmtId="0" fontId="4" fillId="3" borderId="0" xfId="0" applyFont="1" applyFill="1" applyAlignment="1">
      <alignment vertical="center" wrapText="1"/>
    </xf>
    <xf numFmtId="0" fontId="20" fillId="3" borderId="0" xfId="0" applyFont="1" applyFill="1" applyAlignment="1">
      <alignment vertical="center"/>
    </xf>
    <xf numFmtId="0" fontId="20" fillId="3" borderId="0" xfId="0" applyFont="1" applyFill="1" applyAlignment="1">
      <alignment horizontal="left" vertical="center"/>
    </xf>
    <xf numFmtId="0" fontId="5" fillId="3" borderId="0" xfId="0" applyFont="1" applyFill="1" applyBorder="1" applyAlignment="1">
      <alignment vertical="center" wrapText="1"/>
    </xf>
    <xf numFmtId="0" fontId="5" fillId="3" borderId="0" xfId="0" applyFont="1" applyFill="1" applyBorder="1" applyAlignment="1">
      <alignment horizontal="left" vertical="center" wrapText="1" indent="1"/>
    </xf>
    <xf numFmtId="0" fontId="1" fillId="3" borderId="0" xfId="0" applyFont="1" applyFill="1" applyBorder="1" applyAlignment="1">
      <alignment horizontal="left" vertical="center" wrapText="1"/>
    </xf>
    <xf numFmtId="0" fontId="4" fillId="3" borderId="0" xfId="0" applyFont="1" applyFill="1" applyAlignment="1">
      <alignment horizontal="left" vertical="center"/>
    </xf>
    <xf numFmtId="0" fontId="4" fillId="3" borderId="0" xfId="0" applyFont="1" applyFill="1" applyBorder="1" applyAlignment="1">
      <alignment horizontal="left" vertical="center" indent="1"/>
    </xf>
    <xf numFmtId="0" fontId="4" fillId="3" borderId="0" xfId="0" applyFont="1" applyFill="1" applyAlignment="1">
      <alignment horizontal="left" vertical="center" indent="1"/>
    </xf>
    <xf numFmtId="0" fontId="5" fillId="3" borderId="0" xfId="0" applyFont="1" applyFill="1" applyBorder="1" applyAlignment="1">
      <alignment horizontal="left" vertical="center" indent="1"/>
    </xf>
    <xf numFmtId="3" fontId="7" fillId="3" borderId="0" xfId="0" applyNumberFormat="1" applyFont="1" applyFill="1" applyAlignment="1">
      <alignment vertical="center"/>
    </xf>
    <xf numFmtId="165" fontId="7" fillId="3" borderId="0" xfId="22" applyNumberFormat="1" applyFont="1" applyFill="1" applyAlignment="1">
      <alignment vertical="center"/>
    </xf>
    <xf numFmtId="9" fontId="44" fillId="3" borderId="3" xfId="22" applyFont="1" applyFill="1" applyBorder="1" applyAlignment="1">
      <alignment horizontal="right" vertical="center"/>
    </xf>
    <xf numFmtId="165" fontId="20" fillId="3" borderId="0" xfId="22" applyNumberFormat="1" applyFont="1" applyFill="1" applyBorder="1" applyAlignment="1">
      <alignment vertical="center"/>
    </xf>
    <xf numFmtId="0" fontId="16" fillId="13" borderId="0" xfId="0" applyFont="1" applyFill="1" applyBorder="1" applyAlignment="1">
      <alignment vertical="center"/>
    </xf>
    <xf numFmtId="3" fontId="3" fillId="8" borderId="0" xfId="0" applyNumberFormat="1" applyFont="1" applyFill="1" applyBorder="1" applyAlignment="1">
      <alignment horizontal="right" vertical="center" wrapText="1"/>
    </xf>
    <xf numFmtId="3" fontId="4" fillId="8" borderId="0" xfId="0" applyNumberFormat="1" applyFont="1" applyFill="1" applyBorder="1" applyAlignment="1">
      <alignment vertical="center"/>
    </xf>
    <xf numFmtId="3" fontId="3" fillId="8" borderId="0" xfId="0" applyNumberFormat="1" applyFont="1" applyFill="1" applyBorder="1" applyAlignment="1">
      <alignment vertical="center"/>
    </xf>
    <xf numFmtId="3" fontId="4" fillId="8" borderId="0" xfId="0" applyNumberFormat="1" applyFont="1" applyFill="1" applyBorder="1" applyAlignment="1">
      <alignment horizontal="right" vertical="center" wrapText="1"/>
    </xf>
    <xf numFmtId="165" fontId="4" fillId="3" borderId="0" xfId="22" applyNumberFormat="1" applyFont="1" applyFill="1" applyAlignment="1">
      <alignment vertical="center"/>
    </xf>
    <xf numFmtId="165" fontId="7" fillId="3" borderId="0" xfId="0" applyNumberFormat="1" applyFont="1" applyFill="1" applyAlignment="1">
      <alignment vertical="center"/>
    </xf>
    <xf numFmtId="2" fontId="4" fillId="8" borderId="3" xfId="0" applyNumberFormat="1" applyFont="1" applyFill="1" applyBorder="1" applyAlignment="1">
      <alignment horizontal="right" vertical="center"/>
    </xf>
    <xf numFmtId="2" fontId="16" fillId="3" borderId="0" xfId="0" applyNumberFormat="1" applyFont="1" applyFill="1" applyBorder="1" applyAlignment="1">
      <alignment horizontal="center" vertical="center" wrapText="1"/>
    </xf>
    <xf numFmtId="166" fontId="0" fillId="3" borderId="27" xfId="0" applyNumberFormat="1" applyFill="1" applyBorder="1" applyAlignment="1">
      <alignment vertical="center"/>
    </xf>
    <xf numFmtId="166" fontId="0" fillId="3" borderId="38" xfId="0" applyNumberFormat="1" applyFill="1" applyBorder="1" applyAlignment="1">
      <alignment vertical="center"/>
    </xf>
    <xf numFmtId="2" fontId="4" fillId="12" borderId="3" xfId="22" applyNumberFormat="1" applyFont="1" applyFill="1" applyBorder="1" applyAlignment="1">
      <alignment vertical="center"/>
    </xf>
    <xf numFmtId="166" fontId="4" fillId="12" borderId="3" xfId="22" applyNumberFormat="1" applyFont="1" applyFill="1" applyBorder="1" applyAlignment="1">
      <alignment vertical="center"/>
    </xf>
    <xf numFmtId="1" fontId="4" fillId="12" borderId="3" xfId="22" applyNumberFormat="1" applyFont="1" applyFill="1" applyBorder="1" applyAlignment="1">
      <alignment vertical="center"/>
    </xf>
    <xf numFmtId="10" fontId="31" fillId="3" borderId="27" xfId="22" applyNumberFormat="1" applyFont="1" applyFill="1" applyBorder="1" applyAlignment="1">
      <alignment vertical="center"/>
    </xf>
    <xf numFmtId="165" fontId="31" fillId="3" borderId="0" xfId="0" applyNumberFormat="1" applyFont="1" applyFill="1" applyBorder="1" applyAlignment="1">
      <alignment vertical="center"/>
    </xf>
    <xf numFmtId="2" fontId="4" fillId="8" borderId="7" xfId="0" applyNumberFormat="1" applyFont="1" applyFill="1" applyBorder="1" applyAlignment="1">
      <alignment horizontal="right" vertical="center"/>
    </xf>
    <xf numFmtId="3" fontId="4" fillId="8" borderId="3" xfId="7" applyNumberFormat="1" applyFont="1" applyFill="1" applyBorder="1" applyAlignment="1">
      <alignment horizontal="right" vertical="center"/>
    </xf>
    <xf numFmtId="3" fontId="16" fillId="3" borderId="0" xfId="0" applyNumberFormat="1" applyFont="1" applyFill="1" applyAlignment="1">
      <alignment horizontal="center" vertical="center"/>
    </xf>
    <xf numFmtId="0" fontId="5" fillId="3" borderId="0" xfId="0" applyFont="1" applyFill="1" applyBorder="1" applyAlignment="1">
      <alignment horizontal="left" vertical="center" wrapText="1" indent="1"/>
    </xf>
    <xf numFmtId="0" fontId="20" fillId="0" borderId="0" xfId="0" applyFont="1" applyAlignment="1">
      <alignment horizontal="left" vertical="center" wrapText="1" indent="1"/>
    </xf>
    <xf numFmtId="0" fontId="34" fillId="3" borderId="11"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5" fillId="3" borderId="9" xfId="0" applyFont="1" applyFill="1" applyBorder="1" applyAlignment="1">
      <alignment horizontal="left" vertical="center" wrapText="1" indent="1"/>
    </xf>
    <xf numFmtId="0" fontId="34" fillId="3" borderId="0" xfId="0" applyFont="1" applyFill="1" applyAlignment="1">
      <alignment horizontal="center" vertical="center" wrapText="1"/>
    </xf>
    <xf numFmtId="0" fontId="1" fillId="3" borderId="0" xfId="0" applyFont="1" applyFill="1" applyBorder="1" applyAlignment="1">
      <alignment horizontal="left" vertical="center" wrapText="1"/>
    </xf>
    <xf numFmtId="0" fontId="6" fillId="3" borderId="3" xfId="0" applyFont="1" applyFill="1" applyBorder="1" applyAlignment="1">
      <alignment horizontal="left" vertical="center" wrapText="1" indent="1"/>
    </xf>
    <xf numFmtId="0" fontId="0" fillId="3" borderId="3" xfId="0" applyFill="1" applyBorder="1" applyAlignment="1">
      <alignment horizontal="left" vertical="center" wrapText="1" indent="1"/>
    </xf>
    <xf numFmtId="0" fontId="0" fillId="3" borderId="3" xfId="0" applyFill="1" applyBorder="1" applyAlignment="1">
      <alignment horizontal="left" vertical="center" indent="1"/>
    </xf>
    <xf numFmtId="0" fontId="4" fillId="3" borderId="0" xfId="0" applyFont="1" applyFill="1" applyBorder="1" applyAlignment="1">
      <alignment horizontal="left" vertical="center" wrapText="1" indent="1"/>
    </xf>
    <xf numFmtId="0" fontId="0" fillId="3" borderId="0" xfId="0" applyFont="1" applyFill="1" applyAlignment="1">
      <alignment horizontal="left" vertical="center" wrapText="1" indent="1"/>
    </xf>
    <xf numFmtId="0" fontId="0" fillId="0" borderId="0" xfId="0" applyFont="1" applyAlignment="1">
      <alignment horizontal="left" vertical="center" wrapText="1" indent="1"/>
    </xf>
    <xf numFmtId="0" fontId="20" fillId="3" borderId="0" xfId="0" applyFont="1" applyFill="1" applyAlignment="1">
      <alignment horizontal="left" vertical="center" wrapText="1" indent="1"/>
    </xf>
    <xf numFmtId="0" fontId="4" fillId="4" borderId="13" xfId="0" applyFont="1" applyFill="1" applyBorder="1" applyAlignment="1">
      <alignment horizontal="center" vertical="center" wrapText="1"/>
    </xf>
    <xf numFmtId="0" fontId="4" fillId="6" borderId="13" xfId="0" applyFont="1" applyFill="1" applyBorder="1" applyAlignment="1">
      <alignment horizontal="center" vertical="center" textRotation="90" wrapText="1"/>
    </xf>
    <xf numFmtId="0" fontId="4" fillId="4" borderId="26" xfId="0" applyFont="1" applyFill="1" applyBorder="1" applyAlignment="1">
      <alignment horizontal="center" vertical="center" textRotation="90" wrapText="1"/>
    </xf>
    <xf numFmtId="0" fontId="4" fillId="4" borderId="25" xfId="0" applyFont="1" applyFill="1" applyBorder="1" applyAlignment="1">
      <alignment horizontal="center" vertical="center" textRotation="90" wrapText="1"/>
    </xf>
    <xf numFmtId="0" fontId="4" fillId="4" borderId="24" xfId="0" applyFont="1" applyFill="1" applyBorder="1" applyAlignment="1">
      <alignment horizontal="center" vertical="center" textRotation="90" wrapText="1"/>
    </xf>
    <xf numFmtId="0" fontId="4" fillId="10" borderId="17" xfId="0" applyFont="1" applyFill="1" applyBorder="1" applyAlignment="1">
      <alignment horizontal="center" vertical="center"/>
    </xf>
    <xf numFmtId="0" fontId="4" fillId="10" borderId="14" xfId="0" applyFont="1" applyFill="1" applyBorder="1" applyAlignment="1">
      <alignment horizontal="center" vertical="center"/>
    </xf>
    <xf numFmtId="0" fontId="4" fillId="10" borderId="23" xfId="0" applyFont="1" applyFill="1" applyBorder="1" applyAlignment="1">
      <alignment horizontal="center" vertical="center"/>
    </xf>
    <xf numFmtId="0" fontId="0" fillId="3" borderId="0" xfId="0" applyFont="1" applyFill="1" applyBorder="1" applyAlignment="1">
      <alignment horizontal="left" vertical="center" wrapText="1" indent="1"/>
    </xf>
    <xf numFmtId="0" fontId="4" fillId="4" borderId="13" xfId="0" applyFont="1" applyFill="1" applyBorder="1" applyAlignment="1">
      <alignment horizontal="center" vertical="center" textRotation="90" wrapText="1"/>
    </xf>
    <xf numFmtId="0" fontId="4" fillId="4" borderId="13" xfId="0" applyFont="1" applyFill="1" applyBorder="1" applyAlignment="1">
      <alignment horizontal="center" vertical="center"/>
    </xf>
    <xf numFmtId="0" fontId="4" fillId="0" borderId="0" xfId="0" applyFont="1" applyFill="1" applyAlignment="1">
      <alignment horizontal="left" vertical="center" wrapText="1" indent="1"/>
    </xf>
    <xf numFmtId="0" fontId="20" fillId="0" borderId="0" xfId="0" applyFont="1" applyFill="1" applyAlignment="1">
      <alignment horizontal="left" vertical="center" wrapText="1" indent="1"/>
    </xf>
    <xf numFmtId="0" fontId="4" fillId="3" borderId="0" xfId="0" applyFont="1" applyFill="1" applyAlignment="1">
      <alignment horizontal="left" vertical="center" wrapText="1" indent="1"/>
    </xf>
    <xf numFmtId="0" fontId="0" fillId="3" borderId="0" xfId="0" applyFill="1" applyAlignment="1">
      <alignment horizontal="left" vertical="center" wrapText="1" indent="1"/>
    </xf>
    <xf numFmtId="0" fontId="0" fillId="0" borderId="9" xfId="0" applyBorder="1" applyAlignment="1">
      <alignment horizontal="left" vertical="center" wrapText="1" indent="1"/>
    </xf>
    <xf numFmtId="165" fontId="4" fillId="3" borderId="22" xfId="0" quotePrefix="1" applyNumberFormat="1" applyFont="1" applyFill="1" applyBorder="1" applyAlignment="1">
      <alignment horizontal="right" vertical="center" indent="1"/>
    </xf>
    <xf numFmtId="165" fontId="4" fillId="3" borderId="21" xfId="0" quotePrefix="1" applyNumberFormat="1" applyFont="1" applyFill="1" applyBorder="1" applyAlignment="1">
      <alignment horizontal="right" vertical="center" indent="1"/>
    </xf>
    <xf numFmtId="165" fontId="4" fillId="3" borderId="20" xfId="0" quotePrefix="1" applyNumberFormat="1" applyFont="1" applyFill="1" applyBorder="1" applyAlignment="1">
      <alignment horizontal="right" vertical="center" indent="1"/>
    </xf>
    <xf numFmtId="10" fontId="4" fillId="3" borderId="20" xfId="0" quotePrefix="1" applyNumberFormat="1" applyFont="1" applyFill="1" applyBorder="1" applyAlignment="1">
      <alignment horizontal="right" vertical="center" indent="1"/>
    </xf>
    <xf numFmtId="10" fontId="4" fillId="3" borderId="22" xfId="0" quotePrefix="1" applyNumberFormat="1" applyFont="1" applyFill="1" applyBorder="1" applyAlignment="1">
      <alignment horizontal="right" vertical="center" indent="1"/>
    </xf>
    <xf numFmtId="0" fontId="4" fillId="3" borderId="3" xfId="0" applyFont="1" applyFill="1" applyBorder="1" applyAlignment="1">
      <alignment horizontal="left" vertical="center" wrapText="1"/>
    </xf>
    <xf numFmtId="0" fontId="3" fillId="3" borderId="3" xfId="0" applyFont="1" applyFill="1" applyBorder="1" applyAlignment="1">
      <alignment horizontal="center" vertical="center" wrapText="1"/>
    </xf>
    <xf numFmtId="0" fontId="39" fillId="3" borderId="42" xfId="0" applyFont="1" applyFill="1" applyBorder="1" applyAlignment="1">
      <alignment horizontal="center" vertical="center"/>
    </xf>
    <xf numFmtId="0" fontId="39" fillId="3" borderId="43" xfId="0" applyFont="1" applyFill="1" applyBorder="1" applyAlignment="1">
      <alignment horizontal="center" vertical="center"/>
    </xf>
    <xf numFmtId="0" fontId="39" fillId="3" borderId="44" xfId="0" applyFont="1" applyFill="1" applyBorder="1" applyAlignment="1">
      <alignment horizontal="center" vertical="center"/>
    </xf>
    <xf numFmtId="0" fontId="37" fillId="12" borderId="29" xfId="0" applyFont="1" applyFill="1" applyBorder="1" applyAlignment="1">
      <alignment horizontal="center" vertical="center" wrapText="1"/>
    </xf>
    <xf numFmtId="0" fontId="37" fillId="12" borderId="30" xfId="0" applyFont="1" applyFill="1" applyBorder="1" applyAlignment="1">
      <alignment horizontal="center" vertical="center" wrapText="1"/>
    </xf>
    <xf numFmtId="0" fontId="0" fillId="0" borderId="0" xfId="0" applyFill="1" applyAlignment="1">
      <alignment horizontal="left" vertical="center" wrapText="1" indent="1"/>
    </xf>
    <xf numFmtId="0" fontId="4" fillId="3" borderId="0" xfId="0" applyFont="1" applyFill="1" applyAlignment="1">
      <alignment horizontal="justify" vertical="center" wrapText="1"/>
    </xf>
    <xf numFmtId="165" fontId="4" fillId="8" borderId="20" xfId="0" quotePrefix="1" applyNumberFormat="1" applyFont="1" applyFill="1" applyBorder="1" applyAlignment="1">
      <alignment horizontal="center" vertical="center"/>
    </xf>
    <xf numFmtId="165" fontId="4" fillId="8" borderId="22" xfId="0" quotePrefix="1" applyNumberFormat="1" applyFont="1" applyFill="1" applyBorder="1" applyAlignment="1">
      <alignment horizontal="center" vertical="center"/>
    </xf>
    <xf numFmtId="165" fontId="4" fillId="8" borderId="21" xfId="0" quotePrefix="1" applyNumberFormat="1" applyFont="1" applyFill="1" applyBorder="1" applyAlignment="1">
      <alignment horizontal="center" vertical="center"/>
    </xf>
    <xf numFmtId="166" fontId="4" fillId="8" borderId="20" xfId="0" applyNumberFormat="1" applyFont="1" applyFill="1" applyBorder="1" applyAlignment="1">
      <alignment horizontal="center" vertical="center"/>
    </xf>
    <xf numFmtId="166" fontId="4" fillId="8" borderId="22" xfId="0" applyNumberFormat="1" applyFont="1" applyFill="1" applyBorder="1" applyAlignment="1">
      <alignment horizontal="center" vertical="center"/>
    </xf>
    <xf numFmtId="166" fontId="4" fillId="8" borderId="21" xfId="0" applyNumberFormat="1" applyFont="1" applyFill="1" applyBorder="1" applyAlignment="1">
      <alignment horizontal="center" vertical="center"/>
    </xf>
    <xf numFmtId="0" fontId="3" fillId="3" borderId="7"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0" fillId="0" borderId="0" xfId="0" applyAlignment="1">
      <alignment horizontal="left" vertical="center" wrapText="1" indent="1"/>
    </xf>
    <xf numFmtId="0" fontId="4" fillId="8" borderId="0" xfId="0" applyFont="1" applyFill="1" applyAlignment="1">
      <alignment horizontal="left" vertical="center" wrapText="1" indent="1"/>
    </xf>
    <xf numFmtId="0" fontId="0" fillId="8" borderId="0" xfId="0" applyFill="1" applyAlignment="1">
      <alignment horizontal="left" vertical="center" wrapText="1" indent="1"/>
    </xf>
    <xf numFmtId="15" fontId="5" fillId="3" borderId="0" xfId="0" applyNumberFormat="1" applyFont="1" applyFill="1" applyBorder="1" applyAlignment="1">
      <alignment horizontal="left" vertical="center" wrapText="1" indent="1"/>
    </xf>
    <xf numFmtId="0" fontId="0" fillId="0" borderId="0" xfId="0" applyBorder="1" applyAlignment="1">
      <alignment horizontal="left" vertical="center" wrapText="1" indent="1"/>
    </xf>
    <xf numFmtId="0" fontId="3" fillId="3" borderId="3"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4" fillId="3" borderId="0" xfId="0" applyFont="1" applyFill="1" applyAlignment="1">
      <alignment vertical="center" wrapText="1"/>
    </xf>
    <xf numFmtId="0" fontId="4" fillId="0" borderId="0" xfId="0" applyFont="1" applyAlignment="1">
      <alignment vertical="center" wrapText="1"/>
    </xf>
    <xf numFmtId="0" fontId="2" fillId="3" borderId="0" xfId="0" applyFont="1" applyFill="1" applyAlignment="1">
      <alignment vertical="center" wrapText="1"/>
    </xf>
    <xf numFmtId="0" fontId="2" fillId="0" borderId="0" xfId="0" applyFont="1" applyAlignment="1">
      <alignment vertical="center" wrapText="1"/>
    </xf>
    <xf numFmtId="0" fontId="4" fillId="5" borderId="0" xfId="0" applyFont="1" applyFill="1" applyAlignment="1">
      <alignment horizontal="left" vertical="center" wrapText="1" indent="1"/>
    </xf>
    <xf numFmtId="15" fontId="4" fillId="3" borderId="0" xfId="0" applyNumberFormat="1" applyFont="1" applyFill="1" applyAlignment="1">
      <alignment horizontal="left" vertical="center" wrapText="1" indent="1"/>
    </xf>
    <xf numFmtId="15" fontId="4" fillId="3" borderId="0" xfId="0" applyNumberFormat="1" applyFont="1" applyFill="1" applyBorder="1" applyAlignment="1">
      <alignment horizontal="left" vertical="center" wrapText="1" indent="1"/>
    </xf>
    <xf numFmtId="49" fontId="4" fillId="5" borderId="0" xfId="0" applyNumberFormat="1" applyFont="1" applyFill="1" applyAlignment="1">
      <alignment horizontal="left" vertical="center" wrapText="1" indent="1"/>
    </xf>
    <xf numFmtId="15" fontId="4" fillId="5" borderId="0" xfId="0" applyNumberFormat="1" applyFont="1" applyFill="1" applyBorder="1" applyAlignment="1">
      <alignment horizontal="left" vertical="center" wrapText="1" indent="1"/>
    </xf>
    <xf numFmtId="49" fontId="4" fillId="3" borderId="0" xfId="0" applyNumberFormat="1" applyFont="1" applyFill="1" applyAlignment="1">
      <alignment horizontal="left" vertical="center" wrapText="1" indent="1"/>
    </xf>
    <xf numFmtId="0" fontId="4" fillId="0" borderId="0" xfId="1" applyFont="1" applyFill="1" applyBorder="1" applyAlignment="1">
      <alignment horizontal="left" vertical="center" wrapText="1" indent="1"/>
    </xf>
    <xf numFmtId="0" fontId="3" fillId="3" borderId="8"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3" fillId="3" borderId="3" xfId="1" applyFont="1" applyFill="1" applyBorder="1" applyAlignment="1">
      <alignment horizontal="center" vertical="center" wrapText="1"/>
    </xf>
    <xf numFmtId="0" fontId="4" fillId="3" borderId="3" xfId="0" applyFont="1" applyFill="1" applyBorder="1" applyAlignment="1">
      <alignment horizontal="center" vertical="center"/>
    </xf>
    <xf numFmtId="0" fontId="5" fillId="3" borderId="0" xfId="1" applyFont="1" applyFill="1" applyBorder="1" applyAlignment="1">
      <alignment horizontal="left" vertical="center" wrapText="1" indent="1"/>
    </xf>
    <xf numFmtId="15" fontId="4" fillId="3" borderId="0" xfId="0" applyNumberFormat="1" applyFont="1" applyFill="1" applyBorder="1" applyAlignment="1">
      <alignment horizontal="justify" vertical="center" wrapText="1"/>
    </xf>
    <xf numFmtId="49" fontId="4" fillId="3" borderId="0" xfId="1" applyNumberFormat="1" applyFont="1" applyFill="1" applyAlignment="1">
      <alignment horizontal="justify" vertical="center" wrapText="1"/>
    </xf>
    <xf numFmtId="15" fontId="4" fillId="3" borderId="0" xfId="0" applyNumberFormat="1" applyFont="1" applyFill="1" applyAlignment="1">
      <alignment horizontal="justify" vertical="center" wrapText="1"/>
    </xf>
    <xf numFmtId="0" fontId="4" fillId="3" borderId="0" xfId="1" applyFont="1" applyFill="1" applyBorder="1" applyAlignment="1">
      <alignment horizontal="justify" vertical="center" wrapText="1"/>
    </xf>
    <xf numFmtId="15" fontId="5" fillId="3" borderId="0" xfId="0" applyNumberFormat="1" applyFont="1" applyFill="1" applyBorder="1" applyAlignment="1">
      <alignment horizontal="justify" vertical="center" wrapText="1"/>
    </xf>
    <xf numFmtId="15" fontId="4" fillId="3" borderId="0" xfId="0" applyNumberFormat="1" applyFont="1" applyFill="1" applyBorder="1" applyAlignment="1">
      <alignment horizontal="left" vertical="center" wrapText="1"/>
    </xf>
    <xf numFmtId="0" fontId="4" fillId="3" borderId="0" xfId="0" applyFont="1" applyFill="1" applyBorder="1" applyAlignment="1">
      <alignment horizontal="justify" vertical="center" wrapText="1"/>
    </xf>
    <xf numFmtId="49" fontId="4" fillId="3" borderId="0" xfId="0" applyNumberFormat="1" applyFont="1" applyFill="1" applyAlignment="1">
      <alignment horizontal="justify" vertical="center" wrapText="1"/>
    </xf>
    <xf numFmtId="0" fontId="4" fillId="3" borderId="0" xfId="1" applyFont="1" applyFill="1" applyBorder="1" applyAlignment="1">
      <alignment horizontal="left" vertical="center" wrapText="1" indent="1"/>
    </xf>
    <xf numFmtId="0" fontId="7" fillId="3" borderId="3"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7"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4" xfId="0" applyFont="1" applyFill="1" applyBorder="1" applyAlignment="1">
      <alignment horizontal="center" vertical="center"/>
    </xf>
    <xf numFmtId="0" fontId="5" fillId="3" borderId="9" xfId="1" applyFont="1" applyFill="1" applyBorder="1" applyAlignment="1">
      <alignment horizontal="left" vertical="center" wrapText="1" indent="1"/>
    </xf>
    <xf numFmtId="3" fontId="17" fillId="8" borderId="20" xfId="0" applyNumberFormat="1" applyFont="1" applyFill="1" applyBorder="1" applyAlignment="1">
      <alignment horizontal="center" vertical="center"/>
    </xf>
    <xf numFmtId="3" fontId="17" fillId="8" borderId="22" xfId="0" applyNumberFormat="1" applyFont="1" applyFill="1" applyBorder="1" applyAlignment="1">
      <alignment horizontal="center" vertical="center"/>
    </xf>
    <xf numFmtId="3" fontId="17" fillId="8" borderId="21" xfId="0" applyNumberFormat="1" applyFont="1" applyFill="1" applyBorder="1" applyAlignment="1">
      <alignment horizontal="center" vertical="center"/>
    </xf>
    <xf numFmtId="164" fontId="5" fillId="8" borderId="20" xfId="0" applyNumberFormat="1" applyFont="1" applyFill="1" applyBorder="1" applyAlignment="1">
      <alignment horizontal="center" vertical="center"/>
    </xf>
    <xf numFmtId="164" fontId="5" fillId="8" borderId="22" xfId="0" applyNumberFormat="1" applyFont="1" applyFill="1" applyBorder="1" applyAlignment="1">
      <alignment horizontal="center" vertical="center"/>
    </xf>
    <xf numFmtId="164" fontId="5" fillId="8" borderId="21" xfId="0" applyNumberFormat="1" applyFont="1" applyFill="1" applyBorder="1" applyAlignment="1">
      <alignment horizontal="center" vertical="center"/>
    </xf>
    <xf numFmtId="166" fontId="5" fillId="8" borderId="20" xfId="0" applyNumberFormat="1" applyFont="1" applyFill="1" applyBorder="1" applyAlignment="1">
      <alignment horizontal="center" vertical="center"/>
    </xf>
    <xf numFmtId="166" fontId="5" fillId="8" borderId="22" xfId="0" applyNumberFormat="1" applyFont="1" applyFill="1" applyBorder="1" applyAlignment="1">
      <alignment horizontal="center" vertical="center"/>
    </xf>
    <xf numFmtId="166" fontId="5" fillId="8" borderId="21" xfId="0" applyNumberFormat="1" applyFont="1" applyFill="1" applyBorder="1" applyAlignment="1">
      <alignment horizontal="center" vertical="center"/>
    </xf>
    <xf numFmtId="167" fontId="5" fillId="8" borderId="20" xfId="0" applyNumberFormat="1" applyFont="1" applyFill="1" applyBorder="1" applyAlignment="1">
      <alignment horizontal="center" vertical="center"/>
    </xf>
    <xf numFmtId="167" fontId="5" fillId="8" borderId="21" xfId="0" applyNumberFormat="1" applyFont="1" applyFill="1" applyBorder="1" applyAlignment="1">
      <alignment horizontal="center" vertical="center"/>
    </xf>
    <xf numFmtId="0" fontId="3" fillId="3" borderId="3" xfId="21" applyFont="1" applyFill="1" applyBorder="1" applyAlignment="1">
      <alignment horizontal="center" vertical="center" wrapText="1"/>
    </xf>
    <xf numFmtId="0" fontId="4" fillId="3" borderId="3" xfId="21" applyFont="1" applyFill="1" applyBorder="1" applyAlignment="1">
      <alignment horizontal="center" vertical="center" wrapText="1"/>
    </xf>
    <xf numFmtId="0" fontId="20" fillId="3" borderId="3" xfId="0" applyFont="1" applyFill="1" applyBorder="1" applyAlignment="1">
      <alignment horizontal="center" vertical="center" wrapText="1"/>
    </xf>
    <xf numFmtId="0" fontId="20" fillId="3" borderId="0" xfId="0" applyFont="1" applyFill="1" applyAlignment="1">
      <alignment vertical="center"/>
    </xf>
    <xf numFmtId="0" fontId="5" fillId="3" borderId="0" xfId="1" applyFont="1" applyFill="1" applyBorder="1" applyAlignment="1">
      <alignment horizontal="justify" vertical="center" wrapText="1"/>
    </xf>
    <xf numFmtId="0" fontId="29" fillId="3" borderId="3" xfId="0" applyFont="1" applyFill="1" applyBorder="1" applyAlignment="1">
      <alignment horizontal="center" vertical="center" wrapText="1"/>
    </xf>
    <xf numFmtId="0" fontId="4" fillId="8" borderId="0" xfId="1" applyFont="1" applyFill="1" applyBorder="1" applyAlignment="1">
      <alignment horizontal="left" vertical="center" wrapText="1" indent="1"/>
    </xf>
    <xf numFmtId="49" fontId="4" fillId="3" borderId="0" xfId="0" applyNumberFormat="1" applyFont="1" applyFill="1" applyBorder="1" applyAlignment="1">
      <alignment horizontal="left" vertical="center" wrapText="1" indent="1"/>
    </xf>
    <xf numFmtId="0" fontId="1" fillId="3" borderId="12" xfId="0" applyFont="1" applyFill="1" applyBorder="1" applyAlignment="1">
      <alignment horizontal="left" vertical="center" wrapText="1"/>
    </xf>
    <xf numFmtId="0" fontId="26" fillId="3" borderId="0" xfId="0" applyFont="1" applyFill="1" applyBorder="1" applyAlignment="1">
      <alignment horizontal="left" vertical="center" wrapText="1"/>
    </xf>
    <xf numFmtId="0" fontId="4" fillId="3" borderId="0" xfId="0" applyFont="1" applyFill="1" applyAlignment="1">
      <alignment horizontal="left" vertical="center"/>
    </xf>
    <xf numFmtId="0" fontId="0" fillId="3" borderId="0" xfId="0" applyFill="1" applyBorder="1" applyAlignment="1">
      <alignment horizontal="left" vertical="center" wrapText="1" indent="1"/>
    </xf>
    <xf numFmtId="0" fontId="4" fillId="3" borderId="0" xfId="0" applyFont="1" applyFill="1" applyBorder="1" applyAlignment="1">
      <alignment horizontal="left" vertical="center" indent="1"/>
    </xf>
    <xf numFmtId="0" fontId="4" fillId="3" borderId="0" xfId="0" applyFont="1" applyFill="1" applyAlignment="1">
      <alignment horizontal="left" vertical="center" indent="1"/>
    </xf>
    <xf numFmtId="0" fontId="5" fillId="3" borderId="0" xfId="0" applyFont="1" applyFill="1" applyBorder="1" applyAlignment="1">
      <alignment horizontal="left" vertical="center" indent="1"/>
    </xf>
    <xf numFmtId="0" fontId="5" fillId="3" borderId="9" xfId="0" applyFont="1" applyFill="1" applyBorder="1" applyAlignment="1">
      <alignment horizontal="left" vertical="center" indent="1"/>
    </xf>
    <xf numFmtId="0" fontId="0" fillId="3" borderId="0" xfId="0" applyFill="1" applyAlignment="1">
      <alignment horizontal="left" vertical="center"/>
    </xf>
    <xf numFmtId="0" fontId="7" fillId="3" borderId="3" xfId="0" applyFont="1" applyFill="1" applyBorder="1" applyAlignment="1">
      <alignment horizontal="center" vertical="center"/>
    </xf>
    <xf numFmtId="0" fontId="20" fillId="3" borderId="0" xfId="0" applyFont="1" applyFill="1" applyAlignment="1">
      <alignment horizontal="left" vertical="center"/>
    </xf>
    <xf numFmtId="0" fontId="4" fillId="3" borderId="0" xfId="0" quotePrefix="1" applyFont="1" applyFill="1" applyAlignment="1">
      <alignment horizontal="left" vertical="center" wrapText="1" indent="1"/>
    </xf>
    <xf numFmtId="0" fontId="5" fillId="3" borderId="0" xfId="0" applyFont="1" applyFill="1" applyBorder="1" applyAlignment="1">
      <alignment vertical="center" wrapText="1"/>
    </xf>
    <xf numFmtId="0" fontId="4" fillId="3" borderId="0" xfId="0" applyFont="1" applyFill="1" applyBorder="1" applyAlignment="1">
      <alignment vertical="center" wrapText="1"/>
    </xf>
    <xf numFmtId="0" fontId="4" fillId="0" borderId="0" xfId="0" quotePrefix="1" applyFont="1" applyFill="1" applyAlignment="1">
      <alignment horizontal="left" vertical="center" wrapText="1" indent="1"/>
    </xf>
    <xf numFmtId="0" fontId="20" fillId="3" borderId="0" xfId="0" applyFont="1" applyFill="1" applyBorder="1" applyAlignment="1">
      <alignment horizontal="left" vertical="center"/>
    </xf>
    <xf numFmtId="0" fontId="0" fillId="3" borderId="9" xfId="0" applyFill="1" applyBorder="1" applyAlignment="1">
      <alignment horizontal="left" vertical="center" wrapText="1" indent="1"/>
    </xf>
    <xf numFmtId="0" fontId="4" fillId="0" borderId="0" xfId="0" applyFont="1" applyFill="1" applyAlignment="1">
      <alignment horizontal="left" vertical="center" wrapText="1"/>
    </xf>
    <xf numFmtId="0" fontId="5" fillId="3" borderId="0" xfId="0" applyFont="1" applyFill="1" applyBorder="1" applyAlignment="1">
      <alignment horizontal="left" vertical="center"/>
    </xf>
    <xf numFmtId="0" fontId="4" fillId="3" borderId="0" xfId="1" applyFont="1" applyFill="1" applyAlignment="1">
      <alignment horizontal="left" vertical="center" wrapText="1" indent="1"/>
    </xf>
    <xf numFmtId="15" fontId="4" fillId="3" borderId="0" xfId="1" applyNumberFormat="1" applyFont="1" applyFill="1" applyAlignment="1">
      <alignment horizontal="left" vertical="center" wrapText="1" indent="1"/>
    </xf>
    <xf numFmtId="0" fontId="3" fillId="3" borderId="11"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29" fillId="3" borderId="8" xfId="0" applyFont="1" applyFill="1" applyBorder="1" applyAlignment="1">
      <alignment horizontal="center" vertical="center"/>
    </xf>
    <xf numFmtId="0" fontId="29" fillId="3" borderId="5" xfId="0" applyFont="1" applyFill="1" applyBorder="1" applyAlignment="1">
      <alignment horizontal="center" vertical="center"/>
    </xf>
    <xf numFmtId="0" fontId="29" fillId="3" borderId="11" xfId="0" applyFont="1" applyFill="1" applyBorder="1" applyAlignment="1">
      <alignment horizontal="center" vertical="center"/>
    </xf>
    <xf numFmtId="0" fontId="29" fillId="3" borderId="18" xfId="0" applyFont="1" applyFill="1" applyBorder="1" applyAlignment="1">
      <alignment horizontal="center" vertical="center"/>
    </xf>
    <xf numFmtId="0" fontId="29" fillId="3" borderId="19" xfId="0" applyFont="1" applyFill="1" applyBorder="1" applyAlignment="1">
      <alignment horizontal="center" vertical="center"/>
    </xf>
    <xf numFmtId="0" fontId="29" fillId="3" borderId="6" xfId="0" applyFont="1" applyFill="1" applyBorder="1" applyAlignment="1">
      <alignment horizontal="center" vertical="center"/>
    </xf>
    <xf numFmtId="0" fontId="1" fillId="3" borderId="3" xfId="0" applyFont="1" applyFill="1" applyBorder="1" applyAlignment="1">
      <alignment vertical="center" wrapText="1"/>
    </xf>
    <xf numFmtId="0" fontId="3" fillId="3" borderId="9"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7" fillId="3" borderId="3" xfId="0" applyFont="1" applyFill="1" applyBorder="1" applyAlignment="1">
      <alignment horizontal="left" vertical="center" wrapText="1"/>
    </xf>
    <xf numFmtId="0" fontId="20" fillId="3" borderId="0" xfId="0" applyFont="1" applyFill="1" applyBorder="1" applyAlignment="1">
      <alignment horizontal="left" vertical="center" wrapText="1"/>
    </xf>
    <xf numFmtId="0" fontId="4" fillId="11" borderId="0" xfId="0" applyFont="1" applyFill="1" applyBorder="1" applyAlignment="1">
      <alignment horizontal="left" vertical="center" wrapText="1" indent="1"/>
    </xf>
    <xf numFmtId="0" fontId="0" fillId="11" borderId="0" xfId="0" applyFill="1" applyAlignment="1">
      <alignment horizontal="left" vertical="center" wrapText="1" indent="1"/>
    </xf>
    <xf numFmtId="0" fontId="4" fillId="0" borderId="0" xfId="0" applyFont="1" applyFill="1" applyBorder="1" applyAlignment="1">
      <alignment horizontal="left" vertical="center" wrapText="1" indent="1"/>
    </xf>
    <xf numFmtId="0" fontId="4" fillId="3" borderId="0" xfId="0" applyFont="1" applyFill="1" applyAlignment="1">
      <alignment horizontal="left" vertical="center" wrapText="1"/>
    </xf>
    <xf numFmtId="0" fontId="19" fillId="3" borderId="0" xfId="0" applyFont="1" applyFill="1" applyBorder="1" applyAlignment="1">
      <alignment vertical="center" wrapText="1"/>
    </xf>
    <xf numFmtId="0" fontId="5" fillId="3" borderId="0" xfId="0" applyFont="1" applyFill="1" applyAlignment="1">
      <alignment vertical="center"/>
    </xf>
    <xf numFmtId="0" fontId="1" fillId="3" borderId="8"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5" fillId="2" borderId="0" xfId="0" applyFont="1" applyFill="1" applyAlignment="1">
      <alignment horizontal="left" vertical="center"/>
    </xf>
    <xf numFmtId="0" fontId="4" fillId="2" borderId="0" xfId="0" applyFont="1" applyFill="1" applyAlignment="1">
      <alignment horizontal="left" vertical="center"/>
    </xf>
    <xf numFmtId="0" fontId="5" fillId="3" borderId="0" xfId="0" applyFont="1" applyFill="1" applyBorder="1" applyAlignment="1">
      <alignment horizontal="left" vertical="center" wrapText="1"/>
    </xf>
    <xf numFmtId="0" fontId="1" fillId="3" borderId="0" xfId="0" applyFont="1" applyFill="1" applyAlignment="1">
      <alignment horizontal="left" vertical="center" wrapText="1"/>
    </xf>
    <xf numFmtId="0" fontId="25" fillId="2" borderId="0" xfId="0" applyFont="1" applyFill="1" applyAlignment="1">
      <alignment horizontal="center" vertical="center"/>
    </xf>
    <xf numFmtId="0" fontId="2" fillId="3" borderId="0" xfId="0" applyFont="1" applyFill="1" applyAlignment="1">
      <alignment horizontal="left" vertical="center" wrapText="1" indent="1"/>
    </xf>
    <xf numFmtId="0" fontId="1" fillId="2" borderId="12" xfId="0" applyFont="1" applyFill="1" applyBorder="1" applyAlignment="1">
      <alignment horizontal="center" vertical="center"/>
    </xf>
  </cellXfs>
  <cellStyles count="23">
    <cellStyle name="DEFINITION" xfId="3"/>
    <cellStyle name="FILET_HAUT" xfId="4"/>
    <cellStyle name="Milliers 2" xfId="20"/>
    <cellStyle name="Normal" xfId="0" builtinId="0"/>
    <cellStyle name="Normal 2" xfId="1"/>
    <cellStyle name="Normal 3" xfId="19"/>
    <cellStyle name="Normal 4" xfId="2"/>
    <cellStyle name="Normal 4 2" xfId="21"/>
    <cellStyle name="NOTE01" xfId="5"/>
    <cellStyle name="Pourcentage" xfId="22" builtinId="5"/>
    <cellStyle name="Pourcentage 2" xfId="7"/>
    <cellStyle name="Pourcentage 3" xfId="6"/>
    <cellStyle name="REMARQ01" xfId="8"/>
    <cellStyle name="SOURSITU" xfId="9"/>
    <cellStyle name="SOUS TOT" xfId="10"/>
    <cellStyle name="TABL01" xfId="11"/>
    <cellStyle name="TITCOL01" xfId="12"/>
    <cellStyle name="TITCOLG1" xfId="13"/>
    <cellStyle name="TITLIG01" xfId="14"/>
    <cellStyle name="TITRE01" xfId="15"/>
    <cellStyle name="TOTAL01" xfId="16"/>
    <cellStyle name="TOTALG1" xfId="17"/>
    <cellStyle name="UNITE" xfId="1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externalLink" Target="externalLinks/externalLink6.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850643255325149E-2"/>
          <c:y val="4.1208846487656797E-2"/>
          <c:w val="0.94540362535305733"/>
          <c:h val="0.73401145833333337"/>
        </c:manualLayout>
      </c:layout>
      <c:lineChart>
        <c:grouping val="standard"/>
        <c:varyColors val="0"/>
        <c:ser>
          <c:idx val="0"/>
          <c:order val="0"/>
          <c:tx>
            <c:strRef>
              <c:f>'5.1-7 source'!$A$13</c:f>
              <c:strCache>
                <c:ptCount val="1"/>
                <c:pt idx="0">
                  <c:v>SRE / Pensions civiles de droit direct hors La Poste et Orange (1)</c:v>
                </c:pt>
              </c:strCache>
            </c:strRef>
          </c:tx>
          <c:spPr>
            <a:ln w="12700"/>
          </c:spPr>
          <c:cat>
            <c:numRef>
              <c:f>'5.1-7 source'!$B$11:$Q$11</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'5.1-7 source'!$B$13:$Q$13</c:f>
              <c:numCache>
                <c:formatCode>#,##0</c:formatCode>
                <c:ptCount val="16"/>
                <c:pt idx="0">
                  <c:v>100</c:v>
                </c:pt>
                <c:pt idx="1">
                  <c:v>98.279752812109436</c:v>
                </c:pt>
                <c:pt idx="2">
                  <c:v>107.07193445354812</c:v>
                </c:pt>
                <c:pt idx="3">
                  <c:v>112.71004027218441</c:v>
                </c:pt>
                <c:pt idx="4">
                  <c:v>114.46153312039995</c:v>
                </c:pt>
                <c:pt idx="5">
                  <c:v>94.250798500208305</c:v>
                </c:pt>
                <c:pt idx="6">
                  <c:v>97.486460213859189</c:v>
                </c:pt>
                <c:pt idx="7">
                  <c:v>102.55693653659215</c:v>
                </c:pt>
                <c:pt idx="8">
                  <c:v>74.477503124566027</c:v>
                </c:pt>
                <c:pt idx="9">
                  <c:v>79.791001249826408</c:v>
                </c:pt>
                <c:pt idx="10">
                  <c:v>79.791001249826408</c:v>
                </c:pt>
                <c:pt idx="11">
                  <c:v>76.784474378558528</c:v>
                </c:pt>
                <c:pt idx="12">
                  <c:v>71.908415497847514</c:v>
                </c:pt>
                <c:pt idx="13">
                  <c:v>72.493403693931398</c:v>
                </c:pt>
                <c:pt idx="14">
                  <c:v>80.030551312317726</c:v>
                </c:pt>
                <c:pt idx="15">
                  <c:v>75.593667546174132</c:v>
                </c:pt>
              </c:numCache>
            </c:numRef>
          </c:val>
          <c:smooth val="0"/>
        </c:ser>
        <c:ser>
          <c:idx val="5"/>
          <c:order val="1"/>
          <c:tx>
            <c:strRef>
              <c:f>'5.1-7 source'!$A$14</c:f>
              <c:strCache>
                <c:ptCount val="1"/>
                <c:pt idx="0">
                  <c:v>SRE / Pensions militaires de droit direct (1)</c:v>
                </c:pt>
              </c:strCache>
            </c:strRef>
          </c:tx>
          <c:spPr>
            <a:ln w="12700"/>
          </c:spPr>
          <c:cat>
            <c:numRef>
              <c:f>'5.1-7 source'!$B$11:$Q$11</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'5.1-7 source'!$B$14:$Q$14</c:f>
              <c:numCache>
                <c:formatCode>#,##0</c:formatCode>
                <c:ptCount val="16"/>
                <c:pt idx="0">
                  <c:v>100</c:v>
                </c:pt>
                <c:pt idx="1">
                  <c:v>92.392951875710494</c:v>
                </c:pt>
                <c:pt idx="2">
                  <c:v>92.080333459643811</c:v>
                </c:pt>
                <c:pt idx="3">
                  <c:v>102.61462675255778</c:v>
                </c:pt>
                <c:pt idx="4">
                  <c:v>117.65820386510042</c:v>
                </c:pt>
                <c:pt idx="5">
                  <c:v>115.11936339522546</c:v>
                </c:pt>
                <c:pt idx="6">
                  <c:v>123.8821523304282</c:v>
                </c:pt>
                <c:pt idx="7">
                  <c:v>127.91777188328912</c:v>
                </c:pt>
                <c:pt idx="8">
                  <c:v>108.13755210306934</c:v>
                </c:pt>
                <c:pt idx="9">
                  <c:v>112.06896551724138</c:v>
                </c:pt>
                <c:pt idx="10">
                  <c:v>112.07841802782819</c:v>
                </c:pt>
                <c:pt idx="11">
                  <c:v>106.20840895341804</c:v>
                </c:pt>
                <c:pt idx="12">
                  <c:v>107.87205081669693</c:v>
                </c:pt>
                <c:pt idx="13">
                  <c:v>109.8476255293406</c:v>
                </c:pt>
                <c:pt idx="14">
                  <c:v>112.82516636418634</c:v>
                </c:pt>
                <c:pt idx="15">
                  <c:v>123.54431336963098</c:v>
                </c:pt>
              </c:numCache>
            </c:numRef>
          </c:val>
          <c:smooth val="0"/>
        </c:ser>
        <c:ser>
          <c:idx val="1"/>
          <c:order val="2"/>
          <c:tx>
            <c:strRef>
              <c:f>'5.1-7 source'!$A$15</c:f>
              <c:strCache>
                <c:ptCount val="1"/>
                <c:pt idx="0">
                  <c:v>FSPOEIE / Pensions de droit direct des ouvriers d'État (2)</c:v>
                </c:pt>
              </c:strCache>
            </c:strRef>
          </c:tx>
          <c:spPr>
            <a:ln w="12700"/>
          </c:spPr>
          <c:cat>
            <c:numRef>
              <c:f>'5.1-7 source'!$B$11:$Q$11</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'5.1-7 source'!$B$15:$Q$15</c:f>
              <c:numCache>
                <c:formatCode>#,##0</c:formatCode>
                <c:ptCount val="16"/>
                <c:pt idx="0">
                  <c:v>100</c:v>
                </c:pt>
                <c:pt idx="1">
                  <c:v>100.49559471365639</c:v>
                </c:pt>
                <c:pt idx="2">
                  <c:v>143.83259911894274</c:v>
                </c:pt>
                <c:pt idx="3">
                  <c:v>137.83039647577093</c:v>
                </c:pt>
                <c:pt idx="4">
                  <c:v>170.42951541850221</c:v>
                </c:pt>
                <c:pt idx="5">
                  <c:v>133.5352422907489</c:v>
                </c:pt>
                <c:pt idx="6">
                  <c:v>142.67621145374449</c:v>
                </c:pt>
                <c:pt idx="7">
                  <c:v>140.25330396475772</c:v>
                </c:pt>
                <c:pt idx="8">
                  <c:v>111.72907488986785</c:v>
                </c:pt>
                <c:pt idx="9">
                  <c:v>136.01321585903085</c:v>
                </c:pt>
                <c:pt idx="10">
                  <c:v>131.93832599118943</c:v>
                </c:pt>
                <c:pt idx="11">
                  <c:v>117.62114537444934</c:v>
                </c:pt>
                <c:pt idx="12">
                  <c:v>125.93612334801762</c:v>
                </c:pt>
                <c:pt idx="13">
                  <c:v>146.75110132158591</c:v>
                </c:pt>
                <c:pt idx="14">
                  <c:v>120.87004405286343</c:v>
                </c:pt>
                <c:pt idx="15">
                  <c:v>116.74008810572687</c:v>
                </c:pt>
              </c:numCache>
            </c:numRef>
          </c:val>
          <c:smooth val="0"/>
        </c:ser>
        <c:ser>
          <c:idx val="6"/>
          <c:order val="3"/>
          <c:tx>
            <c:strRef>
              <c:f>'5.1-7 source'!$A$16</c:f>
              <c:strCache>
                <c:ptCount val="1"/>
                <c:pt idx="0">
                  <c:v>CNRACL / Pensions de droit direct de la FPT</c:v>
                </c:pt>
              </c:strCache>
            </c:strRef>
          </c:tx>
          <c:spPr>
            <a:ln w="12700"/>
          </c:spPr>
          <c:cat>
            <c:numRef>
              <c:f>'5.1-7 source'!$B$11:$Q$11</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'5.1-7 source'!$B$16:$Q$16</c:f>
              <c:numCache>
                <c:formatCode>#,##0</c:formatCode>
                <c:ptCount val="16"/>
                <c:pt idx="0">
                  <c:v>100</c:v>
                </c:pt>
                <c:pt idx="1">
                  <c:v>127.75174931548524</c:v>
                </c:pt>
                <c:pt idx="2">
                  <c:v>179.25159720109522</c:v>
                </c:pt>
                <c:pt idx="3">
                  <c:v>172.66200182537267</c:v>
                </c:pt>
                <c:pt idx="4">
                  <c:v>199.07514450867052</c:v>
                </c:pt>
                <c:pt idx="5">
                  <c:v>151.57286279282019</c:v>
                </c:pt>
                <c:pt idx="6">
                  <c:v>175.22969272893215</c:v>
                </c:pt>
                <c:pt idx="7">
                  <c:v>211.4450867052023</c:v>
                </c:pt>
                <c:pt idx="8">
                  <c:v>160.74231822330393</c:v>
                </c:pt>
                <c:pt idx="9">
                  <c:v>197.45664739884393</c:v>
                </c:pt>
                <c:pt idx="10">
                  <c:v>199.46455734712504</c:v>
                </c:pt>
                <c:pt idx="11">
                  <c:v>201.807118953453</c:v>
                </c:pt>
                <c:pt idx="12">
                  <c:v>221.48463644660785</c:v>
                </c:pt>
                <c:pt idx="13">
                  <c:v>248.2263462123517</c:v>
                </c:pt>
                <c:pt idx="14">
                  <c:v>262.47642226954667</c:v>
                </c:pt>
                <c:pt idx="15">
                  <c:v>265.18405841192578</c:v>
                </c:pt>
              </c:numCache>
            </c:numRef>
          </c:val>
          <c:smooth val="0"/>
        </c:ser>
        <c:ser>
          <c:idx val="2"/>
          <c:order val="4"/>
          <c:tx>
            <c:strRef>
              <c:f>'5.1-7 source'!$A$17</c:f>
              <c:strCache>
                <c:ptCount val="1"/>
                <c:pt idx="0">
                  <c:v>CNRACL / Pensions de droit direct de la FPH</c:v>
                </c:pt>
              </c:strCache>
            </c:strRef>
          </c:tx>
          <c:spPr>
            <a:ln w="12700"/>
          </c:spPr>
          <c:cat>
            <c:numRef>
              <c:f>'5.1-7 source'!$B$11:$Q$11</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'5.1-7 source'!$B$17:$Q$17</c:f>
              <c:numCache>
                <c:formatCode>#,##0</c:formatCode>
                <c:ptCount val="16"/>
                <c:pt idx="0">
                  <c:v>100</c:v>
                </c:pt>
                <c:pt idx="1">
                  <c:v>134.6034165237823</c:v>
                </c:pt>
                <c:pt idx="2">
                  <c:v>152.73385406744143</c:v>
                </c:pt>
                <c:pt idx="3">
                  <c:v>157.07118816282465</c:v>
                </c:pt>
                <c:pt idx="4">
                  <c:v>189.71232615736332</c:v>
                </c:pt>
                <c:pt idx="5">
                  <c:v>141.54442115958597</c:v>
                </c:pt>
                <c:pt idx="6">
                  <c:v>159.57325204800915</c:v>
                </c:pt>
                <c:pt idx="7">
                  <c:v>199.60627421096081</c:v>
                </c:pt>
                <c:pt idx="8">
                  <c:v>118.87343621007176</c:v>
                </c:pt>
                <c:pt idx="9">
                  <c:v>137.77862449990474</c:v>
                </c:pt>
                <c:pt idx="10">
                  <c:v>138.10249571346924</c:v>
                </c:pt>
                <c:pt idx="11">
                  <c:v>133.52384581190069</c:v>
                </c:pt>
                <c:pt idx="12">
                  <c:v>145.09430367689083</c:v>
                </c:pt>
                <c:pt idx="13">
                  <c:v>161.74509430367689</c:v>
                </c:pt>
                <c:pt idx="14">
                  <c:v>165.48548929954913</c:v>
                </c:pt>
                <c:pt idx="15">
                  <c:v>156.86797485235283</c:v>
                </c:pt>
              </c:numCache>
            </c:numRef>
          </c:val>
          <c:smooth val="0"/>
        </c:ser>
        <c:dLbls>
          <c:showLegendKey val="0"/>
          <c:showVal val="0"/>
          <c:showCatName val="0"/>
          <c:showSerName val="0"/>
          <c:showPercent val="0"/>
          <c:showBubbleSize val="0"/>
        </c:dLbls>
        <c:marker val="1"/>
        <c:smooth val="0"/>
        <c:axId val="98175400"/>
        <c:axId val="98180104"/>
      </c:lineChart>
      <c:catAx>
        <c:axId val="98175400"/>
        <c:scaling>
          <c:orientation val="minMax"/>
        </c:scaling>
        <c:delete val="0"/>
        <c:axPos val="b"/>
        <c:numFmt formatCode="General" sourceLinked="1"/>
        <c:majorTickMark val="out"/>
        <c:minorTickMark val="none"/>
        <c:tickLblPos val="nextTo"/>
        <c:txPr>
          <a:bodyPr rot="0" vert="horz"/>
          <a:lstStyle/>
          <a:p>
            <a:pPr>
              <a:defRPr/>
            </a:pPr>
            <a:endParaRPr lang="fr-FR"/>
          </a:p>
        </c:txPr>
        <c:crossAx val="98180104"/>
        <c:crosses val="autoZero"/>
        <c:auto val="1"/>
        <c:lblAlgn val="ctr"/>
        <c:lblOffset val="100"/>
        <c:tickLblSkip val="1"/>
        <c:tickMarkSkip val="1"/>
        <c:noMultiLvlLbl val="0"/>
      </c:catAx>
      <c:valAx>
        <c:axId val="98180104"/>
        <c:scaling>
          <c:orientation val="minMax"/>
          <c:max val="270"/>
          <c:min val="20"/>
        </c:scaling>
        <c:delete val="0"/>
        <c:axPos val="l"/>
        <c:majorGridlines>
          <c:spPr>
            <a:ln>
              <a:solidFill>
                <a:schemeClr val="bg1">
                  <a:lumMod val="85000"/>
                </a:schemeClr>
              </a:solidFill>
              <a:prstDash val="sysDash"/>
            </a:ln>
          </c:spPr>
        </c:majorGridlines>
        <c:numFmt formatCode="#,##0" sourceLinked="1"/>
        <c:majorTickMark val="out"/>
        <c:minorTickMark val="none"/>
        <c:tickLblPos val="nextTo"/>
        <c:txPr>
          <a:bodyPr rot="0" vert="horz"/>
          <a:lstStyle/>
          <a:p>
            <a:pPr>
              <a:defRPr/>
            </a:pPr>
            <a:endParaRPr lang="fr-FR"/>
          </a:p>
        </c:txPr>
        <c:crossAx val="98175400"/>
        <c:crosses val="autoZero"/>
        <c:crossBetween val="between"/>
      </c:valAx>
    </c:plotArea>
    <c:legend>
      <c:legendPos val="b"/>
      <c:layout>
        <c:manualLayout>
          <c:xMode val="edge"/>
          <c:yMode val="edge"/>
          <c:x val="0"/>
          <c:y val="0.87796249999999998"/>
          <c:w val="1"/>
          <c:h val="0.12087928303045994"/>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'5.1-16 source'!$B$4</c:f>
              <c:strCache>
                <c:ptCount val="1"/>
                <c:pt idx="0">
                  <c:v>50 ans et moins</c:v>
                </c:pt>
              </c:strCache>
            </c:strRef>
          </c:tx>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'5.1-16 source'!$A$5:$A$22</c:f>
              <c:numCache>
                <c:formatCode>General</c:formatCod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cat>
          <c:val>
            <c:numRef>
              <c:f>'5.1-16 source'!$B$5:$B$22</c:f>
              <c:numCache>
                <c:formatCode>0.0%</c:formatCode>
                <c:ptCount val="18"/>
                <c:pt idx="0">
                  <c:v>6.3670175880980895E-2</c:v>
                </c:pt>
                <c:pt idx="1">
                  <c:v>0.10120859857920472</c:v>
                </c:pt>
                <c:pt idx="2">
                  <c:v>5.0723057917302521E-2</c:v>
                </c:pt>
                <c:pt idx="3">
                  <c:v>5.9842519685039369E-2</c:v>
                </c:pt>
                <c:pt idx="4">
                  <c:v>3.4426924707968695E-2</c:v>
                </c:pt>
                <c:pt idx="5">
                  <c:v>4.1098636728147557E-2</c:v>
                </c:pt>
                <c:pt idx="6">
                  <c:v>3.6441874537752973E-2</c:v>
                </c:pt>
                <c:pt idx="7">
                  <c:v>3.1444835998915698E-2</c:v>
                </c:pt>
                <c:pt idx="8">
                  <c:v>3.2611653127064953E-2</c:v>
                </c:pt>
                <c:pt idx="9">
                  <c:v>8.9892637062448377E-2</c:v>
                </c:pt>
                <c:pt idx="10">
                  <c:v>5.0511536321219122E-3</c:v>
                </c:pt>
                <c:pt idx="11">
                  <c:v>2.5673501523294424E-3</c:v>
                </c:pt>
                <c:pt idx="12">
                  <c:v>2.2705380487133618E-3</c:v>
                </c:pt>
                <c:pt idx="13">
                  <c:v>1.2280821450501467E-3</c:v>
                </c:pt>
                <c:pt idx="14">
                  <c:v>9.9360367633360243E-4</c:v>
                </c:pt>
                <c:pt idx="15">
                  <c:v>9.5134547431367214E-4</c:v>
                </c:pt>
                <c:pt idx="16">
                  <c:v>6.0639616124864881E-4</c:v>
                </c:pt>
                <c:pt idx="17">
                  <c:v>6.3237774030354128E-4</c:v>
                </c:pt>
              </c:numCache>
            </c:numRef>
          </c:val>
        </c:ser>
        <c:ser>
          <c:idx val="1"/>
          <c:order val="1"/>
          <c:tx>
            <c:strRef>
              <c:f>'5.1-16 source'!$C$4</c:f>
              <c:strCache>
                <c:ptCount val="1"/>
                <c:pt idx="0">
                  <c:v>51 à 54 ans</c:v>
                </c:pt>
              </c:strCache>
            </c:strRef>
          </c:tx>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'5.1-16 source'!$A$5:$A$22</c:f>
              <c:numCache>
                <c:formatCode>General</c:formatCod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cat>
          <c:val>
            <c:numRef>
              <c:f>'5.1-16 source'!$C$5:$C$22</c:f>
              <c:numCache>
                <c:formatCode>0.0%</c:formatCode>
                <c:ptCount val="18"/>
                <c:pt idx="0">
                  <c:v>3.5554434848389334E-2</c:v>
                </c:pt>
                <c:pt idx="1">
                  <c:v>5.6185995017990591E-2</c:v>
                </c:pt>
                <c:pt idx="2">
                  <c:v>2.41261536225565E-2</c:v>
                </c:pt>
                <c:pt idx="3">
                  <c:v>2.7615298087739031E-2</c:v>
                </c:pt>
                <c:pt idx="4">
                  <c:v>1.8235090018890475E-2</c:v>
                </c:pt>
                <c:pt idx="5">
                  <c:v>2.1772253408179631E-2</c:v>
                </c:pt>
                <c:pt idx="6">
                  <c:v>2.1582733812949641E-2</c:v>
                </c:pt>
                <c:pt idx="7">
                  <c:v>1.8252462275232674E-2</c:v>
                </c:pt>
                <c:pt idx="8">
                  <c:v>2.2039102888016481E-2</c:v>
                </c:pt>
                <c:pt idx="9">
                  <c:v>7.337526205450734E-2</c:v>
                </c:pt>
                <c:pt idx="10">
                  <c:v>4.0666067377252684E-3</c:v>
                </c:pt>
                <c:pt idx="11">
                  <c:v>2.4988874816006573E-3</c:v>
                </c:pt>
                <c:pt idx="12">
                  <c:v>2.580156873537911E-3</c:v>
                </c:pt>
                <c:pt idx="13">
                  <c:v>1.3304223238043255E-3</c:v>
                </c:pt>
                <c:pt idx="14">
                  <c:v>2.049307582438055E-3</c:v>
                </c:pt>
                <c:pt idx="15">
                  <c:v>2.6365860288121773E-3</c:v>
                </c:pt>
                <c:pt idx="16">
                  <c:v>2.003743837169448E-3</c:v>
                </c:pt>
                <c:pt idx="17">
                  <c:v>1.6072934232715008E-3</c:v>
                </c:pt>
              </c:numCache>
            </c:numRef>
          </c:val>
        </c:ser>
        <c:ser>
          <c:idx val="2"/>
          <c:order val="2"/>
          <c:tx>
            <c:strRef>
              <c:f>'5.1-16 source'!$D$4</c:f>
              <c:strCache>
                <c:ptCount val="1"/>
                <c:pt idx="0">
                  <c:v>55 ans</c:v>
                </c:pt>
              </c:strCache>
            </c:strRef>
          </c:tx>
          <c:dLbls>
            <c:numFmt formatCode="0%" sourceLinked="0"/>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'5.1-16 source'!$A$5:$A$22</c:f>
              <c:numCache>
                <c:formatCode>General</c:formatCod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cat>
          <c:val>
            <c:numRef>
              <c:f>'5.1-16 source'!$D$5:$D$22</c:f>
              <c:numCache>
                <c:formatCode>0.0%</c:formatCode>
                <c:ptCount val="18"/>
                <c:pt idx="0">
                  <c:v>6.7137363676479864E-2</c:v>
                </c:pt>
                <c:pt idx="1">
                  <c:v>6.4996770919826558E-2</c:v>
                </c:pt>
                <c:pt idx="2">
                  <c:v>5.3629823413996074E-2</c:v>
                </c:pt>
                <c:pt idx="3">
                  <c:v>5.6467941507311589E-2</c:v>
                </c:pt>
                <c:pt idx="4">
                  <c:v>3.5275068429777554E-2</c:v>
                </c:pt>
                <c:pt idx="5">
                  <c:v>3.656776263031275E-2</c:v>
                </c:pt>
                <c:pt idx="6">
                  <c:v>3.3954145095138839E-2</c:v>
                </c:pt>
                <c:pt idx="7">
                  <c:v>3.3839342188488296E-2</c:v>
                </c:pt>
                <c:pt idx="8">
                  <c:v>3.1678781047148913E-2</c:v>
                </c:pt>
                <c:pt idx="9">
                  <c:v>3.5385299536242934E-2</c:v>
                </c:pt>
                <c:pt idx="10">
                  <c:v>1.6480458884465563E-2</c:v>
                </c:pt>
                <c:pt idx="11">
                  <c:v>1.2152124054359361E-2</c:v>
                </c:pt>
                <c:pt idx="12">
                  <c:v>2.6145589651850832E-3</c:v>
                </c:pt>
                <c:pt idx="13">
                  <c:v>1.944463396329399E-3</c:v>
                </c:pt>
                <c:pt idx="14">
                  <c:v>2.3598087312923059E-3</c:v>
                </c:pt>
                <c:pt idx="15">
                  <c:v>1.8211470508290295E-3</c:v>
                </c:pt>
                <c:pt idx="16">
                  <c:v>1.5555379788552296E-3</c:v>
                </c:pt>
                <c:pt idx="17">
                  <c:v>1.4491989881956155E-3</c:v>
                </c:pt>
              </c:numCache>
            </c:numRef>
          </c:val>
        </c:ser>
        <c:ser>
          <c:idx val="3"/>
          <c:order val="3"/>
          <c:tx>
            <c:strRef>
              <c:f>'5.1-16 source'!$E$4</c:f>
              <c:strCache>
                <c:ptCount val="1"/>
                <c:pt idx="0">
                  <c:v>56 à 59 ans</c:v>
                </c:pt>
              </c:strCache>
            </c:strRef>
          </c:tx>
          <c:dLbls>
            <c:numFmt formatCode="0%" sourceLinked="0"/>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'5.1-16 source'!$A$5:$A$22</c:f>
              <c:numCache>
                <c:formatCode>General</c:formatCod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cat>
          <c:val>
            <c:numRef>
              <c:f>'5.1-16 source'!$E$5:$E$22</c:f>
              <c:numCache>
                <c:formatCode>0.0%</c:formatCode>
                <c:ptCount val="18"/>
                <c:pt idx="0">
                  <c:v>7.218054592447834E-2</c:v>
                </c:pt>
                <c:pt idx="1">
                  <c:v>9.0598763723590742E-2</c:v>
                </c:pt>
                <c:pt idx="2">
                  <c:v>5.9734030957052542E-2</c:v>
                </c:pt>
                <c:pt idx="3">
                  <c:v>9.8256467941507317E-2</c:v>
                </c:pt>
                <c:pt idx="4">
                  <c:v>0.23593816261228268</c:v>
                </c:pt>
                <c:pt idx="5">
                  <c:v>0.23091419406575781</c:v>
                </c:pt>
                <c:pt idx="6">
                  <c:v>0.31079809049956297</c:v>
                </c:pt>
                <c:pt idx="7">
                  <c:v>0.13879100027107616</c:v>
                </c:pt>
                <c:pt idx="8">
                  <c:v>0.13713219574765811</c:v>
                </c:pt>
                <c:pt idx="9">
                  <c:v>0.12854964741757194</c:v>
                </c:pt>
                <c:pt idx="10">
                  <c:v>0.12734900047087025</c:v>
                </c:pt>
                <c:pt idx="11">
                  <c:v>0.10645945298326087</c:v>
                </c:pt>
                <c:pt idx="12">
                  <c:v>7.0008256501995325E-2</c:v>
                </c:pt>
                <c:pt idx="13">
                  <c:v>6.0448932250801668E-2</c:v>
                </c:pt>
                <c:pt idx="14">
                  <c:v>5.1450040365149351E-2</c:v>
                </c:pt>
                <c:pt idx="15">
                  <c:v>5.2133731992389236E-2</c:v>
                </c:pt>
                <c:pt idx="16">
                  <c:v>4.2526826438872629E-2</c:v>
                </c:pt>
                <c:pt idx="17">
                  <c:v>4.0472175379426642E-2</c:v>
                </c:pt>
              </c:numCache>
            </c:numRef>
          </c:val>
        </c:ser>
        <c:ser>
          <c:idx val="4"/>
          <c:order val="4"/>
          <c:tx>
            <c:strRef>
              <c:f>'5.1-16 source'!$F$4</c:f>
              <c:strCache>
                <c:ptCount val="1"/>
                <c:pt idx="0">
                  <c:v>60 ans</c:v>
                </c:pt>
              </c:strCache>
            </c:strRef>
          </c:tx>
          <c:dLbls>
            <c:numFmt formatCode="0%" sourceLinked="0"/>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'5.1-16 source'!$A$5:$A$22</c:f>
              <c:numCache>
                <c:formatCode>General</c:formatCod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cat>
          <c:val>
            <c:numRef>
              <c:f>'5.1-16 source'!$F$5:$F$22</c:f>
              <c:numCache>
                <c:formatCode>0.0%</c:formatCode>
                <c:ptCount val="18"/>
                <c:pt idx="0">
                  <c:v>0.60057996595851981</c:v>
                </c:pt>
                <c:pt idx="1">
                  <c:v>0.52698588430667037</c:v>
                </c:pt>
                <c:pt idx="2">
                  <c:v>0.66826538768984811</c:v>
                </c:pt>
                <c:pt idx="3">
                  <c:v>0.59015748031496063</c:v>
                </c:pt>
                <c:pt idx="4">
                  <c:v>0.54539496511045149</c:v>
                </c:pt>
                <c:pt idx="5">
                  <c:v>0.50862068965517238</c:v>
                </c:pt>
                <c:pt idx="6">
                  <c:v>0.42224164593558799</c:v>
                </c:pt>
                <c:pt idx="7">
                  <c:v>0.53361344537815125</c:v>
                </c:pt>
                <c:pt idx="8">
                  <c:v>0.51101955144400824</c:v>
                </c:pt>
                <c:pt idx="9">
                  <c:v>0.38075725811574868</c:v>
                </c:pt>
                <c:pt idx="10">
                  <c:v>0.43512692093660377</c:v>
                </c:pt>
                <c:pt idx="11">
                  <c:v>0.46256803477903674</c:v>
                </c:pt>
                <c:pt idx="12">
                  <c:v>0.3111669189486721</c:v>
                </c:pt>
                <c:pt idx="13">
                  <c:v>0.32366787200654978</c:v>
                </c:pt>
                <c:pt idx="14">
                  <c:v>0.31469291436378316</c:v>
                </c:pt>
                <c:pt idx="15">
                  <c:v>0.30682250611579232</c:v>
                </c:pt>
                <c:pt idx="16">
                  <c:v>0.27182367054232909</c:v>
                </c:pt>
                <c:pt idx="17">
                  <c:v>0.25421585160202359</c:v>
                </c:pt>
              </c:numCache>
            </c:numRef>
          </c:val>
        </c:ser>
        <c:ser>
          <c:idx val="5"/>
          <c:order val="5"/>
          <c:tx>
            <c:strRef>
              <c:f>'5.1-16 source'!$G$4</c:f>
              <c:strCache>
                <c:ptCount val="1"/>
                <c:pt idx="0">
                  <c:v>61 à 64 ans</c:v>
                </c:pt>
              </c:strCache>
            </c:strRef>
          </c:tx>
          <c:dLbls>
            <c:numFmt formatCode="0%" sourceLinked="0"/>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'5.1-16 source'!$A$5:$A$22</c:f>
              <c:numCache>
                <c:formatCode>General</c:formatCod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cat>
          <c:val>
            <c:numRef>
              <c:f>'5.1-16 source'!$G$5:$G$22</c:f>
              <c:numCache>
                <c:formatCode>0.0%</c:formatCode>
                <c:ptCount val="18"/>
                <c:pt idx="0">
                  <c:v>0.11151736745886655</c:v>
                </c:pt>
                <c:pt idx="1">
                  <c:v>0.12002952301872867</c:v>
                </c:pt>
                <c:pt idx="2">
                  <c:v>9.6795291039895356E-2</c:v>
                </c:pt>
                <c:pt idx="3">
                  <c:v>0.12165354330708661</c:v>
                </c:pt>
                <c:pt idx="4">
                  <c:v>9.553182466556151E-2</c:v>
                </c:pt>
                <c:pt idx="5">
                  <c:v>0.11956696070569367</c:v>
                </c:pt>
                <c:pt idx="6">
                  <c:v>0.13578296241511464</c:v>
                </c:pt>
                <c:pt idx="7">
                  <c:v>0.18500948766603414</c:v>
                </c:pt>
                <c:pt idx="8">
                  <c:v>0.20538733626151515</c:v>
                </c:pt>
                <c:pt idx="9">
                  <c:v>0.21332825106410011</c:v>
                </c:pt>
                <c:pt idx="10">
                  <c:v>0.2932237489833483</c:v>
                </c:pt>
                <c:pt idx="11">
                  <c:v>0.31198439051107385</c:v>
                </c:pt>
                <c:pt idx="12">
                  <c:v>0.48475987340030274</c:v>
                </c:pt>
                <c:pt idx="13">
                  <c:v>0.47421027495394691</c:v>
                </c:pt>
                <c:pt idx="14">
                  <c:v>0.51083649009501331</c:v>
                </c:pt>
                <c:pt idx="15">
                  <c:v>0.52685512367491161</c:v>
                </c:pt>
                <c:pt idx="16">
                  <c:v>0.55846449945951648</c:v>
                </c:pt>
                <c:pt idx="17">
                  <c:v>0.57319772344013487</c:v>
                </c:pt>
              </c:numCache>
            </c:numRef>
          </c:val>
        </c:ser>
        <c:ser>
          <c:idx val="6"/>
          <c:order val="6"/>
          <c:tx>
            <c:strRef>
              <c:f>'5.1-16 source'!$H$4</c:f>
              <c:strCache>
                <c:ptCount val="1"/>
                <c:pt idx="0">
                  <c:v>65 ans et plus</c:v>
                </c:pt>
              </c:strCache>
            </c:strRef>
          </c:tx>
          <c:dLbls>
            <c:numFmt formatCode="0%" sourceLinked="0"/>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'5.1-16 source'!$A$5:$A$22</c:f>
              <c:numCache>
                <c:formatCode>General</c:formatCod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cat>
          <c:val>
            <c:numRef>
              <c:f>'5.1-16 source'!$H$5:$H$22</c:f>
              <c:numCache>
                <c:formatCode>0.0%</c:formatCode>
                <c:ptCount val="18"/>
                <c:pt idx="0">
                  <c:v>4.9360146252285193E-2</c:v>
                </c:pt>
                <c:pt idx="1">
                  <c:v>3.9994464433988373E-2</c:v>
                </c:pt>
                <c:pt idx="2">
                  <c:v>4.6726255359348885E-2</c:v>
                </c:pt>
                <c:pt idx="3">
                  <c:v>4.6006749156355456E-2</c:v>
                </c:pt>
                <c:pt idx="4">
                  <c:v>3.5197964455067655E-2</c:v>
                </c:pt>
                <c:pt idx="5">
                  <c:v>4.1459502806736166E-2</c:v>
                </c:pt>
                <c:pt idx="6">
                  <c:v>3.9198547703892958E-2</c:v>
                </c:pt>
                <c:pt idx="7">
                  <c:v>5.9049426222101742E-2</c:v>
                </c:pt>
                <c:pt idx="8">
                  <c:v>6.0131379484588174E-2</c:v>
                </c:pt>
                <c:pt idx="9">
                  <c:v>7.8711644749380597E-2</c:v>
                </c:pt>
                <c:pt idx="10">
                  <c:v>0.11870211035486494</c:v>
                </c:pt>
                <c:pt idx="11">
                  <c:v>0.1017697600383391</c:v>
                </c:pt>
                <c:pt idx="12">
                  <c:v>0.12659969726159351</c:v>
                </c:pt>
                <c:pt idx="13">
                  <c:v>0.13716995292351777</c:v>
                </c:pt>
                <c:pt idx="14">
                  <c:v>0.11761783518599019</c:v>
                </c:pt>
                <c:pt idx="15">
                  <c:v>0.10877955966295189</c:v>
                </c:pt>
                <c:pt idx="16">
                  <c:v>0.1230193255820085</c:v>
                </c:pt>
                <c:pt idx="17">
                  <c:v>0.12842537942664417</c:v>
                </c:pt>
              </c:numCache>
            </c:numRef>
          </c:val>
        </c:ser>
        <c:dLbls>
          <c:showLegendKey val="0"/>
          <c:showVal val="0"/>
          <c:showCatName val="0"/>
          <c:showSerName val="0"/>
          <c:showPercent val="0"/>
          <c:showBubbleSize val="0"/>
        </c:dLbls>
        <c:axId val="98173832"/>
        <c:axId val="98175008"/>
      </c:areaChart>
      <c:catAx>
        <c:axId val="98173832"/>
        <c:scaling>
          <c:orientation val="minMax"/>
        </c:scaling>
        <c:delete val="0"/>
        <c:axPos val="b"/>
        <c:numFmt formatCode="General" sourceLinked="1"/>
        <c:majorTickMark val="out"/>
        <c:minorTickMark val="none"/>
        <c:tickLblPos val="nextTo"/>
        <c:crossAx val="98175008"/>
        <c:crosses val="autoZero"/>
        <c:auto val="1"/>
        <c:lblAlgn val="ctr"/>
        <c:lblOffset val="100"/>
        <c:noMultiLvlLbl val="0"/>
      </c:catAx>
      <c:valAx>
        <c:axId val="98175008"/>
        <c:scaling>
          <c:orientation val="minMax"/>
          <c:max val="1"/>
        </c:scaling>
        <c:delete val="1"/>
        <c:axPos val="l"/>
        <c:majorGridlines/>
        <c:numFmt formatCode="0%" sourceLinked="0"/>
        <c:majorTickMark val="out"/>
        <c:minorTickMark val="none"/>
        <c:tickLblPos val="nextTo"/>
        <c:crossAx val="98173832"/>
        <c:crosses val="autoZero"/>
        <c:crossBetween val="midCat"/>
        <c:majorUnit val="0.1"/>
      </c:valAx>
    </c:plotArea>
    <c:legend>
      <c:legendPos val="b"/>
      <c:overlay val="0"/>
    </c:legend>
    <c:plotVisOnly val="1"/>
    <c:dispBlanksAs val="zero"/>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'5.1-16 source'!$B$27</c:f>
              <c:strCache>
                <c:ptCount val="1"/>
                <c:pt idx="0">
                  <c:v>50 ans et moins</c:v>
                </c:pt>
              </c:strCache>
            </c:strRef>
          </c:tx>
          <c:dLbls>
            <c:numFmt formatCode="0%" sourceLinked="0"/>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'5.1-16 source'!$A$28:$A$45</c:f>
              <c:numCache>
                <c:formatCode>General</c:formatCod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cat>
          <c:val>
            <c:numRef>
              <c:f>'5.1-16 source'!$B$28:$B$45</c:f>
              <c:numCache>
                <c:formatCode>0.0%</c:formatCode>
                <c:ptCount val="18"/>
                <c:pt idx="0">
                  <c:v>0.14465814471678198</c:v>
                </c:pt>
                <c:pt idx="1">
                  <c:v>0.19307006175192498</c:v>
                </c:pt>
                <c:pt idx="2">
                  <c:v>0.10554958825635517</c:v>
                </c:pt>
                <c:pt idx="3">
                  <c:v>0.1217638391917491</c:v>
                </c:pt>
                <c:pt idx="4">
                  <c:v>9.4260789715335164E-2</c:v>
                </c:pt>
                <c:pt idx="5">
                  <c:v>0.10945449719063841</c:v>
                </c:pt>
                <c:pt idx="6">
                  <c:v>9.3834833547649668E-2</c:v>
                </c:pt>
                <c:pt idx="7">
                  <c:v>7.5819472813928604E-2</c:v>
                </c:pt>
                <c:pt idx="8">
                  <c:v>8.0417328581855657E-2</c:v>
                </c:pt>
                <c:pt idx="9">
                  <c:v>0.20123064439786328</c:v>
                </c:pt>
                <c:pt idx="10">
                  <c:v>1.493586364435073E-2</c:v>
                </c:pt>
                <c:pt idx="11">
                  <c:v>9.0608730476571878E-3</c:v>
                </c:pt>
                <c:pt idx="12">
                  <c:v>8.8779655916135826E-3</c:v>
                </c:pt>
                <c:pt idx="13">
                  <c:v>3.336635211928471E-3</c:v>
                </c:pt>
                <c:pt idx="14">
                  <c:v>2.1018438903219641E-3</c:v>
                </c:pt>
                <c:pt idx="15">
                  <c:v>2.0294266869609334E-3</c:v>
                </c:pt>
                <c:pt idx="16">
                  <c:v>1.1685655857434998E-3</c:v>
                </c:pt>
                <c:pt idx="17">
                  <c:v>1.0230406547460191E-3</c:v>
                </c:pt>
              </c:numCache>
            </c:numRef>
          </c:val>
        </c:ser>
        <c:ser>
          <c:idx val="1"/>
          <c:order val="1"/>
          <c:tx>
            <c:strRef>
              <c:f>'5.1-16 source'!$C$27</c:f>
              <c:strCache>
                <c:ptCount val="1"/>
                <c:pt idx="0">
                  <c:v>51 à 54 ans</c:v>
                </c:pt>
              </c:strCache>
            </c:strRef>
          </c:tx>
          <c:dLbls>
            <c:numFmt formatCode="0%" sourceLinked="0"/>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'5.1-16 source'!$A$28:$A$45</c:f>
              <c:numCache>
                <c:formatCode>General</c:formatCod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cat>
          <c:val>
            <c:numRef>
              <c:f>'5.1-16 source'!$C$28:$C$45</c:f>
              <c:numCache>
                <c:formatCode>0.0%</c:formatCode>
                <c:ptCount val="18"/>
                <c:pt idx="0">
                  <c:v>5.1893983816113522E-2</c:v>
                </c:pt>
                <c:pt idx="1">
                  <c:v>7.1548372341236566E-2</c:v>
                </c:pt>
                <c:pt idx="2">
                  <c:v>3.852488363766559E-2</c:v>
                </c:pt>
                <c:pt idx="3">
                  <c:v>4.2569985266259734E-2</c:v>
                </c:pt>
                <c:pt idx="4">
                  <c:v>3.6134067952249771E-2</c:v>
                </c:pt>
                <c:pt idx="5">
                  <c:v>4.3091625005530237E-2</c:v>
                </c:pt>
                <c:pt idx="6">
                  <c:v>4.5863694813544791E-2</c:v>
                </c:pt>
                <c:pt idx="7">
                  <c:v>3.7982686509094449E-2</c:v>
                </c:pt>
                <c:pt idx="8">
                  <c:v>4.1475247949851878E-2</c:v>
                </c:pt>
                <c:pt idx="9">
                  <c:v>9.2839272432213127E-2</c:v>
                </c:pt>
                <c:pt idx="10">
                  <c:v>2.6884554559831311E-2</c:v>
                </c:pt>
                <c:pt idx="11">
                  <c:v>1.2314777733279936E-2</c:v>
                </c:pt>
                <c:pt idx="12">
                  <c:v>9.1789135777699746E-3</c:v>
                </c:pt>
                <c:pt idx="13">
                  <c:v>4.3271987904697357E-3</c:v>
                </c:pt>
                <c:pt idx="14">
                  <c:v>2.1973822489729628E-3</c:v>
                </c:pt>
                <c:pt idx="15">
                  <c:v>2.6636225266362251E-3</c:v>
                </c:pt>
                <c:pt idx="16">
                  <c:v>1.9197863194357497E-3</c:v>
                </c:pt>
                <c:pt idx="17">
                  <c:v>1.9126412240903835E-3</c:v>
                </c:pt>
              </c:numCache>
            </c:numRef>
          </c:val>
        </c:ser>
        <c:ser>
          <c:idx val="2"/>
          <c:order val="2"/>
          <c:tx>
            <c:strRef>
              <c:f>'5.1-16 source'!$D$27</c:f>
              <c:strCache>
                <c:ptCount val="1"/>
                <c:pt idx="0">
                  <c:v>55 ans</c:v>
                </c:pt>
              </c:strCache>
            </c:strRef>
          </c:tx>
          <c:dLbls>
            <c:numFmt formatCode="0%" sourceLinked="0"/>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'5.1-16 source'!$A$28:$A$45</c:f>
              <c:numCache>
                <c:formatCode>General</c:formatCod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cat>
          <c:val>
            <c:numRef>
              <c:f>'5.1-16 source'!$D$28:$D$45</c:f>
              <c:numCache>
                <c:formatCode>0.0%</c:formatCode>
                <c:ptCount val="18"/>
                <c:pt idx="0">
                  <c:v>0.35299636448926935</c:v>
                </c:pt>
                <c:pt idx="1">
                  <c:v>0.31920408630022107</c:v>
                </c:pt>
                <c:pt idx="2">
                  <c:v>0.37021124239169351</c:v>
                </c:pt>
                <c:pt idx="3">
                  <c:v>0.33756051357608924</c:v>
                </c:pt>
                <c:pt idx="4">
                  <c:v>0.271900826446281</c:v>
                </c:pt>
                <c:pt idx="5">
                  <c:v>0.25704552493031896</c:v>
                </c:pt>
                <c:pt idx="6">
                  <c:v>0.2616088012573225</c:v>
                </c:pt>
                <c:pt idx="7">
                  <c:v>0.29554518042991929</c:v>
                </c:pt>
                <c:pt idx="8">
                  <c:v>0.28603323172040701</c:v>
                </c:pt>
                <c:pt idx="9">
                  <c:v>0.19926972750016905</c:v>
                </c:pt>
                <c:pt idx="10">
                  <c:v>0.19891056053417677</c:v>
                </c:pt>
                <c:pt idx="11">
                  <c:v>0.18196836203444133</c:v>
                </c:pt>
                <c:pt idx="12">
                  <c:v>1.3642975372423132E-2</c:v>
                </c:pt>
                <c:pt idx="13">
                  <c:v>1.0009905635785413E-2</c:v>
                </c:pt>
                <c:pt idx="14">
                  <c:v>4.5858412152479221E-3</c:v>
                </c:pt>
                <c:pt idx="15">
                  <c:v>2.4522239134111279E-3</c:v>
                </c:pt>
                <c:pt idx="16">
                  <c:v>3.0048829347689996E-3</c:v>
                </c:pt>
                <c:pt idx="17">
                  <c:v>1.8681611956231651E-3</c:v>
                </c:pt>
              </c:numCache>
            </c:numRef>
          </c:val>
        </c:ser>
        <c:ser>
          <c:idx val="3"/>
          <c:order val="3"/>
          <c:tx>
            <c:strRef>
              <c:f>'5.1-16 source'!$E$27</c:f>
              <c:strCache>
                <c:ptCount val="1"/>
                <c:pt idx="0">
                  <c:v>56 à 59 ans</c:v>
                </c:pt>
              </c:strCache>
            </c:strRef>
          </c:tx>
          <c:dLbls>
            <c:numFmt formatCode="0%" sourceLinked="0"/>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'5.1-16 source'!$A$28:$A$45</c:f>
              <c:numCache>
                <c:formatCode>General</c:formatCod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cat>
          <c:val>
            <c:numRef>
              <c:f>'5.1-16 source'!$E$28:$E$45</c:f>
              <c:numCache>
                <c:formatCode>0.0%</c:formatCode>
                <c:ptCount val="18"/>
                <c:pt idx="0">
                  <c:v>0.17116219068840155</c:v>
                </c:pt>
                <c:pt idx="1">
                  <c:v>0.19791110772280246</c:v>
                </c:pt>
                <c:pt idx="2">
                  <c:v>0.16118868600071606</c:v>
                </c:pt>
                <c:pt idx="3">
                  <c:v>0.20774573773942329</c:v>
                </c:pt>
                <c:pt idx="4">
                  <c:v>0.27056932966023878</c:v>
                </c:pt>
                <c:pt idx="5">
                  <c:v>0.27752953147812237</c:v>
                </c:pt>
                <c:pt idx="6">
                  <c:v>0.32318902700385771</c:v>
                </c:pt>
                <c:pt idx="7">
                  <c:v>0.23611516389456277</c:v>
                </c:pt>
                <c:pt idx="8">
                  <c:v>0.24374221802412949</c:v>
                </c:pt>
                <c:pt idx="9">
                  <c:v>0.24068564473595239</c:v>
                </c:pt>
                <c:pt idx="10">
                  <c:v>0.3131259884027412</c:v>
                </c:pt>
                <c:pt idx="11">
                  <c:v>0.31107328794553463</c:v>
                </c:pt>
                <c:pt idx="12">
                  <c:v>0.42860009028439583</c:v>
                </c:pt>
                <c:pt idx="13">
                  <c:v>0.39679891559355612</c:v>
                </c:pt>
                <c:pt idx="14">
                  <c:v>0.37665997898156112</c:v>
                </c:pt>
                <c:pt idx="15">
                  <c:v>0.38064434297311012</c:v>
                </c:pt>
                <c:pt idx="16">
                  <c:v>0.3489420308000501</c:v>
                </c:pt>
                <c:pt idx="17">
                  <c:v>0.32830709011653769</c:v>
                </c:pt>
              </c:numCache>
            </c:numRef>
          </c:val>
        </c:ser>
        <c:ser>
          <c:idx val="4"/>
          <c:order val="4"/>
          <c:tx>
            <c:strRef>
              <c:f>'5.1-16 source'!$F$27</c:f>
              <c:strCache>
                <c:ptCount val="1"/>
                <c:pt idx="0">
                  <c:v>60 ans</c:v>
                </c:pt>
              </c:strCache>
            </c:strRef>
          </c:tx>
          <c:dLbls>
            <c:numFmt formatCode="0%" sourceLinked="0"/>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'5.1-16 source'!$A$28:$A$45</c:f>
              <c:numCache>
                <c:formatCode>General</c:formatCod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cat>
          <c:val>
            <c:numRef>
              <c:f>'5.1-16 source'!$F$28:$F$45</c:f>
              <c:numCache>
                <c:formatCode>0.0%</c:formatCode>
                <c:ptCount val="18"/>
                <c:pt idx="0">
                  <c:v>0.23531136390289667</c:v>
                </c:pt>
                <c:pt idx="1">
                  <c:v>0.17919493786689031</c:v>
                </c:pt>
                <c:pt idx="2">
                  <c:v>0.28012889366272825</c:v>
                </c:pt>
                <c:pt idx="3">
                  <c:v>0.23816038728688696</c:v>
                </c:pt>
                <c:pt idx="4">
                  <c:v>0.275068870523416</c:v>
                </c:pt>
                <c:pt idx="5">
                  <c:v>0.25270981728089192</c:v>
                </c:pt>
                <c:pt idx="6">
                  <c:v>0.2091370195742249</c:v>
                </c:pt>
                <c:pt idx="7">
                  <c:v>0.26602470576792142</c:v>
                </c:pt>
                <c:pt idx="8">
                  <c:v>0.252200420763385</c:v>
                </c:pt>
                <c:pt idx="9">
                  <c:v>0.17158022854824531</c:v>
                </c:pt>
                <c:pt idx="10">
                  <c:v>0.27569847127042701</c:v>
                </c:pt>
                <c:pt idx="11">
                  <c:v>0.30186223468161794</c:v>
                </c:pt>
                <c:pt idx="12">
                  <c:v>0.25084014646135327</c:v>
                </c:pt>
                <c:pt idx="13">
                  <c:v>0.27360408737813463</c:v>
                </c:pt>
                <c:pt idx="14">
                  <c:v>0.26225279449699052</c:v>
                </c:pt>
                <c:pt idx="15">
                  <c:v>0.25545408422120752</c:v>
                </c:pt>
                <c:pt idx="16">
                  <c:v>0.25249363549100623</c:v>
                </c:pt>
                <c:pt idx="17">
                  <c:v>0.2006494084156214</c:v>
                </c:pt>
              </c:numCache>
            </c:numRef>
          </c:val>
        </c:ser>
        <c:ser>
          <c:idx val="5"/>
          <c:order val="5"/>
          <c:tx>
            <c:strRef>
              <c:f>'5.1-16 source'!$G$27</c:f>
              <c:strCache>
                <c:ptCount val="1"/>
                <c:pt idx="0">
                  <c:v>61 à 64 ans</c:v>
                </c:pt>
              </c:strCache>
            </c:strRef>
          </c:tx>
          <c:dLbls>
            <c:numFmt formatCode="0%" sourceLinked="0"/>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'5.1-16 source'!$A$28:$A$45</c:f>
              <c:numCache>
                <c:formatCode>General</c:formatCod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cat>
          <c:val>
            <c:numRef>
              <c:f>'5.1-16 source'!$G$28:$G$45</c:f>
              <c:numCache>
                <c:formatCode>0.0%</c:formatCode>
                <c:ptCount val="18"/>
                <c:pt idx="0">
                  <c:v>3.7293303623783275E-2</c:v>
                </c:pt>
                <c:pt idx="1">
                  <c:v>3.377296637950751E-2</c:v>
                </c:pt>
                <c:pt idx="2">
                  <c:v>3.8095238095238099E-2</c:v>
                </c:pt>
                <c:pt idx="3">
                  <c:v>4.4727425805093667E-2</c:v>
                </c:pt>
                <c:pt idx="4">
                  <c:v>4.5224977043158858E-2</c:v>
                </c:pt>
                <c:pt idx="5">
                  <c:v>5.2161217537495023E-2</c:v>
                </c:pt>
                <c:pt idx="6">
                  <c:v>5.8436919559937135E-2</c:v>
                </c:pt>
                <c:pt idx="7">
                  <c:v>7.8056609279252995E-2</c:v>
                </c:pt>
                <c:pt idx="8">
                  <c:v>8.4023871881842765E-2</c:v>
                </c:pt>
                <c:pt idx="9">
                  <c:v>8.0160930421259047E-2</c:v>
                </c:pt>
                <c:pt idx="10">
                  <c:v>0.14227142271422713</c:v>
                </c:pt>
                <c:pt idx="11">
                  <c:v>0.15658790548658391</c:v>
                </c:pt>
                <c:pt idx="12">
                  <c:v>0.2551035762652355</c:v>
                </c:pt>
                <c:pt idx="13">
                  <c:v>0.27110161096918828</c:v>
                </c:pt>
                <c:pt idx="14">
                  <c:v>0.31508550683099262</c:v>
                </c:pt>
                <c:pt idx="15">
                  <c:v>0.31946558430576694</c:v>
                </c:pt>
                <c:pt idx="16">
                  <c:v>0.35144609991235759</c:v>
                </c:pt>
                <c:pt idx="17">
                  <c:v>0.41829018770572013</c:v>
                </c:pt>
              </c:numCache>
            </c:numRef>
          </c:val>
        </c:ser>
        <c:ser>
          <c:idx val="6"/>
          <c:order val="6"/>
          <c:tx>
            <c:strRef>
              <c:f>'5.1-16 source'!$H$27</c:f>
              <c:strCache>
                <c:ptCount val="1"/>
                <c:pt idx="0">
                  <c:v>65 ans et plus</c:v>
                </c:pt>
              </c:strCache>
            </c:strRef>
          </c:tx>
          <c:dLbls>
            <c:numFmt formatCode="0%" sourceLinked="0"/>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'5.1-16 source'!$A$28:$A$45</c:f>
              <c:numCache>
                <c:formatCode>General</c:formatCod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cat>
          <c:val>
            <c:numRef>
              <c:f>'5.1-16 source'!$H$28:$H$45</c:f>
              <c:numCache>
                <c:formatCode>0.0%</c:formatCode>
                <c:ptCount val="18"/>
                <c:pt idx="0">
                  <c:v>6.6846487627536064E-3</c:v>
                </c:pt>
                <c:pt idx="1">
                  <c:v>5.2984676374170925E-3</c:v>
                </c:pt>
                <c:pt idx="2">
                  <c:v>6.3014679556032942E-3</c:v>
                </c:pt>
                <c:pt idx="3">
                  <c:v>7.4721111344980004E-3</c:v>
                </c:pt>
                <c:pt idx="4">
                  <c:v>6.8411386593204776E-3</c:v>
                </c:pt>
                <c:pt idx="5">
                  <c:v>8.0077865770030524E-3</c:v>
                </c:pt>
                <c:pt idx="6">
                  <c:v>7.9297042434633511E-3</c:v>
                </c:pt>
                <c:pt idx="7">
                  <c:v>1.0456181305320495E-2</c:v>
                </c:pt>
                <c:pt idx="8">
                  <c:v>1.2107681078528186E-2</c:v>
                </c:pt>
                <c:pt idx="9">
                  <c:v>1.423355196429779E-2</c:v>
                </c:pt>
                <c:pt idx="10">
                  <c:v>2.8173138874245884E-2</c:v>
                </c:pt>
                <c:pt idx="11">
                  <c:v>2.7132559070885062E-2</c:v>
                </c:pt>
                <c:pt idx="12">
                  <c:v>3.3756332447208708E-2</c:v>
                </c:pt>
                <c:pt idx="13">
                  <c:v>4.0821646420937385E-2</c:v>
                </c:pt>
                <c:pt idx="14">
                  <c:v>3.7116652335912867E-2</c:v>
                </c:pt>
                <c:pt idx="15">
                  <c:v>3.7290715372907152E-2</c:v>
                </c:pt>
                <c:pt idx="16">
                  <c:v>4.1024998956637873E-2</c:v>
                </c:pt>
                <c:pt idx="17">
                  <c:v>4.7949470687661241E-2</c:v>
                </c:pt>
              </c:numCache>
            </c:numRef>
          </c:val>
        </c:ser>
        <c:dLbls>
          <c:showLegendKey val="0"/>
          <c:showVal val="0"/>
          <c:showCatName val="0"/>
          <c:showSerName val="0"/>
          <c:showPercent val="0"/>
          <c:showBubbleSize val="0"/>
        </c:dLbls>
        <c:axId val="98180496"/>
        <c:axId val="98176576"/>
      </c:areaChart>
      <c:catAx>
        <c:axId val="98180496"/>
        <c:scaling>
          <c:orientation val="minMax"/>
        </c:scaling>
        <c:delete val="0"/>
        <c:axPos val="b"/>
        <c:numFmt formatCode="General" sourceLinked="1"/>
        <c:majorTickMark val="out"/>
        <c:minorTickMark val="none"/>
        <c:tickLblPos val="nextTo"/>
        <c:crossAx val="98176576"/>
        <c:crosses val="autoZero"/>
        <c:auto val="1"/>
        <c:lblAlgn val="ctr"/>
        <c:lblOffset val="100"/>
        <c:noMultiLvlLbl val="0"/>
      </c:catAx>
      <c:valAx>
        <c:axId val="98176576"/>
        <c:scaling>
          <c:orientation val="minMax"/>
          <c:max val="1"/>
        </c:scaling>
        <c:delete val="1"/>
        <c:axPos val="l"/>
        <c:majorGridlines/>
        <c:numFmt formatCode="0.0%" sourceLinked="1"/>
        <c:majorTickMark val="out"/>
        <c:minorTickMark val="none"/>
        <c:tickLblPos val="nextTo"/>
        <c:crossAx val="98180496"/>
        <c:crosses val="autoZero"/>
        <c:crossBetween val="midCat"/>
      </c:valAx>
    </c:plotArea>
    <c:legend>
      <c:legendPos val="b"/>
      <c:overlay val="0"/>
    </c:legend>
    <c:plotVisOnly val="1"/>
    <c:dispBlanksAs val="zero"/>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257175</xdr:colOff>
      <xdr:row>2</xdr:row>
      <xdr:rowOff>0</xdr:rowOff>
    </xdr:from>
    <xdr:to>
      <xdr:col>10</xdr:col>
      <xdr:colOff>85725</xdr:colOff>
      <xdr:row>3</xdr:row>
      <xdr:rowOff>276225</xdr:rowOff>
    </xdr:to>
    <xdr:sp macro="" textlink="">
      <xdr:nvSpPr>
        <xdr:cNvPr id="2" name="Text Box 2"/>
        <xdr:cNvSpPr txBox="1">
          <a:spLocks noChangeArrowheads="1"/>
        </xdr:cNvSpPr>
      </xdr:nvSpPr>
      <xdr:spPr bwMode="auto">
        <a:xfrm>
          <a:off x="6315075" y="381000"/>
          <a:ext cx="17145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fr-FR" sz="900" b="1" i="0" u="none" strike="noStrike" baseline="0">
              <a:solidFill>
                <a:srgbClr val="000000"/>
              </a:solidFill>
              <a:latin typeface="Arial"/>
              <a:cs typeface="Arial"/>
            </a:rPr>
            <a:t>Régimes de base et caisses de retraite correspondantes</a:t>
          </a:r>
        </a:p>
      </xdr:txBody>
    </xdr:sp>
    <xdr:clientData/>
  </xdr:twoCellAnchor>
  <xdr:twoCellAnchor>
    <xdr:from>
      <xdr:col>10</xdr:col>
      <xdr:colOff>9525</xdr:colOff>
      <xdr:row>2</xdr:row>
      <xdr:rowOff>0</xdr:rowOff>
    </xdr:from>
    <xdr:to>
      <xdr:col>13</xdr:col>
      <xdr:colOff>66675</xdr:colOff>
      <xdr:row>3</xdr:row>
      <xdr:rowOff>0</xdr:rowOff>
    </xdr:to>
    <xdr:sp macro="" textlink="">
      <xdr:nvSpPr>
        <xdr:cNvPr id="3" name="Text Box 3"/>
        <xdr:cNvSpPr txBox="1">
          <a:spLocks noChangeArrowheads="1"/>
        </xdr:cNvSpPr>
      </xdr:nvSpPr>
      <xdr:spPr bwMode="auto">
        <a:xfrm>
          <a:off x="7953375" y="381000"/>
          <a:ext cx="1876425"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fr-FR" sz="900" b="1" i="0" u="none" strike="noStrike" baseline="0">
              <a:solidFill>
                <a:srgbClr val="000000"/>
              </a:solidFill>
              <a:latin typeface="Arial"/>
              <a:cs typeface="Arial"/>
            </a:rPr>
            <a:t>Régimes complémentaires </a:t>
          </a:r>
        </a:p>
        <a:p>
          <a:pPr algn="ctr" rtl="0">
            <a:defRPr sz="1000"/>
          </a:pPr>
          <a:r>
            <a:rPr lang="fr-FR" sz="900" b="1" i="0" u="none" strike="noStrike" baseline="0">
              <a:solidFill>
                <a:srgbClr val="000000"/>
              </a:solidFill>
              <a:latin typeface="Arial"/>
              <a:cs typeface="Arial"/>
            </a:rPr>
            <a:t>ou additionnels</a:t>
          </a:r>
        </a:p>
      </xdr:txBody>
    </xdr:sp>
    <xdr:clientData/>
  </xdr:twoCellAnchor>
  <xdr:twoCellAnchor>
    <xdr:from>
      <xdr:col>1</xdr:col>
      <xdr:colOff>0</xdr:colOff>
      <xdr:row>3</xdr:row>
      <xdr:rowOff>2390775</xdr:rowOff>
    </xdr:from>
    <xdr:to>
      <xdr:col>1</xdr:col>
      <xdr:colOff>1647825</xdr:colOff>
      <xdr:row>3</xdr:row>
      <xdr:rowOff>2990850</xdr:rowOff>
    </xdr:to>
    <xdr:sp macro="" textlink="">
      <xdr:nvSpPr>
        <xdr:cNvPr id="4" name="AutoShape 5"/>
        <xdr:cNvSpPr>
          <a:spLocks noChangeArrowheads="1"/>
        </xdr:cNvSpPr>
      </xdr:nvSpPr>
      <xdr:spPr bwMode="auto">
        <a:xfrm rot="5400000">
          <a:off x="1538288" y="1604962"/>
          <a:ext cx="0" cy="1647825"/>
        </a:xfrm>
        <a:prstGeom prst="homePlate">
          <a:avLst>
            <a:gd name="adj" fmla="val -2147483648"/>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923924</xdr:colOff>
      <xdr:row>3</xdr:row>
      <xdr:rowOff>866775</xdr:rowOff>
    </xdr:from>
    <xdr:to>
      <xdr:col>1</xdr:col>
      <xdr:colOff>1647823</xdr:colOff>
      <xdr:row>3</xdr:row>
      <xdr:rowOff>1695450</xdr:rowOff>
    </xdr:to>
    <xdr:sp macro="" textlink="">
      <xdr:nvSpPr>
        <xdr:cNvPr id="5" name="AutoShape 1"/>
        <xdr:cNvSpPr>
          <a:spLocks noChangeArrowheads="1"/>
        </xdr:cNvSpPr>
      </xdr:nvSpPr>
      <xdr:spPr bwMode="auto">
        <a:xfrm rot="5400000">
          <a:off x="1585911" y="1633538"/>
          <a:ext cx="828675" cy="723899"/>
        </a:xfrm>
        <a:prstGeom prst="homePlate">
          <a:avLst>
            <a:gd name="adj" fmla="val 3964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981075</xdr:colOff>
      <xdr:row>3</xdr:row>
      <xdr:rowOff>1047750</xdr:rowOff>
    </xdr:from>
    <xdr:to>
      <xdr:col>1</xdr:col>
      <xdr:colOff>1752600</xdr:colOff>
      <xdr:row>3</xdr:row>
      <xdr:rowOff>1428749</xdr:rowOff>
    </xdr:to>
    <xdr:sp macro="" textlink="">
      <xdr:nvSpPr>
        <xdr:cNvPr id="6" name="Text Box 6"/>
        <xdr:cNvSpPr txBox="1">
          <a:spLocks noChangeArrowheads="1"/>
        </xdr:cNvSpPr>
      </xdr:nvSpPr>
      <xdr:spPr bwMode="auto">
        <a:xfrm>
          <a:off x="1695450" y="1762125"/>
          <a:ext cx="771525" cy="3809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Catégories </a:t>
          </a:r>
        </a:p>
        <a:p>
          <a:pPr algn="l" rtl="0">
            <a:defRPr sz="1000"/>
          </a:pPr>
          <a:r>
            <a:rPr lang="fr-FR" sz="1000" b="0" i="0" u="none" strike="noStrike" baseline="0">
              <a:solidFill>
                <a:srgbClr val="000000"/>
              </a:solidFill>
              <a:latin typeface="Arial"/>
              <a:cs typeface="Arial"/>
            </a:rPr>
            <a:t>d'agents</a:t>
          </a:r>
        </a:p>
      </xdr:txBody>
    </xdr:sp>
    <xdr:clientData/>
  </xdr:twoCellAnchor>
  <xdr:twoCellAnchor>
    <xdr:from>
      <xdr:col>4</xdr:col>
      <xdr:colOff>257175</xdr:colOff>
      <xdr:row>2</xdr:row>
      <xdr:rowOff>0</xdr:rowOff>
    </xdr:from>
    <xdr:to>
      <xdr:col>10</xdr:col>
      <xdr:colOff>85725</xdr:colOff>
      <xdr:row>3</xdr:row>
      <xdr:rowOff>276225</xdr:rowOff>
    </xdr:to>
    <xdr:sp macro="" textlink="">
      <xdr:nvSpPr>
        <xdr:cNvPr id="7" name="Text Box 2"/>
        <xdr:cNvSpPr txBox="1">
          <a:spLocks noChangeArrowheads="1"/>
        </xdr:cNvSpPr>
      </xdr:nvSpPr>
      <xdr:spPr bwMode="auto">
        <a:xfrm>
          <a:off x="6315075" y="381000"/>
          <a:ext cx="17145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fr-FR" sz="900" b="1" i="0" u="none" strike="noStrike" baseline="0">
              <a:solidFill>
                <a:srgbClr val="000000"/>
              </a:solidFill>
              <a:latin typeface="Arial"/>
              <a:cs typeface="Arial"/>
            </a:rPr>
            <a:t>Régimes de base et caisses de retraite correspondantes</a:t>
          </a:r>
        </a:p>
      </xdr:txBody>
    </xdr:sp>
    <xdr:clientData/>
  </xdr:twoCellAnchor>
  <xdr:twoCellAnchor>
    <xdr:from>
      <xdr:col>10</xdr:col>
      <xdr:colOff>9525</xdr:colOff>
      <xdr:row>2</xdr:row>
      <xdr:rowOff>0</xdr:rowOff>
    </xdr:from>
    <xdr:to>
      <xdr:col>13</xdr:col>
      <xdr:colOff>66675</xdr:colOff>
      <xdr:row>3</xdr:row>
      <xdr:rowOff>0</xdr:rowOff>
    </xdr:to>
    <xdr:sp macro="" textlink="">
      <xdr:nvSpPr>
        <xdr:cNvPr id="8" name="Text Box 3"/>
        <xdr:cNvSpPr txBox="1">
          <a:spLocks noChangeArrowheads="1"/>
        </xdr:cNvSpPr>
      </xdr:nvSpPr>
      <xdr:spPr bwMode="auto">
        <a:xfrm>
          <a:off x="7953375" y="381000"/>
          <a:ext cx="1876425"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fr-FR" sz="900" b="1" i="0" u="none" strike="noStrike" baseline="0">
              <a:solidFill>
                <a:srgbClr val="000000"/>
              </a:solidFill>
              <a:latin typeface="Arial"/>
              <a:cs typeface="Arial"/>
            </a:rPr>
            <a:t>Régimes complémentaires </a:t>
          </a:r>
        </a:p>
        <a:p>
          <a:pPr algn="ctr" rtl="0">
            <a:defRPr sz="1000"/>
          </a:pPr>
          <a:r>
            <a:rPr lang="fr-FR" sz="900" b="1" i="0" u="none" strike="noStrike" baseline="0">
              <a:solidFill>
                <a:srgbClr val="000000"/>
              </a:solidFill>
              <a:latin typeface="Arial"/>
              <a:cs typeface="Arial"/>
            </a:rPr>
            <a:t>ou additionnels</a:t>
          </a:r>
        </a:p>
      </xdr:txBody>
    </xdr:sp>
    <xdr:clientData/>
  </xdr:twoCellAnchor>
  <xdr:twoCellAnchor>
    <xdr:from>
      <xdr:col>1</xdr:col>
      <xdr:colOff>0</xdr:colOff>
      <xdr:row>3</xdr:row>
      <xdr:rowOff>2390775</xdr:rowOff>
    </xdr:from>
    <xdr:to>
      <xdr:col>1</xdr:col>
      <xdr:colOff>1647825</xdr:colOff>
      <xdr:row>3</xdr:row>
      <xdr:rowOff>2990850</xdr:rowOff>
    </xdr:to>
    <xdr:sp macro="" textlink="">
      <xdr:nvSpPr>
        <xdr:cNvPr id="9" name="AutoShape 5"/>
        <xdr:cNvSpPr>
          <a:spLocks noChangeArrowheads="1"/>
        </xdr:cNvSpPr>
      </xdr:nvSpPr>
      <xdr:spPr bwMode="auto">
        <a:xfrm rot="5400000">
          <a:off x="1538288" y="1604962"/>
          <a:ext cx="0" cy="1647825"/>
        </a:xfrm>
        <a:prstGeom prst="homePlate">
          <a:avLst>
            <a:gd name="adj" fmla="val -2147483648"/>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923924</xdr:colOff>
      <xdr:row>3</xdr:row>
      <xdr:rowOff>866775</xdr:rowOff>
    </xdr:from>
    <xdr:to>
      <xdr:col>1</xdr:col>
      <xdr:colOff>1647823</xdr:colOff>
      <xdr:row>3</xdr:row>
      <xdr:rowOff>1695450</xdr:rowOff>
    </xdr:to>
    <xdr:sp macro="" textlink="">
      <xdr:nvSpPr>
        <xdr:cNvPr id="10" name="AutoShape 1"/>
        <xdr:cNvSpPr>
          <a:spLocks noChangeArrowheads="1"/>
        </xdr:cNvSpPr>
      </xdr:nvSpPr>
      <xdr:spPr bwMode="auto">
        <a:xfrm rot="5400000">
          <a:off x="1585911" y="1633538"/>
          <a:ext cx="828675" cy="723899"/>
        </a:xfrm>
        <a:prstGeom prst="homePlate">
          <a:avLst>
            <a:gd name="adj" fmla="val 3964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981075</xdr:colOff>
      <xdr:row>3</xdr:row>
      <xdr:rowOff>1047750</xdr:rowOff>
    </xdr:from>
    <xdr:to>
      <xdr:col>1</xdr:col>
      <xdr:colOff>1752600</xdr:colOff>
      <xdr:row>3</xdr:row>
      <xdr:rowOff>1428749</xdr:rowOff>
    </xdr:to>
    <xdr:sp macro="" textlink="">
      <xdr:nvSpPr>
        <xdr:cNvPr id="11" name="Text Box 6"/>
        <xdr:cNvSpPr txBox="1">
          <a:spLocks noChangeArrowheads="1"/>
        </xdr:cNvSpPr>
      </xdr:nvSpPr>
      <xdr:spPr bwMode="auto">
        <a:xfrm>
          <a:off x="1695450" y="1762125"/>
          <a:ext cx="771525" cy="3809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Catégories </a:t>
          </a:r>
        </a:p>
        <a:p>
          <a:pPr algn="l" rtl="0">
            <a:defRPr sz="1000"/>
          </a:pPr>
          <a:r>
            <a:rPr lang="fr-FR" sz="1000" b="0" i="0" u="none" strike="noStrike" baseline="0">
              <a:solidFill>
                <a:srgbClr val="000000"/>
              </a:solidFill>
              <a:latin typeface="Arial"/>
              <a:cs typeface="Arial"/>
            </a:rPr>
            <a:t>d'agents</a:t>
          </a:r>
        </a:p>
      </xdr:txBody>
    </xdr:sp>
    <xdr:clientData/>
  </xdr:twoCellAnchor>
  <xdr:twoCellAnchor>
    <xdr:from>
      <xdr:col>4</xdr:col>
      <xdr:colOff>257175</xdr:colOff>
      <xdr:row>2</xdr:row>
      <xdr:rowOff>0</xdr:rowOff>
    </xdr:from>
    <xdr:to>
      <xdr:col>10</xdr:col>
      <xdr:colOff>85725</xdr:colOff>
      <xdr:row>3</xdr:row>
      <xdr:rowOff>276225</xdr:rowOff>
    </xdr:to>
    <xdr:sp macro="" textlink="">
      <xdr:nvSpPr>
        <xdr:cNvPr id="12" name="Text Box 2"/>
        <xdr:cNvSpPr txBox="1">
          <a:spLocks noChangeArrowheads="1"/>
        </xdr:cNvSpPr>
      </xdr:nvSpPr>
      <xdr:spPr bwMode="auto">
        <a:xfrm>
          <a:off x="6315075" y="381000"/>
          <a:ext cx="17145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fr-FR" sz="900" b="1" i="0" u="none" strike="noStrike" baseline="0">
              <a:solidFill>
                <a:srgbClr val="000000"/>
              </a:solidFill>
              <a:latin typeface="Arial"/>
              <a:cs typeface="Arial"/>
            </a:rPr>
            <a:t>Régimes de base et caisses de retraite correspondantes</a:t>
          </a:r>
        </a:p>
      </xdr:txBody>
    </xdr:sp>
    <xdr:clientData/>
  </xdr:twoCellAnchor>
  <xdr:twoCellAnchor>
    <xdr:from>
      <xdr:col>10</xdr:col>
      <xdr:colOff>9525</xdr:colOff>
      <xdr:row>2</xdr:row>
      <xdr:rowOff>0</xdr:rowOff>
    </xdr:from>
    <xdr:to>
      <xdr:col>13</xdr:col>
      <xdr:colOff>66675</xdr:colOff>
      <xdr:row>3</xdr:row>
      <xdr:rowOff>0</xdr:rowOff>
    </xdr:to>
    <xdr:sp macro="" textlink="">
      <xdr:nvSpPr>
        <xdr:cNvPr id="13" name="Text Box 3"/>
        <xdr:cNvSpPr txBox="1">
          <a:spLocks noChangeArrowheads="1"/>
        </xdr:cNvSpPr>
      </xdr:nvSpPr>
      <xdr:spPr bwMode="auto">
        <a:xfrm>
          <a:off x="7953375" y="381000"/>
          <a:ext cx="1876425"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fr-FR" sz="900" b="1" i="0" u="none" strike="noStrike" baseline="0">
              <a:solidFill>
                <a:srgbClr val="000000"/>
              </a:solidFill>
              <a:latin typeface="Arial"/>
              <a:cs typeface="Arial"/>
            </a:rPr>
            <a:t>Régimes complémentaires </a:t>
          </a:r>
        </a:p>
        <a:p>
          <a:pPr algn="ctr" rtl="0">
            <a:defRPr sz="1000"/>
          </a:pPr>
          <a:r>
            <a:rPr lang="fr-FR" sz="900" b="1" i="0" u="none" strike="noStrike" baseline="0">
              <a:solidFill>
                <a:srgbClr val="000000"/>
              </a:solidFill>
              <a:latin typeface="Arial"/>
              <a:cs typeface="Arial"/>
            </a:rPr>
            <a:t>ou additionnels</a:t>
          </a:r>
        </a:p>
      </xdr:txBody>
    </xdr:sp>
    <xdr:clientData/>
  </xdr:twoCellAnchor>
  <xdr:twoCellAnchor>
    <xdr:from>
      <xdr:col>1</xdr:col>
      <xdr:colOff>0</xdr:colOff>
      <xdr:row>3</xdr:row>
      <xdr:rowOff>2390775</xdr:rowOff>
    </xdr:from>
    <xdr:to>
      <xdr:col>1</xdr:col>
      <xdr:colOff>1647825</xdr:colOff>
      <xdr:row>3</xdr:row>
      <xdr:rowOff>2990850</xdr:rowOff>
    </xdr:to>
    <xdr:sp macro="" textlink="">
      <xdr:nvSpPr>
        <xdr:cNvPr id="14" name="AutoShape 5"/>
        <xdr:cNvSpPr>
          <a:spLocks noChangeArrowheads="1"/>
        </xdr:cNvSpPr>
      </xdr:nvSpPr>
      <xdr:spPr bwMode="auto">
        <a:xfrm rot="5400000">
          <a:off x="1538288" y="1604962"/>
          <a:ext cx="0" cy="1647825"/>
        </a:xfrm>
        <a:prstGeom prst="homePlate">
          <a:avLst>
            <a:gd name="adj" fmla="val -2147483648"/>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923924</xdr:colOff>
      <xdr:row>3</xdr:row>
      <xdr:rowOff>866775</xdr:rowOff>
    </xdr:from>
    <xdr:to>
      <xdr:col>1</xdr:col>
      <xdr:colOff>1647823</xdr:colOff>
      <xdr:row>3</xdr:row>
      <xdr:rowOff>1695450</xdr:rowOff>
    </xdr:to>
    <xdr:sp macro="" textlink="">
      <xdr:nvSpPr>
        <xdr:cNvPr id="15" name="AutoShape 1"/>
        <xdr:cNvSpPr>
          <a:spLocks noChangeArrowheads="1"/>
        </xdr:cNvSpPr>
      </xdr:nvSpPr>
      <xdr:spPr bwMode="auto">
        <a:xfrm rot="5400000">
          <a:off x="1585911" y="1633538"/>
          <a:ext cx="828675" cy="723899"/>
        </a:xfrm>
        <a:prstGeom prst="homePlate">
          <a:avLst>
            <a:gd name="adj" fmla="val 3964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981075</xdr:colOff>
      <xdr:row>3</xdr:row>
      <xdr:rowOff>1047750</xdr:rowOff>
    </xdr:from>
    <xdr:to>
      <xdr:col>1</xdr:col>
      <xdr:colOff>1752600</xdr:colOff>
      <xdr:row>3</xdr:row>
      <xdr:rowOff>1428749</xdr:rowOff>
    </xdr:to>
    <xdr:sp macro="" textlink="">
      <xdr:nvSpPr>
        <xdr:cNvPr id="16" name="Text Box 6"/>
        <xdr:cNvSpPr txBox="1">
          <a:spLocks noChangeArrowheads="1"/>
        </xdr:cNvSpPr>
      </xdr:nvSpPr>
      <xdr:spPr bwMode="auto">
        <a:xfrm>
          <a:off x="1695450" y="1762125"/>
          <a:ext cx="771525" cy="3809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Catégories </a:t>
          </a:r>
        </a:p>
        <a:p>
          <a:pPr algn="l" rtl="0">
            <a:defRPr sz="1000"/>
          </a:pPr>
          <a:r>
            <a:rPr lang="fr-FR" sz="1000" b="0" i="0" u="none" strike="noStrike" baseline="0">
              <a:solidFill>
                <a:srgbClr val="000000"/>
              </a:solidFill>
              <a:latin typeface="Arial"/>
              <a:cs typeface="Arial"/>
            </a:rPr>
            <a:t>d'agents</a:t>
          </a:r>
        </a:p>
      </xdr:txBody>
    </xdr:sp>
    <xdr:clientData/>
  </xdr:twoCellAnchor>
  <xdr:twoCellAnchor>
    <xdr:from>
      <xdr:col>4</xdr:col>
      <xdr:colOff>257175</xdr:colOff>
      <xdr:row>2</xdr:row>
      <xdr:rowOff>0</xdr:rowOff>
    </xdr:from>
    <xdr:to>
      <xdr:col>10</xdr:col>
      <xdr:colOff>85725</xdr:colOff>
      <xdr:row>3</xdr:row>
      <xdr:rowOff>276225</xdr:rowOff>
    </xdr:to>
    <xdr:sp macro="" textlink="">
      <xdr:nvSpPr>
        <xdr:cNvPr id="17" name="Text Box 2"/>
        <xdr:cNvSpPr txBox="1">
          <a:spLocks noChangeArrowheads="1"/>
        </xdr:cNvSpPr>
      </xdr:nvSpPr>
      <xdr:spPr bwMode="auto">
        <a:xfrm>
          <a:off x="6315075" y="381000"/>
          <a:ext cx="17145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fr-FR" sz="900" b="1" i="0" u="none" strike="noStrike" baseline="0">
              <a:solidFill>
                <a:srgbClr val="000000"/>
              </a:solidFill>
              <a:latin typeface="Arial"/>
              <a:cs typeface="Arial"/>
            </a:rPr>
            <a:t>Régimes de base et caisses de retraite correspondantes</a:t>
          </a:r>
        </a:p>
      </xdr:txBody>
    </xdr:sp>
    <xdr:clientData/>
  </xdr:twoCellAnchor>
  <xdr:twoCellAnchor>
    <xdr:from>
      <xdr:col>10</xdr:col>
      <xdr:colOff>9525</xdr:colOff>
      <xdr:row>2</xdr:row>
      <xdr:rowOff>0</xdr:rowOff>
    </xdr:from>
    <xdr:to>
      <xdr:col>13</xdr:col>
      <xdr:colOff>66675</xdr:colOff>
      <xdr:row>3</xdr:row>
      <xdr:rowOff>0</xdr:rowOff>
    </xdr:to>
    <xdr:sp macro="" textlink="">
      <xdr:nvSpPr>
        <xdr:cNvPr id="18" name="Text Box 3"/>
        <xdr:cNvSpPr txBox="1">
          <a:spLocks noChangeArrowheads="1"/>
        </xdr:cNvSpPr>
      </xdr:nvSpPr>
      <xdr:spPr bwMode="auto">
        <a:xfrm>
          <a:off x="7953375" y="381000"/>
          <a:ext cx="1876425"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fr-FR" sz="900" b="1" i="0" u="none" strike="noStrike" baseline="0">
              <a:solidFill>
                <a:srgbClr val="000000"/>
              </a:solidFill>
              <a:latin typeface="Arial"/>
              <a:cs typeface="Arial"/>
            </a:rPr>
            <a:t>Régimes complémentaires </a:t>
          </a:r>
        </a:p>
        <a:p>
          <a:pPr algn="ctr" rtl="0">
            <a:defRPr sz="1000"/>
          </a:pPr>
          <a:r>
            <a:rPr lang="fr-FR" sz="900" b="1" i="0" u="none" strike="noStrike" baseline="0">
              <a:solidFill>
                <a:srgbClr val="000000"/>
              </a:solidFill>
              <a:latin typeface="Arial"/>
              <a:cs typeface="Arial"/>
            </a:rPr>
            <a:t>ou additionnels</a:t>
          </a:r>
        </a:p>
      </xdr:txBody>
    </xdr:sp>
    <xdr:clientData/>
  </xdr:twoCellAnchor>
  <xdr:twoCellAnchor>
    <xdr:from>
      <xdr:col>1</xdr:col>
      <xdr:colOff>0</xdr:colOff>
      <xdr:row>3</xdr:row>
      <xdr:rowOff>2390775</xdr:rowOff>
    </xdr:from>
    <xdr:to>
      <xdr:col>1</xdr:col>
      <xdr:colOff>1647825</xdr:colOff>
      <xdr:row>3</xdr:row>
      <xdr:rowOff>2990850</xdr:rowOff>
    </xdr:to>
    <xdr:sp macro="" textlink="">
      <xdr:nvSpPr>
        <xdr:cNvPr id="19" name="AutoShape 5"/>
        <xdr:cNvSpPr>
          <a:spLocks noChangeArrowheads="1"/>
        </xdr:cNvSpPr>
      </xdr:nvSpPr>
      <xdr:spPr bwMode="auto">
        <a:xfrm rot="5400000">
          <a:off x="1538288" y="1604962"/>
          <a:ext cx="0" cy="1647825"/>
        </a:xfrm>
        <a:prstGeom prst="homePlate">
          <a:avLst>
            <a:gd name="adj" fmla="val -2147483648"/>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923924</xdr:colOff>
      <xdr:row>3</xdr:row>
      <xdr:rowOff>866775</xdr:rowOff>
    </xdr:from>
    <xdr:to>
      <xdr:col>1</xdr:col>
      <xdr:colOff>1647823</xdr:colOff>
      <xdr:row>3</xdr:row>
      <xdr:rowOff>1695450</xdr:rowOff>
    </xdr:to>
    <xdr:sp macro="" textlink="">
      <xdr:nvSpPr>
        <xdr:cNvPr id="20" name="AutoShape 1"/>
        <xdr:cNvSpPr>
          <a:spLocks noChangeArrowheads="1"/>
        </xdr:cNvSpPr>
      </xdr:nvSpPr>
      <xdr:spPr bwMode="auto">
        <a:xfrm rot="5400000">
          <a:off x="1585911" y="1633538"/>
          <a:ext cx="828675" cy="723899"/>
        </a:xfrm>
        <a:prstGeom prst="homePlate">
          <a:avLst>
            <a:gd name="adj" fmla="val 3964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981075</xdr:colOff>
      <xdr:row>3</xdr:row>
      <xdr:rowOff>1047750</xdr:rowOff>
    </xdr:from>
    <xdr:to>
      <xdr:col>1</xdr:col>
      <xdr:colOff>1752600</xdr:colOff>
      <xdr:row>3</xdr:row>
      <xdr:rowOff>1428749</xdr:rowOff>
    </xdr:to>
    <xdr:sp macro="" textlink="">
      <xdr:nvSpPr>
        <xdr:cNvPr id="21" name="Text Box 6"/>
        <xdr:cNvSpPr txBox="1">
          <a:spLocks noChangeArrowheads="1"/>
        </xdr:cNvSpPr>
      </xdr:nvSpPr>
      <xdr:spPr bwMode="auto">
        <a:xfrm>
          <a:off x="1695450" y="1762125"/>
          <a:ext cx="771525" cy="3809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Catégories </a:t>
          </a:r>
        </a:p>
        <a:p>
          <a:pPr algn="l" rtl="0">
            <a:defRPr sz="1000"/>
          </a:pPr>
          <a:r>
            <a:rPr lang="fr-FR" sz="1000" b="0" i="0" u="none" strike="noStrike" baseline="0">
              <a:solidFill>
                <a:srgbClr val="000000"/>
              </a:solidFill>
              <a:latin typeface="Arial"/>
              <a:cs typeface="Arial"/>
            </a:rPr>
            <a:t>d'agents</a:t>
          </a:r>
        </a:p>
      </xdr:txBody>
    </xdr:sp>
    <xdr:clientData/>
  </xdr:twoCellAnchor>
  <xdr:twoCellAnchor>
    <xdr:from>
      <xdr:col>4</xdr:col>
      <xdr:colOff>257175</xdr:colOff>
      <xdr:row>2</xdr:row>
      <xdr:rowOff>0</xdr:rowOff>
    </xdr:from>
    <xdr:to>
      <xdr:col>10</xdr:col>
      <xdr:colOff>85725</xdr:colOff>
      <xdr:row>3</xdr:row>
      <xdr:rowOff>276225</xdr:rowOff>
    </xdr:to>
    <xdr:sp macro="" textlink="">
      <xdr:nvSpPr>
        <xdr:cNvPr id="22" name="Text Box 2"/>
        <xdr:cNvSpPr txBox="1">
          <a:spLocks noChangeArrowheads="1"/>
        </xdr:cNvSpPr>
      </xdr:nvSpPr>
      <xdr:spPr bwMode="auto">
        <a:xfrm>
          <a:off x="6315075" y="381000"/>
          <a:ext cx="17145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fr-FR" sz="900" b="1" i="0" u="none" strike="noStrike" baseline="0">
              <a:solidFill>
                <a:srgbClr val="000000"/>
              </a:solidFill>
              <a:latin typeface="Arial"/>
              <a:cs typeface="Arial"/>
            </a:rPr>
            <a:t>Régimes de base et caisses de retraite correspondantes</a:t>
          </a:r>
        </a:p>
      </xdr:txBody>
    </xdr:sp>
    <xdr:clientData/>
  </xdr:twoCellAnchor>
  <xdr:twoCellAnchor>
    <xdr:from>
      <xdr:col>10</xdr:col>
      <xdr:colOff>9525</xdr:colOff>
      <xdr:row>2</xdr:row>
      <xdr:rowOff>0</xdr:rowOff>
    </xdr:from>
    <xdr:to>
      <xdr:col>13</xdr:col>
      <xdr:colOff>66675</xdr:colOff>
      <xdr:row>3</xdr:row>
      <xdr:rowOff>0</xdr:rowOff>
    </xdr:to>
    <xdr:sp macro="" textlink="">
      <xdr:nvSpPr>
        <xdr:cNvPr id="23" name="Text Box 3"/>
        <xdr:cNvSpPr txBox="1">
          <a:spLocks noChangeArrowheads="1"/>
        </xdr:cNvSpPr>
      </xdr:nvSpPr>
      <xdr:spPr bwMode="auto">
        <a:xfrm>
          <a:off x="7953375" y="381000"/>
          <a:ext cx="1876425"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fr-FR" sz="900" b="1" i="0" u="none" strike="noStrike" baseline="0">
              <a:solidFill>
                <a:srgbClr val="000000"/>
              </a:solidFill>
              <a:latin typeface="Arial"/>
              <a:cs typeface="Arial"/>
            </a:rPr>
            <a:t>Régimes complémentaires </a:t>
          </a:r>
        </a:p>
        <a:p>
          <a:pPr algn="ctr" rtl="0">
            <a:defRPr sz="1000"/>
          </a:pPr>
          <a:r>
            <a:rPr lang="fr-FR" sz="900" b="1" i="0" u="none" strike="noStrike" baseline="0">
              <a:solidFill>
                <a:srgbClr val="000000"/>
              </a:solidFill>
              <a:latin typeface="Arial"/>
              <a:cs typeface="Arial"/>
            </a:rPr>
            <a:t>ou additionnels</a:t>
          </a:r>
        </a:p>
      </xdr:txBody>
    </xdr:sp>
    <xdr:clientData/>
  </xdr:twoCellAnchor>
  <xdr:twoCellAnchor>
    <xdr:from>
      <xdr:col>1</xdr:col>
      <xdr:colOff>2962275</xdr:colOff>
      <xdr:row>3</xdr:row>
      <xdr:rowOff>447675</xdr:rowOff>
    </xdr:from>
    <xdr:to>
      <xdr:col>2</xdr:col>
      <xdr:colOff>142875</xdr:colOff>
      <xdr:row>3</xdr:row>
      <xdr:rowOff>962025</xdr:rowOff>
    </xdr:to>
    <xdr:grpSp>
      <xdr:nvGrpSpPr>
        <xdr:cNvPr id="24" name="Groupe 23"/>
        <xdr:cNvGrpSpPr/>
      </xdr:nvGrpSpPr>
      <xdr:grpSpPr>
        <a:xfrm>
          <a:off x="3679451" y="1164851"/>
          <a:ext cx="1898277" cy="514350"/>
          <a:chOff x="3743325" y="809625"/>
          <a:chExt cx="1895475" cy="514350"/>
        </a:xfrm>
      </xdr:grpSpPr>
      <xdr:sp macro="" textlink="">
        <xdr:nvSpPr>
          <xdr:cNvPr id="25" name="AutoShape 1"/>
          <xdr:cNvSpPr>
            <a:spLocks noChangeArrowheads="1"/>
          </xdr:cNvSpPr>
        </xdr:nvSpPr>
        <xdr:spPr bwMode="auto">
          <a:xfrm>
            <a:off x="3743325" y="809625"/>
            <a:ext cx="1895475" cy="466725"/>
          </a:xfrm>
          <a:prstGeom prst="homePlate">
            <a:avLst>
              <a:gd name="adj" fmla="val 39647"/>
            </a:avLst>
          </a:prstGeom>
          <a:solidFill>
            <a:schemeClr val="tx2">
              <a:lumMod val="20000"/>
              <a:lumOff val="80000"/>
            </a:scheme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6" name="Text Box 4"/>
          <xdr:cNvSpPr txBox="1">
            <a:spLocks noChangeArrowheads="1"/>
          </xdr:cNvSpPr>
        </xdr:nvSpPr>
        <xdr:spPr bwMode="auto">
          <a:xfrm>
            <a:off x="3800475" y="809625"/>
            <a:ext cx="1752600"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Régimes auxquels cotisent (ou sont affiliés) les agents selon leur statut</a:t>
            </a:r>
          </a:p>
        </xdr:txBody>
      </xdr:sp>
    </xdr:grpSp>
    <xdr:clientData/>
  </xdr:twoCellAnchor>
  <xdr:twoCellAnchor>
    <xdr:from>
      <xdr:col>1</xdr:col>
      <xdr:colOff>0</xdr:colOff>
      <xdr:row>3</xdr:row>
      <xdr:rowOff>2390775</xdr:rowOff>
    </xdr:from>
    <xdr:to>
      <xdr:col>1</xdr:col>
      <xdr:colOff>1647825</xdr:colOff>
      <xdr:row>3</xdr:row>
      <xdr:rowOff>2990850</xdr:rowOff>
    </xdr:to>
    <xdr:sp macro="" textlink="">
      <xdr:nvSpPr>
        <xdr:cNvPr id="27" name="AutoShape 5"/>
        <xdr:cNvSpPr>
          <a:spLocks noChangeArrowheads="1"/>
        </xdr:cNvSpPr>
      </xdr:nvSpPr>
      <xdr:spPr bwMode="auto">
        <a:xfrm rot="5400000">
          <a:off x="1538288" y="1604962"/>
          <a:ext cx="0" cy="1647825"/>
        </a:xfrm>
        <a:prstGeom prst="homePlate">
          <a:avLst>
            <a:gd name="adj" fmla="val -2147483648"/>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923924</xdr:colOff>
      <xdr:row>3</xdr:row>
      <xdr:rowOff>866775</xdr:rowOff>
    </xdr:from>
    <xdr:to>
      <xdr:col>1</xdr:col>
      <xdr:colOff>1647823</xdr:colOff>
      <xdr:row>3</xdr:row>
      <xdr:rowOff>1695450</xdr:rowOff>
    </xdr:to>
    <xdr:sp macro="" textlink="">
      <xdr:nvSpPr>
        <xdr:cNvPr id="28" name="AutoShape 1"/>
        <xdr:cNvSpPr>
          <a:spLocks noChangeArrowheads="1"/>
        </xdr:cNvSpPr>
      </xdr:nvSpPr>
      <xdr:spPr bwMode="auto">
        <a:xfrm rot="5400000">
          <a:off x="1585911" y="1633538"/>
          <a:ext cx="828675" cy="723899"/>
        </a:xfrm>
        <a:prstGeom prst="homePlate">
          <a:avLst>
            <a:gd name="adj" fmla="val 39647"/>
          </a:avLst>
        </a:prstGeom>
        <a:solidFill>
          <a:schemeClr val="tx2">
            <a:lumMod val="20000"/>
            <a:lumOff val="80000"/>
          </a:schemeClr>
        </a:solidFill>
        <a:ln>
          <a:noFill/>
        </a:ln>
        <a:extLst/>
      </xdr:spPr>
    </xdr:sp>
    <xdr:clientData/>
  </xdr:twoCellAnchor>
  <xdr:twoCellAnchor>
    <xdr:from>
      <xdr:col>1</xdr:col>
      <xdr:colOff>838200</xdr:colOff>
      <xdr:row>3</xdr:row>
      <xdr:rowOff>962025</xdr:rowOff>
    </xdr:from>
    <xdr:to>
      <xdr:col>1</xdr:col>
      <xdr:colOff>1666875</xdr:colOff>
      <xdr:row>3</xdr:row>
      <xdr:rowOff>1343024</xdr:rowOff>
    </xdr:to>
    <xdr:sp macro="" textlink="">
      <xdr:nvSpPr>
        <xdr:cNvPr id="29" name="Text Box 6"/>
        <xdr:cNvSpPr txBox="1">
          <a:spLocks noChangeArrowheads="1"/>
        </xdr:cNvSpPr>
      </xdr:nvSpPr>
      <xdr:spPr bwMode="auto">
        <a:xfrm>
          <a:off x="1552575" y="1676400"/>
          <a:ext cx="828675" cy="3809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ctr" upright="1"/>
        <a:lstStyle/>
        <a:p>
          <a:pPr algn="ctr" rtl="0">
            <a:defRPr sz="1000"/>
          </a:pPr>
          <a:r>
            <a:rPr lang="fr-FR" sz="1000" b="0" i="0" u="none" strike="noStrike" baseline="0">
              <a:solidFill>
                <a:srgbClr val="000000"/>
              </a:solidFill>
              <a:latin typeface="Arial"/>
              <a:cs typeface="Arial"/>
            </a:rPr>
            <a:t>Catégories</a:t>
          </a:r>
        </a:p>
        <a:p>
          <a:pPr algn="ctr" rtl="0">
            <a:defRPr sz="1000"/>
          </a:pPr>
          <a:r>
            <a:rPr lang="fr-FR" sz="1000" b="0" i="0" u="none" strike="noStrike" baseline="0">
              <a:solidFill>
                <a:srgbClr val="000000"/>
              </a:solidFill>
              <a:latin typeface="Arial"/>
              <a:cs typeface="Arial"/>
            </a:rPr>
            <a:t>d'agents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190499</xdr:colOff>
      <xdr:row>1</xdr:row>
      <xdr:rowOff>38100</xdr:rowOff>
    </xdr:from>
    <xdr:to>
      <xdr:col>10</xdr:col>
      <xdr:colOff>619124</xdr:colOff>
      <xdr:row>17</xdr:row>
      <xdr:rowOff>41549</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24848</xdr:colOff>
      <xdr:row>3</xdr:row>
      <xdr:rowOff>24847</xdr:rowOff>
    </xdr:from>
    <xdr:to>
      <xdr:col>10</xdr:col>
      <xdr:colOff>1</xdr:colOff>
      <xdr:row>19</xdr:row>
      <xdr:rowOff>10146</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22</xdr:row>
      <xdr:rowOff>190499</xdr:rowOff>
    </xdr:from>
    <xdr:to>
      <xdr:col>10</xdr:col>
      <xdr:colOff>132522</xdr:colOff>
      <xdr:row>38</xdr:row>
      <xdr:rowOff>124238</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svr200011\dr\statistiques\cnracl\stat\recueil\2001\evolution\actifs\age%202001%20avac%20pyr11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renelle\VOL2\Mes%20documents\COR\COR_projections2004\pr&#233;sentation_r&#233;sult\Ensemble_CG\AGIR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renelle\VOL2\Mes%20documents\COR\COR_projections2004\pr&#233;sentation_r&#233;sult\Ensemble_CG\CNA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rtemis\abaehr$\Docs%20Retraites\COR\Projection%20FP%20CZaidman_septembre%2020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enelle\Vol2\10%20-%20Espace%20commun\Projections%202004\Projections%20des%20r&#233;gimes\Projections2004\Retour%20r&#233;gimes\Fiches_r&#233;gimes_actualis&#233;es\CANCAVA_graph29mar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GAFP-SRV\B3-Commun\Publications%20B3%20r&#233;alisation\RAPPORT%20ANNUEL\rapportannuel%202010-2011\1%20DOC%20WORD%20EXCEL%20INTERNE%20B3\Retraite\Travaux%20en%20cours\RETRAITE\RAPPORT%20ANNUEL\RA%202008-09%20VE\Pyramides%20des%20&#226;ges%2031-12-2006%203%20F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GAFP-SRV\B3-Commun\DGAFP\SD1\B3\b3-commun\Publications%20B3%20r&#233;alisation\Rapport%20annuel%20Vol.%201\rapportannuel%202008-2009\EXCEL%20POUR%20MAQUETTE%20RA%202008-2009-NETTOYES-20100108\VUE%202%20FLUX\NC2VP%20VUE-2.3%20Retraite-V2.3_2009122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GAFP-SRV\B3-Commun\Publications%20B3%20r&#233;alisation\RAPPORT%20ANNUEL\rapportannuel%202010-2011\1%20DOC%20WORD%20EXCEL%20INTERNE%20B3\Retraite\DEMOGRAPHIE%20-%20FORMATION%20-%20PERFORMANCE\donn&#233;es%20retrai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 age moyen"/>
      <sheetName val="evo age moyen"/>
      <sheetName val="pyramide"/>
      <sheetName val="tranches age"/>
    </sheetNames>
    <sheetDataSet>
      <sheetData sheetId="0">
        <row r="9">
          <cell r="C9" t="str">
            <v>H10</v>
          </cell>
          <cell r="D9" t="str">
            <v>H20</v>
          </cell>
          <cell r="E9" t="str">
            <v>H30</v>
          </cell>
          <cell r="F9" t="str">
            <v>H40</v>
          </cell>
          <cell r="G9" t="str">
            <v>H60</v>
          </cell>
          <cell r="H9" t="str">
            <v>H70</v>
          </cell>
          <cell r="I9" t="str">
            <v>H80</v>
          </cell>
          <cell r="J9" t="str">
            <v>H90</v>
          </cell>
          <cell r="K9" t="str">
            <v>H</v>
          </cell>
          <cell r="R9" t="str">
            <v>H10</v>
          </cell>
        </row>
        <row r="10">
          <cell r="C10">
            <v>0</v>
          </cell>
          <cell r="D10">
            <v>0</v>
          </cell>
          <cell r="E10">
            <v>0</v>
          </cell>
          <cell r="F10">
            <v>0</v>
          </cell>
          <cell r="G10">
            <v>0</v>
          </cell>
          <cell r="H10">
            <v>0</v>
          </cell>
          <cell r="I10">
            <v>0</v>
          </cell>
          <cell r="J10">
            <v>0</v>
          </cell>
          <cell r="K10">
            <v>0</v>
          </cell>
          <cell r="P10">
            <v>1</v>
          </cell>
          <cell r="Q10" t="str">
            <v>15</v>
          </cell>
          <cell r="R10">
            <v>0</v>
          </cell>
        </row>
        <row r="11">
          <cell r="C11">
            <v>0</v>
          </cell>
          <cell r="D11">
            <v>0</v>
          </cell>
          <cell r="E11">
            <v>0</v>
          </cell>
          <cell r="F11">
            <v>0</v>
          </cell>
          <cell r="G11">
            <v>0</v>
          </cell>
          <cell r="H11">
            <v>0</v>
          </cell>
          <cell r="I11">
            <v>0</v>
          </cell>
          <cell r="J11">
            <v>0</v>
          </cell>
          <cell r="K11">
            <v>0</v>
          </cell>
          <cell r="P11" t="str">
            <v>1</v>
          </cell>
          <cell r="Q11" t="str">
            <v>16</v>
          </cell>
          <cell r="R11">
            <v>0</v>
          </cell>
        </row>
        <row r="12">
          <cell r="C12">
            <v>0</v>
          </cell>
          <cell r="D12">
            <v>0</v>
          </cell>
          <cell r="E12">
            <v>0</v>
          </cell>
          <cell r="F12">
            <v>0</v>
          </cell>
          <cell r="G12">
            <v>0</v>
          </cell>
          <cell r="H12">
            <v>0</v>
          </cell>
          <cell r="I12">
            <v>0</v>
          </cell>
          <cell r="J12">
            <v>0</v>
          </cell>
          <cell r="K12">
            <v>0</v>
          </cell>
          <cell r="P12" t="str">
            <v>1</v>
          </cell>
          <cell r="Q12" t="str">
            <v>17</v>
          </cell>
          <cell r="R12">
            <v>0</v>
          </cell>
        </row>
        <row r="13">
          <cell r="C13">
            <v>0</v>
          </cell>
          <cell r="D13">
            <v>0</v>
          </cell>
          <cell r="E13">
            <v>0</v>
          </cell>
          <cell r="F13">
            <v>0</v>
          </cell>
          <cell r="G13">
            <v>0</v>
          </cell>
          <cell r="H13">
            <v>0</v>
          </cell>
          <cell r="I13">
            <v>0</v>
          </cell>
          <cell r="J13">
            <v>0</v>
          </cell>
          <cell r="K13">
            <v>0</v>
          </cell>
          <cell r="P13" t="str">
            <v>1</v>
          </cell>
          <cell r="Q13" t="str">
            <v>18</v>
          </cell>
          <cell r="R13">
            <v>0</v>
          </cell>
        </row>
        <row r="14">
          <cell r="C14">
            <v>5</v>
          </cell>
          <cell r="D14">
            <v>2</v>
          </cell>
          <cell r="E14">
            <v>3</v>
          </cell>
          <cell r="F14">
            <v>1</v>
          </cell>
          <cell r="G14">
            <v>0</v>
          </cell>
          <cell r="H14">
            <v>0</v>
          </cell>
          <cell r="I14">
            <v>1</v>
          </cell>
          <cell r="J14">
            <v>0</v>
          </cell>
          <cell r="K14">
            <v>12</v>
          </cell>
          <cell r="P14" t="str">
            <v>1</v>
          </cell>
          <cell r="Q14" t="str">
            <v>19</v>
          </cell>
          <cell r="R14">
            <v>1169</v>
          </cell>
        </row>
        <row r="15">
          <cell r="C15">
            <v>18</v>
          </cell>
          <cell r="D15">
            <v>5</v>
          </cell>
          <cell r="E15">
            <v>4</v>
          </cell>
          <cell r="F15">
            <v>3</v>
          </cell>
          <cell r="G15">
            <v>1</v>
          </cell>
          <cell r="H15">
            <v>0</v>
          </cell>
          <cell r="I15">
            <v>4</v>
          </cell>
          <cell r="J15">
            <v>1</v>
          </cell>
          <cell r="K15">
            <v>36</v>
          </cell>
          <cell r="P15" t="str">
            <v>1</v>
          </cell>
          <cell r="Q15" t="str">
            <v>20</v>
          </cell>
          <cell r="R15">
            <v>4442</v>
          </cell>
        </row>
        <row r="16">
          <cell r="C16">
            <v>58</v>
          </cell>
          <cell r="D16">
            <v>33</v>
          </cell>
          <cell r="E16">
            <v>16</v>
          </cell>
          <cell r="F16">
            <v>10</v>
          </cell>
          <cell r="G16">
            <v>1</v>
          </cell>
          <cell r="H16">
            <v>2</v>
          </cell>
          <cell r="I16">
            <v>7</v>
          </cell>
          <cell r="J16">
            <v>1</v>
          </cell>
          <cell r="K16">
            <v>128</v>
          </cell>
          <cell r="P16" t="str">
            <v>1</v>
          </cell>
          <cell r="Q16" t="str">
            <v>21</v>
          </cell>
          <cell r="R16">
            <v>14963</v>
          </cell>
        </row>
        <row r="17">
          <cell r="C17">
            <v>109</v>
          </cell>
          <cell r="D17">
            <v>74</v>
          </cell>
          <cell r="E17">
            <v>29</v>
          </cell>
          <cell r="F17">
            <v>26</v>
          </cell>
          <cell r="G17">
            <v>3</v>
          </cell>
          <cell r="H17">
            <v>2</v>
          </cell>
          <cell r="I17">
            <v>9</v>
          </cell>
          <cell r="J17">
            <v>5</v>
          </cell>
          <cell r="K17">
            <v>257</v>
          </cell>
          <cell r="P17" t="str">
            <v>1</v>
          </cell>
          <cell r="Q17" t="str">
            <v>22</v>
          </cell>
          <cell r="R17">
            <v>29410</v>
          </cell>
        </row>
        <row r="18">
          <cell r="C18">
            <v>172</v>
          </cell>
          <cell r="D18">
            <v>122</v>
          </cell>
          <cell r="E18">
            <v>54</v>
          </cell>
          <cell r="F18">
            <v>40</v>
          </cell>
          <cell r="G18">
            <v>8</v>
          </cell>
          <cell r="H18">
            <v>8</v>
          </cell>
          <cell r="I18">
            <v>14</v>
          </cell>
          <cell r="J18">
            <v>13</v>
          </cell>
          <cell r="K18">
            <v>431</v>
          </cell>
          <cell r="P18" t="str">
            <v>1</v>
          </cell>
          <cell r="Q18" t="str">
            <v>23</v>
          </cell>
          <cell r="R18">
            <v>48465</v>
          </cell>
        </row>
        <row r="19">
          <cell r="C19">
            <v>298</v>
          </cell>
          <cell r="D19">
            <v>208</v>
          </cell>
          <cell r="E19">
            <v>86</v>
          </cell>
          <cell r="F19">
            <v>70</v>
          </cell>
          <cell r="G19">
            <v>5</v>
          </cell>
          <cell r="H19">
            <v>9</v>
          </cell>
          <cell r="I19">
            <v>28</v>
          </cell>
          <cell r="J19">
            <v>16</v>
          </cell>
          <cell r="K19">
            <v>720</v>
          </cell>
          <cell r="P19" t="str">
            <v>1</v>
          </cell>
          <cell r="Q19" t="str">
            <v>24</v>
          </cell>
          <cell r="R19">
            <v>87558</v>
          </cell>
        </row>
        <row r="20">
          <cell r="C20">
            <v>419</v>
          </cell>
          <cell r="D20">
            <v>322</v>
          </cell>
          <cell r="E20">
            <v>106</v>
          </cell>
          <cell r="F20">
            <v>126</v>
          </cell>
          <cell r="G20">
            <v>8</v>
          </cell>
          <cell r="H20">
            <v>17</v>
          </cell>
          <cell r="I20">
            <v>55</v>
          </cell>
          <cell r="J20">
            <v>32</v>
          </cell>
          <cell r="K20">
            <v>1085</v>
          </cell>
          <cell r="P20" t="str">
            <v>1</v>
          </cell>
          <cell r="Q20" t="str">
            <v>25</v>
          </cell>
          <cell r="R20">
            <v>128151</v>
          </cell>
        </row>
        <row r="21">
          <cell r="C21">
            <v>571</v>
          </cell>
          <cell r="D21">
            <v>506</v>
          </cell>
          <cell r="E21">
            <v>192</v>
          </cell>
          <cell r="F21">
            <v>159</v>
          </cell>
          <cell r="G21">
            <v>22</v>
          </cell>
          <cell r="H21">
            <v>24</v>
          </cell>
          <cell r="I21">
            <v>65</v>
          </cell>
          <cell r="J21">
            <v>38</v>
          </cell>
          <cell r="K21">
            <v>1577</v>
          </cell>
          <cell r="P21" t="str">
            <v>1</v>
          </cell>
          <cell r="Q21" t="str">
            <v>26</v>
          </cell>
          <cell r="R21">
            <v>181548</v>
          </cell>
        </row>
        <row r="22">
          <cell r="C22">
            <v>811</v>
          </cell>
          <cell r="D22">
            <v>682</v>
          </cell>
          <cell r="E22">
            <v>241</v>
          </cell>
          <cell r="F22">
            <v>253</v>
          </cell>
          <cell r="G22">
            <v>33</v>
          </cell>
          <cell r="H22">
            <v>45</v>
          </cell>
          <cell r="I22">
            <v>82</v>
          </cell>
          <cell r="J22">
            <v>48</v>
          </cell>
          <cell r="K22">
            <v>2195</v>
          </cell>
          <cell r="P22" t="str">
            <v>1</v>
          </cell>
          <cell r="Q22" t="str">
            <v>27</v>
          </cell>
          <cell r="R22">
            <v>267433</v>
          </cell>
        </row>
        <row r="23">
          <cell r="C23">
            <v>1046</v>
          </cell>
          <cell r="D23">
            <v>886</v>
          </cell>
          <cell r="E23">
            <v>306</v>
          </cell>
          <cell r="F23">
            <v>269</v>
          </cell>
          <cell r="G23">
            <v>26</v>
          </cell>
          <cell r="H23">
            <v>52</v>
          </cell>
          <cell r="I23">
            <v>125</v>
          </cell>
          <cell r="J23">
            <v>45</v>
          </cell>
          <cell r="K23">
            <v>2755</v>
          </cell>
          <cell r="P23" t="str">
            <v>1</v>
          </cell>
          <cell r="Q23" t="str">
            <v>28</v>
          </cell>
          <cell r="R23">
            <v>357547</v>
          </cell>
        </row>
        <row r="24">
          <cell r="C24">
            <v>1239</v>
          </cell>
          <cell r="D24">
            <v>1069</v>
          </cell>
          <cell r="E24">
            <v>352</v>
          </cell>
          <cell r="F24">
            <v>316</v>
          </cell>
          <cell r="G24">
            <v>42</v>
          </cell>
          <cell r="H24">
            <v>65</v>
          </cell>
          <cell r="I24">
            <v>166</v>
          </cell>
          <cell r="J24">
            <v>44</v>
          </cell>
          <cell r="K24">
            <v>3293</v>
          </cell>
          <cell r="P24" t="str">
            <v>1</v>
          </cell>
          <cell r="Q24" t="str">
            <v>29</v>
          </cell>
          <cell r="R24">
            <v>438163</v>
          </cell>
        </row>
        <row r="25">
          <cell r="C25">
            <v>1293</v>
          </cell>
          <cell r="D25">
            <v>1126</v>
          </cell>
          <cell r="E25">
            <v>388</v>
          </cell>
          <cell r="F25">
            <v>318</v>
          </cell>
          <cell r="G25">
            <v>53</v>
          </cell>
          <cell r="H25">
            <v>101</v>
          </cell>
          <cell r="I25">
            <v>170</v>
          </cell>
          <cell r="J25">
            <v>59</v>
          </cell>
          <cell r="K25">
            <v>3508</v>
          </cell>
          <cell r="P25" t="str">
            <v>1</v>
          </cell>
          <cell r="Q25" t="str">
            <v>30</v>
          </cell>
          <cell r="R25">
            <v>472668</v>
          </cell>
        </row>
        <row r="26">
          <cell r="C26">
            <v>1294</v>
          </cell>
          <cell r="D26">
            <v>1250</v>
          </cell>
          <cell r="E26">
            <v>389</v>
          </cell>
          <cell r="F26">
            <v>334</v>
          </cell>
          <cell r="G26">
            <v>52</v>
          </cell>
          <cell r="H26">
            <v>101</v>
          </cell>
          <cell r="I26">
            <v>200</v>
          </cell>
          <cell r="J26">
            <v>55</v>
          </cell>
          <cell r="K26">
            <v>3675</v>
          </cell>
          <cell r="P26" t="str">
            <v>1</v>
          </cell>
          <cell r="Q26" t="str">
            <v>31</v>
          </cell>
          <cell r="R26">
            <v>488429</v>
          </cell>
        </row>
        <row r="27">
          <cell r="C27">
            <v>1409</v>
          </cell>
          <cell r="D27">
            <v>1321</v>
          </cell>
          <cell r="E27">
            <v>440</v>
          </cell>
          <cell r="F27">
            <v>355</v>
          </cell>
          <cell r="G27">
            <v>56</v>
          </cell>
          <cell r="H27">
            <v>88</v>
          </cell>
          <cell r="I27">
            <v>172</v>
          </cell>
          <cell r="J27">
            <v>69</v>
          </cell>
          <cell r="K27">
            <v>3910</v>
          </cell>
          <cell r="P27" t="str">
            <v>1</v>
          </cell>
          <cell r="Q27" t="str">
            <v>32</v>
          </cell>
          <cell r="R27">
            <v>548819</v>
          </cell>
        </row>
        <row r="28">
          <cell r="C28">
            <v>1440</v>
          </cell>
          <cell r="D28">
            <v>1428</v>
          </cell>
          <cell r="E28">
            <v>479</v>
          </cell>
          <cell r="F28">
            <v>310</v>
          </cell>
          <cell r="G28">
            <v>59</v>
          </cell>
          <cell r="H28">
            <v>100</v>
          </cell>
          <cell r="I28">
            <v>195</v>
          </cell>
          <cell r="J28">
            <v>60</v>
          </cell>
          <cell r="K28">
            <v>4071</v>
          </cell>
          <cell r="P28" t="str">
            <v>1</v>
          </cell>
          <cell r="Q28" t="str">
            <v>33</v>
          </cell>
          <cell r="R28">
            <v>578118</v>
          </cell>
        </row>
        <row r="29">
          <cell r="C29">
            <v>1449</v>
          </cell>
          <cell r="D29">
            <v>1462</v>
          </cell>
          <cell r="E29">
            <v>507</v>
          </cell>
          <cell r="F29">
            <v>333</v>
          </cell>
          <cell r="G29">
            <v>73</v>
          </cell>
          <cell r="H29">
            <v>93</v>
          </cell>
          <cell r="I29">
            <v>220</v>
          </cell>
          <cell r="J29">
            <v>59</v>
          </cell>
          <cell r="K29">
            <v>4196</v>
          </cell>
          <cell r="P29" t="str">
            <v>1</v>
          </cell>
          <cell r="Q29" t="str">
            <v>34</v>
          </cell>
          <cell r="R29">
            <v>599098</v>
          </cell>
        </row>
        <row r="30">
          <cell r="C30">
            <v>1533</v>
          </cell>
          <cell r="D30">
            <v>1605</v>
          </cell>
          <cell r="E30">
            <v>547</v>
          </cell>
          <cell r="F30">
            <v>372</v>
          </cell>
          <cell r="G30">
            <v>75</v>
          </cell>
          <cell r="H30">
            <v>134</v>
          </cell>
          <cell r="I30">
            <v>256</v>
          </cell>
          <cell r="J30">
            <v>79</v>
          </cell>
          <cell r="K30">
            <v>4601</v>
          </cell>
          <cell r="P30" t="str">
            <v>1</v>
          </cell>
          <cell r="Q30" t="str">
            <v>35</v>
          </cell>
          <cell r="R30">
            <v>652458</v>
          </cell>
        </row>
        <row r="31">
          <cell r="C31">
            <v>1748</v>
          </cell>
          <cell r="D31">
            <v>1750</v>
          </cell>
          <cell r="E31">
            <v>558</v>
          </cell>
          <cell r="F31">
            <v>405</v>
          </cell>
          <cell r="G31">
            <v>75</v>
          </cell>
          <cell r="H31">
            <v>135</v>
          </cell>
          <cell r="I31">
            <v>234</v>
          </cell>
          <cell r="J31">
            <v>89</v>
          </cell>
          <cell r="K31">
            <v>4994</v>
          </cell>
          <cell r="P31" t="str">
            <v>1</v>
          </cell>
          <cell r="Q31" t="str">
            <v>36</v>
          </cell>
          <cell r="R31">
            <v>764958</v>
          </cell>
        </row>
        <row r="32">
          <cell r="C32">
            <v>1673</v>
          </cell>
          <cell r="D32">
            <v>1818</v>
          </cell>
          <cell r="E32">
            <v>569</v>
          </cell>
          <cell r="F32">
            <v>476</v>
          </cell>
          <cell r="G32">
            <v>84</v>
          </cell>
          <cell r="H32">
            <v>136</v>
          </cell>
          <cell r="I32">
            <v>270</v>
          </cell>
          <cell r="J32">
            <v>71</v>
          </cell>
          <cell r="K32">
            <v>5097</v>
          </cell>
          <cell r="P32" t="str">
            <v>1</v>
          </cell>
          <cell r="Q32" t="str">
            <v>37</v>
          </cell>
          <cell r="R32">
            <v>752497</v>
          </cell>
        </row>
        <row r="33">
          <cell r="C33">
            <v>1834</v>
          </cell>
          <cell r="D33">
            <v>1934</v>
          </cell>
          <cell r="E33">
            <v>580</v>
          </cell>
          <cell r="F33">
            <v>532</v>
          </cell>
          <cell r="G33">
            <v>125</v>
          </cell>
          <cell r="H33">
            <v>155</v>
          </cell>
          <cell r="I33">
            <v>288</v>
          </cell>
          <cell r="J33">
            <v>98</v>
          </cell>
          <cell r="K33">
            <v>5546</v>
          </cell>
          <cell r="P33" t="str">
            <v>1</v>
          </cell>
          <cell r="Q33" t="str">
            <v>38</v>
          </cell>
          <cell r="R33">
            <v>846796</v>
          </cell>
        </row>
        <row r="34">
          <cell r="C34">
            <v>1810</v>
          </cell>
          <cell r="D34">
            <v>1950</v>
          </cell>
          <cell r="E34">
            <v>641</v>
          </cell>
          <cell r="F34">
            <v>558</v>
          </cell>
          <cell r="G34">
            <v>109</v>
          </cell>
          <cell r="H34">
            <v>126</v>
          </cell>
          <cell r="I34">
            <v>247</v>
          </cell>
          <cell r="J34">
            <v>111</v>
          </cell>
          <cell r="K34">
            <v>5552</v>
          </cell>
          <cell r="P34" t="str">
            <v>1</v>
          </cell>
          <cell r="Q34" t="str">
            <v>39</v>
          </cell>
          <cell r="R34">
            <v>857131</v>
          </cell>
        </row>
        <row r="35">
          <cell r="C35">
            <v>2076</v>
          </cell>
          <cell r="D35">
            <v>2195</v>
          </cell>
          <cell r="E35">
            <v>652</v>
          </cell>
          <cell r="F35">
            <v>629</v>
          </cell>
          <cell r="G35">
            <v>116</v>
          </cell>
          <cell r="H35">
            <v>155</v>
          </cell>
          <cell r="I35">
            <v>290</v>
          </cell>
          <cell r="J35">
            <v>128</v>
          </cell>
          <cell r="K35">
            <v>6241</v>
          </cell>
          <cell r="P35" t="str">
            <v>1</v>
          </cell>
          <cell r="Q35" t="str">
            <v>40</v>
          </cell>
          <cell r="R35">
            <v>1007888</v>
          </cell>
        </row>
        <row r="36">
          <cell r="C36">
            <v>2080</v>
          </cell>
          <cell r="D36">
            <v>2189</v>
          </cell>
          <cell r="E36">
            <v>708</v>
          </cell>
          <cell r="F36">
            <v>577</v>
          </cell>
          <cell r="G36">
            <v>99</v>
          </cell>
          <cell r="H36">
            <v>175</v>
          </cell>
          <cell r="I36">
            <v>239</v>
          </cell>
          <cell r="J36">
            <v>115</v>
          </cell>
          <cell r="K36">
            <v>6182</v>
          </cell>
          <cell r="P36" t="str">
            <v>1</v>
          </cell>
          <cell r="Q36" t="str">
            <v>41</v>
          </cell>
          <cell r="R36">
            <v>1034760</v>
          </cell>
        </row>
        <row r="37">
          <cell r="C37">
            <v>2220</v>
          </cell>
          <cell r="D37">
            <v>2375</v>
          </cell>
          <cell r="E37">
            <v>732</v>
          </cell>
          <cell r="F37">
            <v>684</v>
          </cell>
          <cell r="G37">
            <v>111</v>
          </cell>
          <cell r="H37">
            <v>169</v>
          </cell>
          <cell r="I37">
            <v>241</v>
          </cell>
          <cell r="J37">
            <v>144</v>
          </cell>
          <cell r="K37">
            <v>6676</v>
          </cell>
          <cell r="P37" t="str">
            <v>1</v>
          </cell>
          <cell r="Q37" t="str">
            <v>42</v>
          </cell>
          <cell r="R37">
            <v>1131164</v>
          </cell>
        </row>
        <row r="38">
          <cell r="C38">
            <v>2306</v>
          </cell>
          <cell r="D38">
            <v>2501</v>
          </cell>
          <cell r="E38">
            <v>785</v>
          </cell>
          <cell r="F38">
            <v>691</v>
          </cell>
          <cell r="G38">
            <v>106</v>
          </cell>
          <cell r="H38">
            <v>187</v>
          </cell>
          <cell r="I38">
            <v>237</v>
          </cell>
          <cell r="J38">
            <v>143</v>
          </cell>
          <cell r="K38">
            <v>6956</v>
          </cell>
          <cell r="P38" t="str">
            <v>1</v>
          </cell>
          <cell r="Q38" t="str">
            <v>43</v>
          </cell>
          <cell r="R38">
            <v>1202920</v>
          </cell>
        </row>
        <row r="39">
          <cell r="C39">
            <v>2420</v>
          </cell>
          <cell r="D39">
            <v>2571</v>
          </cell>
          <cell r="E39">
            <v>803</v>
          </cell>
          <cell r="F39">
            <v>742</v>
          </cell>
          <cell r="G39">
            <v>116</v>
          </cell>
          <cell r="H39">
            <v>173</v>
          </cell>
          <cell r="I39">
            <v>250</v>
          </cell>
          <cell r="J39">
            <v>119</v>
          </cell>
          <cell r="K39">
            <v>7194</v>
          </cell>
          <cell r="P39" t="str">
            <v>1</v>
          </cell>
          <cell r="Q39" t="str">
            <v>44</v>
          </cell>
          <cell r="R39">
            <v>1291136</v>
          </cell>
        </row>
        <row r="40">
          <cell r="C40">
            <v>2466</v>
          </cell>
          <cell r="D40">
            <v>2664</v>
          </cell>
          <cell r="E40">
            <v>814</v>
          </cell>
          <cell r="F40">
            <v>804</v>
          </cell>
          <cell r="G40">
            <v>121</v>
          </cell>
          <cell r="H40">
            <v>194</v>
          </cell>
          <cell r="I40">
            <v>242</v>
          </cell>
          <cell r="J40">
            <v>158</v>
          </cell>
          <cell r="K40">
            <v>7463</v>
          </cell>
          <cell r="P40" t="str">
            <v>1</v>
          </cell>
          <cell r="Q40" t="str">
            <v>45</v>
          </cell>
          <cell r="R40">
            <v>1345313</v>
          </cell>
        </row>
        <row r="41">
          <cell r="C41">
            <v>2370</v>
          </cell>
          <cell r="D41">
            <v>2562</v>
          </cell>
          <cell r="E41">
            <v>809</v>
          </cell>
          <cell r="F41">
            <v>866</v>
          </cell>
          <cell r="G41">
            <v>125</v>
          </cell>
          <cell r="H41">
            <v>200</v>
          </cell>
          <cell r="I41">
            <v>267</v>
          </cell>
          <cell r="J41">
            <v>155</v>
          </cell>
          <cell r="K41">
            <v>7354</v>
          </cell>
          <cell r="P41" t="str">
            <v>1</v>
          </cell>
          <cell r="Q41" t="str">
            <v>46</v>
          </cell>
          <cell r="R41">
            <v>1321612</v>
          </cell>
        </row>
        <row r="42">
          <cell r="C42">
            <v>2425</v>
          </cell>
          <cell r="D42">
            <v>2653</v>
          </cell>
          <cell r="E42">
            <v>782</v>
          </cell>
          <cell r="F42">
            <v>882</v>
          </cell>
          <cell r="G42">
            <v>111</v>
          </cell>
          <cell r="H42">
            <v>208</v>
          </cell>
          <cell r="I42">
            <v>261</v>
          </cell>
          <cell r="J42">
            <v>149</v>
          </cell>
          <cell r="K42">
            <v>7471</v>
          </cell>
          <cell r="P42" t="str">
            <v>1</v>
          </cell>
          <cell r="Q42" t="str">
            <v>47</v>
          </cell>
          <cell r="R42">
            <v>1381128</v>
          </cell>
        </row>
        <row r="43">
          <cell r="C43">
            <v>2247</v>
          </cell>
          <cell r="D43">
            <v>2367</v>
          </cell>
          <cell r="E43">
            <v>729</v>
          </cell>
          <cell r="F43">
            <v>848</v>
          </cell>
          <cell r="G43">
            <v>98</v>
          </cell>
          <cell r="H43">
            <v>199</v>
          </cell>
          <cell r="I43">
            <v>251</v>
          </cell>
          <cell r="J43">
            <v>127</v>
          </cell>
          <cell r="K43">
            <v>6866</v>
          </cell>
          <cell r="P43" t="str">
            <v>1</v>
          </cell>
          <cell r="Q43" t="str">
            <v>48</v>
          </cell>
          <cell r="R43">
            <v>1306751</v>
          </cell>
        </row>
        <row r="44">
          <cell r="C44">
            <v>2055</v>
          </cell>
          <cell r="D44">
            <v>2266</v>
          </cell>
          <cell r="E44">
            <v>748</v>
          </cell>
          <cell r="F44">
            <v>812</v>
          </cell>
          <cell r="G44">
            <v>91</v>
          </cell>
          <cell r="H44">
            <v>190</v>
          </cell>
          <cell r="I44">
            <v>244</v>
          </cell>
          <cell r="J44">
            <v>139</v>
          </cell>
          <cell r="K44">
            <v>6545</v>
          </cell>
          <cell r="P44" t="str">
            <v>1</v>
          </cell>
          <cell r="Q44" t="str">
            <v>49</v>
          </cell>
          <cell r="R44">
            <v>1219472</v>
          </cell>
        </row>
        <row r="45">
          <cell r="C45">
            <v>1984</v>
          </cell>
          <cell r="D45">
            <v>2231</v>
          </cell>
          <cell r="E45">
            <v>690</v>
          </cell>
          <cell r="F45">
            <v>838</v>
          </cell>
          <cell r="G45">
            <v>84</v>
          </cell>
          <cell r="H45">
            <v>186</v>
          </cell>
          <cell r="I45">
            <v>244</v>
          </cell>
          <cell r="J45">
            <v>147</v>
          </cell>
          <cell r="K45">
            <v>6404</v>
          </cell>
          <cell r="P45" t="str">
            <v>1</v>
          </cell>
          <cell r="Q45" t="str">
            <v>50</v>
          </cell>
          <cell r="R45">
            <v>1201576</v>
          </cell>
        </row>
        <row r="46">
          <cell r="C46">
            <v>1895</v>
          </cell>
          <cell r="D46">
            <v>2128</v>
          </cell>
          <cell r="E46">
            <v>689</v>
          </cell>
          <cell r="F46">
            <v>872</v>
          </cell>
          <cell r="G46">
            <v>87</v>
          </cell>
          <cell r="H46">
            <v>179</v>
          </cell>
          <cell r="I46">
            <v>237</v>
          </cell>
          <cell r="J46">
            <v>148</v>
          </cell>
          <cell r="K46">
            <v>6235</v>
          </cell>
          <cell r="P46" t="str">
            <v>1</v>
          </cell>
          <cell r="Q46" t="str">
            <v>51</v>
          </cell>
          <cell r="R46">
            <v>1170348</v>
          </cell>
        </row>
        <row r="47">
          <cell r="C47">
            <v>1902</v>
          </cell>
          <cell r="D47">
            <v>1980</v>
          </cell>
          <cell r="E47">
            <v>672</v>
          </cell>
          <cell r="F47">
            <v>857</v>
          </cell>
          <cell r="G47">
            <v>85</v>
          </cell>
          <cell r="H47">
            <v>188</v>
          </cell>
          <cell r="I47">
            <v>236</v>
          </cell>
          <cell r="J47">
            <v>139</v>
          </cell>
          <cell r="K47">
            <v>6059</v>
          </cell>
          <cell r="P47" t="str">
            <v>1</v>
          </cell>
          <cell r="Q47" t="str">
            <v>52</v>
          </cell>
          <cell r="R47">
            <v>1197429</v>
          </cell>
        </row>
        <row r="48">
          <cell r="C48">
            <v>1700</v>
          </cell>
          <cell r="D48">
            <v>1936</v>
          </cell>
          <cell r="E48">
            <v>605</v>
          </cell>
          <cell r="F48">
            <v>960</v>
          </cell>
          <cell r="G48">
            <v>93</v>
          </cell>
          <cell r="H48">
            <v>163</v>
          </cell>
          <cell r="I48">
            <v>179</v>
          </cell>
          <cell r="J48">
            <v>128</v>
          </cell>
          <cell r="K48">
            <v>5764</v>
          </cell>
          <cell r="P48" t="str">
            <v>1</v>
          </cell>
          <cell r="Q48" t="str">
            <v>53</v>
          </cell>
          <cell r="R48">
            <v>1090599</v>
          </cell>
        </row>
        <row r="49">
          <cell r="C49">
            <v>1715</v>
          </cell>
          <cell r="D49">
            <v>1892</v>
          </cell>
          <cell r="E49">
            <v>644</v>
          </cell>
          <cell r="F49">
            <v>848</v>
          </cell>
          <cell r="G49">
            <v>96</v>
          </cell>
          <cell r="H49">
            <v>151</v>
          </cell>
          <cell r="I49">
            <v>231</v>
          </cell>
          <cell r="J49">
            <v>128</v>
          </cell>
          <cell r="K49">
            <v>5705</v>
          </cell>
          <cell r="P49" t="str">
            <v>1</v>
          </cell>
          <cell r="Q49" t="str">
            <v>54</v>
          </cell>
          <cell r="R49">
            <v>1120701</v>
          </cell>
        </row>
        <row r="50">
          <cell r="C50">
            <v>1351</v>
          </cell>
          <cell r="D50">
            <v>1472</v>
          </cell>
          <cell r="E50">
            <v>484</v>
          </cell>
          <cell r="F50">
            <v>560</v>
          </cell>
          <cell r="G50">
            <v>54</v>
          </cell>
          <cell r="H50">
            <v>134</v>
          </cell>
          <cell r="I50">
            <v>164</v>
          </cell>
          <cell r="J50">
            <v>100</v>
          </cell>
          <cell r="K50">
            <v>4319</v>
          </cell>
          <cell r="P50" t="str">
            <v>1</v>
          </cell>
          <cell r="Q50" t="str">
            <v>55</v>
          </cell>
          <cell r="R50">
            <v>898927</v>
          </cell>
        </row>
        <row r="51">
          <cell r="C51">
            <v>918</v>
          </cell>
          <cell r="D51">
            <v>976</v>
          </cell>
          <cell r="E51">
            <v>345</v>
          </cell>
          <cell r="F51">
            <v>368</v>
          </cell>
          <cell r="G51">
            <v>43</v>
          </cell>
          <cell r="H51">
            <v>91</v>
          </cell>
          <cell r="I51">
            <v>112</v>
          </cell>
          <cell r="J51">
            <v>64</v>
          </cell>
          <cell r="K51">
            <v>2917</v>
          </cell>
          <cell r="P51" t="str">
            <v>1</v>
          </cell>
          <cell r="Q51" t="str">
            <v>56</v>
          </cell>
          <cell r="R51">
            <v>621755</v>
          </cell>
        </row>
        <row r="52">
          <cell r="C52">
            <v>776</v>
          </cell>
          <cell r="D52">
            <v>835</v>
          </cell>
          <cell r="E52">
            <v>323</v>
          </cell>
          <cell r="F52">
            <v>276</v>
          </cell>
          <cell r="G52">
            <v>47</v>
          </cell>
          <cell r="H52">
            <v>63</v>
          </cell>
          <cell r="I52">
            <v>98</v>
          </cell>
          <cell r="J52">
            <v>50</v>
          </cell>
          <cell r="K52">
            <v>2468</v>
          </cell>
          <cell r="P52" t="str">
            <v>1</v>
          </cell>
          <cell r="Q52" t="str">
            <v>57</v>
          </cell>
          <cell r="R52">
            <v>535108</v>
          </cell>
        </row>
        <row r="53">
          <cell r="C53">
            <v>668</v>
          </cell>
          <cell r="D53">
            <v>743</v>
          </cell>
          <cell r="E53">
            <v>295</v>
          </cell>
          <cell r="F53">
            <v>232</v>
          </cell>
          <cell r="G53">
            <v>37</v>
          </cell>
          <cell r="H53">
            <v>67</v>
          </cell>
          <cell r="I53">
            <v>98</v>
          </cell>
          <cell r="J53">
            <v>42</v>
          </cell>
          <cell r="K53">
            <v>2182</v>
          </cell>
          <cell r="P53" t="str">
            <v>1</v>
          </cell>
          <cell r="Q53" t="str">
            <v>58</v>
          </cell>
          <cell r="R53">
            <v>468637</v>
          </cell>
        </row>
        <row r="54">
          <cell r="C54">
            <v>590</v>
          </cell>
          <cell r="D54">
            <v>622</v>
          </cell>
          <cell r="E54">
            <v>247</v>
          </cell>
          <cell r="F54">
            <v>230</v>
          </cell>
          <cell r="G54">
            <v>35</v>
          </cell>
          <cell r="H54">
            <v>64</v>
          </cell>
          <cell r="I54">
            <v>85</v>
          </cell>
          <cell r="J54">
            <v>38</v>
          </cell>
          <cell r="K54">
            <v>1911</v>
          </cell>
          <cell r="P54" t="str">
            <v>1</v>
          </cell>
          <cell r="Q54" t="str">
            <v>59</v>
          </cell>
          <cell r="R54">
            <v>420940</v>
          </cell>
        </row>
        <row r="55">
          <cell r="C55">
            <v>165</v>
          </cell>
          <cell r="D55">
            <v>145</v>
          </cell>
          <cell r="E55">
            <v>59</v>
          </cell>
          <cell r="F55">
            <v>50</v>
          </cell>
          <cell r="G55">
            <v>10</v>
          </cell>
          <cell r="H55">
            <v>14</v>
          </cell>
          <cell r="I55">
            <v>15</v>
          </cell>
          <cell r="J55">
            <v>9</v>
          </cell>
          <cell r="K55">
            <v>467</v>
          </cell>
          <cell r="P55" t="str">
            <v>1</v>
          </cell>
          <cell r="Q55" t="str">
            <v>60</v>
          </cell>
          <cell r="R55">
            <v>119530</v>
          </cell>
        </row>
        <row r="56">
          <cell r="C56">
            <v>98</v>
          </cell>
          <cell r="D56">
            <v>76</v>
          </cell>
          <cell r="E56">
            <v>24</v>
          </cell>
          <cell r="F56">
            <v>33</v>
          </cell>
          <cell r="G56">
            <v>8</v>
          </cell>
          <cell r="H56">
            <v>4</v>
          </cell>
          <cell r="I56">
            <v>10</v>
          </cell>
          <cell r="J56">
            <v>4</v>
          </cell>
          <cell r="K56">
            <v>257</v>
          </cell>
          <cell r="P56" t="str">
            <v>1</v>
          </cell>
          <cell r="Q56" t="str">
            <v>61</v>
          </cell>
          <cell r="R56">
            <v>72250</v>
          </cell>
        </row>
        <row r="57">
          <cell r="C57">
            <v>64</v>
          </cell>
          <cell r="D57">
            <v>51</v>
          </cell>
          <cell r="E57">
            <v>22</v>
          </cell>
          <cell r="F57">
            <v>26</v>
          </cell>
          <cell r="G57">
            <v>0</v>
          </cell>
          <cell r="H57">
            <v>3</v>
          </cell>
          <cell r="I57">
            <v>8</v>
          </cell>
          <cell r="J57">
            <v>0</v>
          </cell>
          <cell r="K57">
            <v>174</v>
          </cell>
          <cell r="P57" t="str">
            <v>1</v>
          </cell>
          <cell r="Q57" t="str">
            <v>62</v>
          </cell>
          <cell r="R57">
            <v>47976</v>
          </cell>
        </row>
        <row r="58">
          <cell r="C58">
            <v>59</v>
          </cell>
          <cell r="D58">
            <v>46</v>
          </cell>
          <cell r="E58">
            <v>24</v>
          </cell>
          <cell r="F58">
            <v>19</v>
          </cell>
          <cell r="G58">
            <v>1</v>
          </cell>
          <cell r="H58">
            <v>1</v>
          </cell>
          <cell r="I58">
            <v>6</v>
          </cell>
          <cell r="J58">
            <v>2</v>
          </cell>
          <cell r="K58">
            <v>158</v>
          </cell>
          <cell r="P58" t="str">
            <v>1</v>
          </cell>
          <cell r="Q58" t="str">
            <v>63</v>
          </cell>
          <cell r="R58">
            <v>44937</v>
          </cell>
        </row>
        <row r="59">
          <cell r="C59">
            <v>34</v>
          </cell>
          <cell r="D59">
            <v>47</v>
          </cell>
          <cell r="E59">
            <v>10</v>
          </cell>
          <cell r="F59">
            <v>19</v>
          </cell>
          <cell r="G59">
            <v>0</v>
          </cell>
          <cell r="H59">
            <v>2</v>
          </cell>
          <cell r="I59">
            <v>1</v>
          </cell>
          <cell r="J59">
            <v>4</v>
          </cell>
          <cell r="K59">
            <v>117</v>
          </cell>
          <cell r="P59" t="str">
            <v>1</v>
          </cell>
          <cell r="Q59" t="str">
            <v>64</v>
          </cell>
          <cell r="R59">
            <v>26286</v>
          </cell>
        </row>
        <row r="60">
          <cell r="C60">
            <v>26</v>
          </cell>
          <cell r="D60">
            <v>28</v>
          </cell>
          <cell r="E60">
            <v>10</v>
          </cell>
          <cell r="F60">
            <v>9</v>
          </cell>
          <cell r="G60">
            <v>3</v>
          </cell>
          <cell r="H60">
            <v>2</v>
          </cell>
          <cell r="I60">
            <v>3</v>
          </cell>
          <cell r="J60">
            <v>1</v>
          </cell>
          <cell r="K60">
            <v>82</v>
          </cell>
          <cell r="P60" t="str">
            <v>1</v>
          </cell>
          <cell r="Q60" t="str">
            <v>65</v>
          </cell>
          <cell r="R60">
            <v>20429</v>
          </cell>
        </row>
        <row r="61">
          <cell r="C61">
            <v>20</v>
          </cell>
          <cell r="D61">
            <v>27</v>
          </cell>
          <cell r="E61">
            <v>8</v>
          </cell>
          <cell r="F61">
            <v>12</v>
          </cell>
          <cell r="G61">
            <v>3</v>
          </cell>
          <cell r="H61">
            <v>3</v>
          </cell>
          <cell r="I61">
            <v>2</v>
          </cell>
          <cell r="J61">
            <v>0</v>
          </cell>
          <cell r="K61">
            <v>75</v>
          </cell>
          <cell r="P61" t="str">
            <v>1</v>
          </cell>
          <cell r="Q61" t="str">
            <v>66</v>
          </cell>
          <cell r="R61">
            <v>15963</v>
          </cell>
        </row>
        <row r="62">
          <cell r="C62">
            <v>15</v>
          </cell>
          <cell r="D62">
            <v>29</v>
          </cell>
          <cell r="E62">
            <v>11</v>
          </cell>
          <cell r="F62">
            <v>13</v>
          </cell>
          <cell r="G62">
            <v>1</v>
          </cell>
          <cell r="H62">
            <v>0</v>
          </cell>
          <cell r="I62">
            <v>0</v>
          </cell>
          <cell r="J62">
            <v>1</v>
          </cell>
          <cell r="K62">
            <v>70</v>
          </cell>
          <cell r="P62" t="str">
            <v>1</v>
          </cell>
          <cell r="Q62" t="str">
            <v>67</v>
          </cell>
          <cell r="R62">
            <v>12149</v>
          </cell>
        </row>
        <row r="63">
          <cell r="C63">
            <v>13</v>
          </cell>
          <cell r="D63">
            <v>24</v>
          </cell>
          <cell r="E63">
            <v>7</v>
          </cell>
          <cell r="F63">
            <v>9</v>
          </cell>
          <cell r="G63">
            <v>2</v>
          </cell>
          <cell r="H63">
            <v>0</v>
          </cell>
          <cell r="I63">
            <v>2</v>
          </cell>
          <cell r="J63">
            <v>1</v>
          </cell>
          <cell r="K63">
            <v>58</v>
          </cell>
          <cell r="P63" t="str">
            <v>1</v>
          </cell>
          <cell r="Q63" t="str">
            <v>68</v>
          </cell>
          <cell r="R63">
            <v>10688</v>
          </cell>
        </row>
        <row r="64">
          <cell r="C64">
            <v>17</v>
          </cell>
          <cell r="D64">
            <v>22</v>
          </cell>
          <cell r="E64">
            <v>2</v>
          </cell>
          <cell r="F64">
            <v>8</v>
          </cell>
          <cell r="G64">
            <v>3</v>
          </cell>
          <cell r="H64">
            <v>0</v>
          </cell>
          <cell r="I64">
            <v>1</v>
          </cell>
          <cell r="J64">
            <v>0</v>
          </cell>
          <cell r="K64">
            <v>53</v>
          </cell>
          <cell r="P64" t="str">
            <v>1</v>
          </cell>
          <cell r="Q64" t="str">
            <v>69</v>
          </cell>
          <cell r="R64">
            <v>14147</v>
          </cell>
        </row>
        <row r="65">
          <cell r="C65">
            <v>196</v>
          </cell>
          <cell r="D65">
            <v>167</v>
          </cell>
          <cell r="E65">
            <v>51</v>
          </cell>
          <cell r="F65">
            <v>75</v>
          </cell>
          <cell r="G65">
            <v>16</v>
          </cell>
          <cell r="H65">
            <v>3</v>
          </cell>
          <cell r="I65">
            <v>12</v>
          </cell>
          <cell r="J65">
            <v>2</v>
          </cell>
          <cell r="K65">
            <v>522</v>
          </cell>
          <cell r="P65" t="str">
            <v>1</v>
          </cell>
          <cell r="Q65" t="str">
            <v>70</v>
          </cell>
          <cell r="R65">
            <v>178075</v>
          </cell>
        </row>
        <row r="66">
          <cell r="C66">
            <v>57100</v>
          </cell>
          <cell r="D66">
            <v>59373</v>
          </cell>
          <cell r="E66">
            <v>19271</v>
          </cell>
          <cell r="F66">
            <v>19115</v>
          </cell>
          <cell r="G66">
            <v>2712</v>
          </cell>
          <cell r="H66">
            <v>4561</v>
          </cell>
          <cell r="I66">
            <v>7074</v>
          </cell>
          <cell r="J66">
            <v>3378</v>
          </cell>
          <cell r="K66">
            <v>172584</v>
          </cell>
        </row>
        <row r="67">
          <cell r="C67">
            <v>0</v>
          </cell>
          <cell r="D67">
            <v>0</v>
          </cell>
          <cell r="E67">
            <v>0</v>
          </cell>
          <cell r="F67">
            <v>0</v>
          </cell>
          <cell r="G67">
            <v>0</v>
          </cell>
          <cell r="H67">
            <v>0</v>
          </cell>
          <cell r="I67">
            <v>0</v>
          </cell>
          <cell r="J67">
            <v>0</v>
          </cell>
          <cell r="K67">
            <v>0</v>
          </cell>
          <cell r="P67">
            <v>2</v>
          </cell>
          <cell r="Q67" t="str">
            <v>15</v>
          </cell>
          <cell r="R67">
            <v>0</v>
          </cell>
        </row>
        <row r="68">
          <cell r="C68">
            <v>0</v>
          </cell>
          <cell r="D68">
            <v>0</v>
          </cell>
          <cell r="E68">
            <v>0</v>
          </cell>
          <cell r="F68">
            <v>0</v>
          </cell>
          <cell r="G68">
            <v>0</v>
          </cell>
          <cell r="H68">
            <v>0</v>
          </cell>
          <cell r="I68">
            <v>0</v>
          </cell>
          <cell r="J68">
            <v>0</v>
          </cell>
          <cell r="K68">
            <v>0</v>
          </cell>
          <cell r="P68" t="str">
            <v>2</v>
          </cell>
          <cell r="Q68" t="str">
            <v>16</v>
          </cell>
          <cell r="R68">
            <v>0</v>
          </cell>
        </row>
        <row r="69">
          <cell r="C69">
            <v>0</v>
          </cell>
          <cell r="D69">
            <v>0</v>
          </cell>
          <cell r="E69">
            <v>0</v>
          </cell>
          <cell r="F69">
            <v>0</v>
          </cell>
          <cell r="G69">
            <v>0</v>
          </cell>
          <cell r="H69">
            <v>0</v>
          </cell>
          <cell r="I69">
            <v>0</v>
          </cell>
          <cell r="J69">
            <v>0</v>
          </cell>
          <cell r="K69">
            <v>0</v>
          </cell>
          <cell r="P69" t="str">
            <v>2</v>
          </cell>
          <cell r="Q69" t="str">
            <v>17</v>
          </cell>
          <cell r="R69">
            <v>0</v>
          </cell>
        </row>
        <row r="70">
          <cell r="C70">
            <v>0</v>
          </cell>
          <cell r="D70">
            <v>0</v>
          </cell>
          <cell r="E70">
            <v>0</v>
          </cell>
          <cell r="F70">
            <v>0</v>
          </cell>
          <cell r="G70">
            <v>0</v>
          </cell>
          <cell r="H70">
            <v>0</v>
          </cell>
          <cell r="I70">
            <v>0</v>
          </cell>
          <cell r="J70">
            <v>0</v>
          </cell>
          <cell r="K70">
            <v>0</v>
          </cell>
          <cell r="P70" t="str">
            <v>2</v>
          </cell>
          <cell r="Q70" t="str">
            <v>18</v>
          </cell>
          <cell r="R70">
            <v>0</v>
          </cell>
        </row>
        <row r="71">
          <cell r="C71">
            <v>2</v>
          </cell>
          <cell r="D71">
            <v>8</v>
          </cell>
          <cell r="E71">
            <v>5</v>
          </cell>
          <cell r="F71">
            <v>0</v>
          </cell>
          <cell r="G71">
            <v>0</v>
          </cell>
          <cell r="H71">
            <v>0</v>
          </cell>
          <cell r="I71">
            <v>0</v>
          </cell>
          <cell r="J71">
            <v>0</v>
          </cell>
          <cell r="K71">
            <v>15</v>
          </cell>
          <cell r="P71" t="str">
            <v>2</v>
          </cell>
          <cell r="Q71" t="str">
            <v>19</v>
          </cell>
          <cell r="R71">
            <v>475</v>
          </cell>
        </row>
        <row r="72">
          <cell r="C72">
            <v>46</v>
          </cell>
          <cell r="D72">
            <v>44</v>
          </cell>
          <cell r="E72">
            <v>13</v>
          </cell>
          <cell r="F72">
            <v>1</v>
          </cell>
          <cell r="G72">
            <v>2</v>
          </cell>
          <cell r="H72">
            <v>1</v>
          </cell>
          <cell r="I72">
            <v>10</v>
          </cell>
          <cell r="J72">
            <v>0</v>
          </cell>
          <cell r="K72">
            <v>117</v>
          </cell>
          <cell r="P72" t="str">
            <v>2</v>
          </cell>
          <cell r="Q72" t="str">
            <v>20</v>
          </cell>
          <cell r="R72">
            <v>11333</v>
          </cell>
        </row>
        <row r="73">
          <cell r="C73">
            <v>181</v>
          </cell>
          <cell r="D73">
            <v>141</v>
          </cell>
          <cell r="E73">
            <v>83</v>
          </cell>
          <cell r="F73">
            <v>22</v>
          </cell>
          <cell r="G73">
            <v>4</v>
          </cell>
          <cell r="H73">
            <v>4</v>
          </cell>
          <cell r="I73">
            <v>26</v>
          </cell>
          <cell r="J73">
            <v>3</v>
          </cell>
          <cell r="K73">
            <v>464</v>
          </cell>
          <cell r="P73" t="str">
            <v>2</v>
          </cell>
          <cell r="Q73" t="str">
            <v>21</v>
          </cell>
          <cell r="R73">
            <v>46813</v>
          </cell>
        </row>
        <row r="74">
          <cell r="C74">
            <v>472</v>
          </cell>
          <cell r="D74">
            <v>427</v>
          </cell>
          <cell r="E74">
            <v>195</v>
          </cell>
          <cell r="F74">
            <v>49</v>
          </cell>
          <cell r="G74">
            <v>11</v>
          </cell>
          <cell r="H74">
            <v>11</v>
          </cell>
          <cell r="I74">
            <v>69</v>
          </cell>
          <cell r="J74">
            <v>17</v>
          </cell>
          <cell r="K74">
            <v>1251</v>
          </cell>
          <cell r="P74" t="str">
            <v>2</v>
          </cell>
          <cell r="Q74" t="str">
            <v>22</v>
          </cell>
          <cell r="R74">
            <v>127545</v>
          </cell>
        </row>
        <row r="75">
          <cell r="C75">
            <v>1011</v>
          </cell>
          <cell r="D75">
            <v>886</v>
          </cell>
          <cell r="E75">
            <v>393</v>
          </cell>
          <cell r="F75">
            <v>160</v>
          </cell>
          <cell r="G75">
            <v>45</v>
          </cell>
          <cell r="H75">
            <v>25</v>
          </cell>
          <cell r="I75">
            <v>137</v>
          </cell>
          <cell r="J75">
            <v>54</v>
          </cell>
          <cell r="K75">
            <v>2711</v>
          </cell>
          <cell r="P75" t="str">
            <v>2</v>
          </cell>
          <cell r="Q75" t="str">
            <v>23</v>
          </cell>
          <cell r="R75">
            <v>285069</v>
          </cell>
        </row>
        <row r="76">
          <cell r="C76">
            <v>1684</v>
          </cell>
          <cell r="D76">
            <v>1523</v>
          </cell>
          <cell r="E76">
            <v>642</v>
          </cell>
          <cell r="F76">
            <v>266</v>
          </cell>
          <cell r="G76">
            <v>54</v>
          </cell>
          <cell r="H76">
            <v>43</v>
          </cell>
          <cell r="I76">
            <v>233</v>
          </cell>
          <cell r="J76">
            <v>75</v>
          </cell>
          <cell r="K76">
            <v>4520</v>
          </cell>
          <cell r="P76" t="str">
            <v>2</v>
          </cell>
          <cell r="Q76" t="str">
            <v>24</v>
          </cell>
          <cell r="R76">
            <v>494437</v>
          </cell>
        </row>
        <row r="77">
          <cell r="C77">
            <v>2188</v>
          </cell>
          <cell r="D77">
            <v>2146</v>
          </cell>
          <cell r="E77">
            <v>834</v>
          </cell>
          <cell r="F77">
            <v>443</v>
          </cell>
          <cell r="G77">
            <v>73</v>
          </cell>
          <cell r="H77">
            <v>70</v>
          </cell>
          <cell r="I77">
            <v>310</v>
          </cell>
          <cell r="J77">
            <v>90</v>
          </cell>
          <cell r="K77">
            <v>6154</v>
          </cell>
          <cell r="P77" t="str">
            <v>2</v>
          </cell>
          <cell r="Q77" t="str">
            <v>25</v>
          </cell>
          <cell r="R77">
            <v>668460</v>
          </cell>
        </row>
        <row r="78">
          <cell r="C78">
            <v>2697</v>
          </cell>
          <cell r="D78">
            <v>2917</v>
          </cell>
          <cell r="E78">
            <v>1081</v>
          </cell>
          <cell r="F78">
            <v>568</v>
          </cell>
          <cell r="G78">
            <v>96</v>
          </cell>
          <cell r="H78">
            <v>105</v>
          </cell>
          <cell r="I78">
            <v>387</v>
          </cell>
          <cell r="J78">
            <v>129</v>
          </cell>
          <cell r="K78">
            <v>7980</v>
          </cell>
          <cell r="P78" t="str">
            <v>2</v>
          </cell>
          <cell r="Q78" t="str">
            <v>26</v>
          </cell>
          <cell r="R78">
            <v>856745</v>
          </cell>
        </row>
        <row r="79">
          <cell r="C79">
            <v>3438</v>
          </cell>
          <cell r="D79">
            <v>3793</v>
          </cell>
          <cell r="E79">
            <v>1380</v>
          </cell>
          <cell r="F79">
            <v>701</v>
          </cell>
          <cell r="G79">
            <v>132</v>
          </cell>
          <cell r="H79">
            <v>160</v>
          </cell>
          <cell r="I79">
            <v>599</v>
          </cell>
          <cell r="J79">
            <v>142</v>
          </cell>
          <cell r="K79">
            <v>10345</v>
          </cell>
          <cell r="P79" t="str">
            <v>2</v>
          </cell>
          <cell r="Q79" t="str">
            <v>27</v>
          </cell>
          <cell r="R79">
            <v>1133763</v>
          </cell>
        </row>
        <row r="80">
          <cell r="C80">
            <v>4324</v>
          </cell>
          <cell r="D80">
            <v>4868</v>
          </cell>
          <cell r="E80">
            <v>1738</v>
          </cell>
          <cell r="F80">
            <v>829</v>
          </cell>
          <cell r="G80">
            <v>188</v>
          </cell>
          <cell r="H80">
            <v>205</v>
          </cell>
          <cell r="I80">
            <v>712</v>
          </cell>
          <cell r="J80">
            <v>158</v>
          </cell>
          <cell r="K80">
            <v>13022</v>
          </cell>
          <cell r="P80" t="str">
            <v>2</v>
          </cell>
          <cell r="Q80" t="str">
            <v>28</v>
          </cell>
          <cell r="R80">
            <v>1478137</v>
          </cell>
        </row>
        <row r="81">
          <cell r="C81">
            <v>5073</v>
          </cell>
          <cell r="D81">
            <v>5617</v>
          </cell>
          <cell r="E81">
            <v>2164</v>
          </cell>
          <cell r="F81">
            <v>887</v>
          </cell>
          <cell r="G81">
            <v>217</v>
          </cell>
          <cell r="H81">
            <v>241</v>
          </cell>
          <cell r="I81">
            <v>907</v>
          </cell>
          <cell r="J81">
            <v>174</v>
          </cell>
          <cell r="K81">
            <v>15280</v>
          </cell>
          <cell r="P81" t="str">
            <v>2</v>
          </cell>
          <cell r="Q81" t="str">
            <v>29</v>
          </cell>
          <cell r="R81">
            <v>1793731</v>
          </cell>
        </row>
        <row r="82">
          <cell r="C82">
            <v>5558</v>
          </cell>
          <cell r="D82">
            <v>6550</v>
          </cell>
          <cell r="E82">
            <v>2405</v>
          </cell>
          <cell r="F82">
            <v>903</v>
          </cell>
          <cell r="G82">
            <v>240</v>
          </cell>
          <cell r="H82">
            <v>273</v>
          </cell>
          <cell r="I82">
            <v>1042</v>
          </cell>
          <cell r="J82">
            <v>163</v>
          </cell>
          <cell r="K82">
            <v>17134</v>
          </cell>
          <cell r="P82" t="str">
            <v>2</v>
          </cell>
          <cell r="Q82" t="str">
            <v>30</v>
          </cell>
          <cell r="R82">
            <v>2031596</v>
          </cell>
        </row>
        <row r="83">
          <cell r="C83">
            <v>5692</v>
          </cell>
          <cell r="D83">
            <v>6720</v>
          </cell>
          <cell r="E83">
            <v>2310</v>
          </cell>
          <cell r="F83">
            <v>894</v>
          </cell>
          <cell r="G83">
            <v>214</v>
          </cell>
          <cell r="H83">
            <v>266</v>
          </cell>
          <cell r="I83">
            <v>1096</v>
          </cell>
          <cell r="J83">
            <v>193</v>
          </cell>
          <cell r="K83">
            <v>17385</v>
          </cell>
          <cell r="P83" t="str">
            <v>2</v>
          </cell>
          <cell r="Q83" t="str">
            <v>31</v>
          </cell>
          <cell r="R83">
            <v>2148930</v>
          </cell>
        </row>
        <row r="84">
          <cell r="C84">
            <v>5687</v>
          </cell>
          <cell r="D84">
            <v>7156</v>
          </cell>
          <cell r="E84">
            <v>2487</v>
          </cell>
          <cell r="F84">
            <v>911</v>
          </cell>
          <cell r="G84">
            <v>218</v>
          </cell>
          <cell r="H84">
            <v>328</v>
          </cell>
          <cell r="I84">
            <v>1182</v>
          </cell>
          <cell r="J84">
            <v>153</v>
          </cell>
          <cell r="K84">
            <v>18122</v>
          </cell>
          <cell r="P84" t="str">
            <v>2</v>
          </cell>
          <cell r="Q84" t="str">
            <v>32</v>
          </cell>
          <cell r="R84">
            <v>2215025</v>
          </cell>
        </row>
        <row r="85">
          <cell r="C85">
            <v>5737</v>
          </cell>
          <cell r="D85">
            <v>7231</v>
          </cell>
          <cell r="E85">
            <v>2567</v>
          </cell>
          <cell r="F85">
            <v>910</v>
          </cell>
          <cell r="G85">
            <v>226</v>
          </cell>
          <cell r="H85">
            <v>314</v>
          </cell>
          <cell r="I85">
            <v>1225</v>
          </cell>
          <cell r="J85">
            <v>186</v>
          </cell>
          <cell r="K85">
            <v>18396</v>
          </cell>
          <cell r="P85" t="str">
            <v>2</v>
          </cell>
          <cell r="Q85" t="str">
            <v>33</v>
          </cell>
          <cell r="R85">
            <v>2303631</v>
          </cell>
        </row>
        <row r="86">
          <cell r="C86">
            <v>5538</v>
          </cell>
          <cell r="D86">
            <v>7314</v>
          </cell>
          <cell r="E86">
            <v>2621</v>
          </cell>
          <cell r="F86">
            <v>993</v>
          </cell>
          <cell r="G86">
            <v>276</v>
          </cell>
          <cell r="H86">
            <v>314</v>
          </cell>
          <cell r="I86">
            <v>1335</v>
          </cell>
          <cell r="J86">
            <v>174</v>
          </cell>
          <cell r="K86">
            <v>18565</v>
          </cell>
          <cell r="P86" t="str">
            <v>2</v>
          </cell>
          <cell r="Q86" t="str">
            <v>34</v>
          </cell>
          <cell r="R86">
            <v>2290152</v>
          </cell>
        </row>
        <row r="87">
          <cell r="C87">
            <v>5784</v>
          </cell>
          <cell r="D87">
            <v>7755</v>
          </cell>
          <cell r="E87">
            <v>2858</v>
          </cell>
          <cell r="F87">
            <v>1055</v>
          </cell>
          <cell r="G87">
            <v>272</v>
          </cell>
          <cell r="H87">
            <v>345</v>
          </cell>
          <cell r="I87">
            <v>1369</v>
          </cell>
          <cell r="J87">
            <v>180</v>
          </cell>
          <cell r="K87">
            <v>19618</v>
          </cell>
          <cell r="P87" t="str">
            <v>2</v>
          </cell>
          <cell r="Q87" t="str">
            <v>35</v>
          </cell>
          <cell r="R87">
            <v>2461094</v>
          </cell>
        </row>
        <row r="88">
          <cell r="C88">
            <v>5820</v>
          </cell>
          <cell r="D88">
            <v>7947</v>
          </cell>
          <cell r="E88">
            <v>2957</v>
          </cell>
          <cell r="F88">
            <v>1119</v>
          </cell>
          <cell r="G88">
            <v>281</v>
          </cell>
          <cell r="H88">
            <v>374</v>
          </cell>
          <cell r="I88">
            <v>1488</v>
          </cell>
          <cell r="J88">
            <v>191</v>
          </cell>
          <cell r="K88">
            <v>20177</v>
          </cell>
          <cell r="P88" t="str">
            <v>2</v>
          </cell>
          <cell r="Q88" t="str">
            <v>36</v>
          </cell>
          <cell r="R88">
            <v>2547122</v>
          </cell>
        </row>
        <row r="89">
          <cell r="C89">
            <v>6330</v>
          </cell>
          <cell r="D89">
            <v>8400</v>
          </cell>
          <cell r="E89">
            <v>3110</v>
          </cell>
          <cell r="F89">
            <v>1262</v>
          </cell>
          <cell r="G89">
            <v>292</v>
          </cell>
          <cell r="H89">
            <v>380</v>
          </cell>
          <cell r="I89">
            <v>1454</v>
          </cell>
          <cell r="J89">
            <v>221</v>
          </cell>
          <cell r="K89">
            <v>21449</v>
          </cell>
          <cell r="P89" t="str">
            <v>2</v>
          </cell>
          <cell r="Q89" t="str">
            <v>37</v>
          </cell>
          <cell r="R89">
            <v>2846020</v>
          </cell>
        </row>
        <row r="90">
          <cell r="C90">
            <v>6577</v>
          </cell>
          <cell r="D90">
            <v>8658</v>
          </cell>
          <cell r="E90">
            <v>3209</v>
          </cell>
          <cell r="F90">
            <v>1340</v>
          </cell>
          <cell r="G90">
            <v>334</v>
          </cell>
          <cell r="H90">
            <v>326</v>
          </cell>
          <cell r="I90">
            <v>1420</v>
          </cell>
          <cell r="J90">
            <v>257</v>
          </cell>
          <cell r="K90">
            <v>22121</v>
          </cell>
          <cell r="P90" t="str">
            <v>2</v>
          </cell>
          <cell r="Q90" t="str">
            <v>38</v>
          </cell>
          <cell r="R90">
            <v>3035497</v>
          </cell>
        </row>
        <row r="91">
          <cell r="C91">
            <v>6733</v>
          </cell>
          <cell r="D91">
            <v>9141</v>
          </cell>
          <cell r="E91">
            <v>3168</v>
          </cell>
          <cell r="F91">
            <v>1318</v>
          </cell>
          <cell r="G91">
            <v>281</v>
          </cell>
          <cell r="H91">
            <v>389</v>
          </cell>
          <cell r="I91">
            <v>1397</v>
          </cell>
          <cell r="J91">
            <v>268</v>
          </cell>
          <cell r="K91">
            <v>22695</v>
          </cell>
          <cell r="P91" t="str">
            <v>2</v>
          </cell>
          <cell r="Q91" t="str">
            <v>39</v>
          </cell>
          <cell r="R91">
            <v>3188713</v>
          </cell>
        </row>
        <row r="92">
          <cell r="C92">
            <v>7229</v>
          </cell>
          <cell r="D92">
            <v>9595</v>
          </cell>
          <cell r="E92">
            <v>3429</v>
          </cell>
          <cell r="F92">
            <v>1414</v>
          </cell>
          <cell r="G92">
            <v>330</v>
          </cell>
          <cell r="H92">
            <v>422</v>
          </cell>
          <cell r="I92">
            <v>1419</v>
          </cell>
          <cell r="J92">
            <v>300</v>
          </cell>
          <cell r="K92">
            <v>24138</v>
          </cell>
          <cell r="P92" t="str">
            <v>2</v>
          </cell>
          <cell r="Q92" t="str">
            <v>40</v>
          </cell>
          <cell r="R92">
            <v>3510690</v>
          </cell>
        </row>
        <row r="93">
          <cell r="C93">
            <v>7620</v>
          </cell>
          <cell r="D93">
            <v>10171</v>
          </cell>
          <cell r="E93">
            <v>3672</v>
          </cell>
          <cell r="F93">
            <v>1466</v>
          </cell>
          <cell r="G93">
            <v>372</v>
          </cell>
          <cell r="H93">
            <v>376</v>
          </cell>
          <cell r="I93">
            <v>1485</v>
          </cell>
          <cell r="J93">
            <v>276</v>
          </cell>
          <cell r="K93">
            <v>25438</v>
          </cell>
          <cell r="P93" t="str">
            <v>2</v>
          </cell>
          <cell r="Q93" t="str">
            <v>41</v>
          </cell>
          <cell r="R93">
            <v>3791981</v>
          </cell>
        </row>
        <row r="94">
          <cell r="C94">
            <v>8191</v>
          </cell>
          <cell r="D94">
            <v>10635</v>
          </cell>
          <cell r="E94">
            <v>3765</v>
          </cell>
          <cell r="F94">
            <v>1613</v>
          </cell>
          <cell r="G94">
            <v>368</v>
          </cell>
          <cell r="H94">
            <v>405</v>
          </cell>
          <cell r="I94">
            <v>1457</v>
          </cell>
          <cell r="J94">
            <v>302</v>
          </cell>
          <cell r="K94">
            <v>26736</v>
          </cell>
          <cell r="P94" t="str">
            <v>2</v>
          </cell>
          <cell r="Q94" t="str">
            <v>42</v>
          </cell>
          <cell r="R94">
            <v>4173837</v>
          </cell>
        </row>
        <row r="95">
          <cell r="C95">
            <v>8533</v>
          </cell>
          <cell r="D95">
            <v>10999</v>
          </cell>
          <cell r="E95">
            <v>3878</v>
          </cell>
          <cell r="F95">
            <v>1754</v>
          </cell>
          <cell r="G95">
            <v>367</v>
          </cell>
          <cell r="H95">
            <v>446</v>
          </cell>
          <cell r="I95">
            <v>1483</v>
          </cell>
          <cell r="J95">
            <v>279</v>
          </cell>
          <cell r="K95">
            <v>27739</v>
          </cell>
          <cell r="P95" t="str">
            <v>2</v>
          </cell>
          <cell r="Q95" t="str">
            <v>43</v>
          </cell>
          <cell r="R95">
            <v>4450504</v>
          </cell>
        </row>
        <row r="96">
          <cell r="C96">
            <v>9202</v>
          </cell>
          <cell r="D96">
            <v>11403</v>
          </cell>
          <cell r="E96">
            <v>3880</v>
          </cell>
          <cell r="F96">
            <v>1871</v>
          </cell>
          <cell r="G96">
            <v>365</v>
          </cell>
          <cell r="H96">
            <v>467</v>
          </cell>
          <cell r="I96">
            <v>1477</v>
          </cell>
          <cell r="J96">
            <v>308</v>
          </cell>
          <cell r="K96">
            <v>28973</v>
          </cell>
          <cell r="P96" t="str">
            <v>2</v>
          </cell>
          <cell r="Q96" t="str">
            <v>44</v>
          </cell>
          <cell r="R96">
            <v>4909745</v>
          </cell>
        </row>
        <row r="97">
          <cell r="C97">
            <v>9185</v>
          </cell>
          <cell r="D97">
            <v>11320</v>
          </cell>
          <cell r="E97">
            <v>3724</v>
          </cell>
          <cell r="F97">
            <v>1948</v>
          </cell>
          <cell r="G97">
            <v>339</v>
          </cell>
          <cell r="H97">
            <v>466</v>
          </cell>
          <cell r="I97">
            <v>1439</v>
          </cell>
          <cell r="J97">
            <v>263</v>
          </cell>
          <cell r="K97">
            <v>28684</v>
          </cell>
          <cell r="P97" t="str">
            <v>2</v>
          </cell>
          <cell r="Q97" t="str">
            <v>45</v>
          </cell>
          <cell r="R97">
            <v>5010757</v>
          </cell>
        </row>
        <row r="98">
          <cell r="C98">
            <v>8817</v>
          </cell>
          <cell r="D98">
            <v>11152</v>
          </cell>
          <cell r="E98">
            <v>3651</v>
          </cell>
          <cell r="F98">
            <v>1997</v>
          </cell>
          <cell r="G98">
            <v>337</v>
          </cell>
          <cell r="H98">
            <v>495</v>
          </cell>
          <cell r="I98">
            <v>1445</v>
          </cell>
          <cell r="J98">
            <v>289</v>
          </cell>
          <cell r="K98">
            <v>28183</v>
          </cell>
          <cell r="P98" t="str">
            <v>2</v>
          </cell>
          <cell r="Q98" t="str">
            <v>46</v>
          </cell>
          <cell r="R98">
            <v>4916177</v>
          </cell>
        </row>
        <row r="99">
          <cell r="C99">
            <v>8345</v>
          </cell>
          <cell r="D99">
            <v>10411</v>
          </cell>
          <cell r="E99">
            <v>3291</v>
          </cell>
          <cell r="F99">
            <v>1784</v>
          </cell>
          <cell r="G99">
            <v>354</v>
          </cell>
          <cell r="H99">
            <v>492</v>
          </cell>
          <cell r="I99">
            <v>1340</v>
          </cell>
          <cell r="J99">
            <v>255</v>
          </cell>
          <cell r="K99">
            <v>26272</v>
          </cell>
          <cell r="P99" t="str">
            <v>2</v>
          </cell>
          <cell r="Q99" t="str">
            <v>47</v>
          </cell>
          <cell r="R99">
            <v>4752710</v>
          </cell>
        </row>
        <row r="100">
          <cell r="C100">
            <v>7568</v>
          </cell>
          <cell r="D100">
            <v>9635</v>
          </cell>
          <cell r="E100">
            <v>3110</v>
          </cell>
          <cell r="F100">
            <v>1757</v>
          </cell>
          <cell r="G100">
            <v>299</v>
          </cell>
          <cell r="H100">
            <v>432</v>
          </cell>
          <cell r="I100">
            <v>1265</v>
          </cell>
          <cell r="J100">
            <v>226</v>
          </cell>
          <cell r="K100">
            <v>24292</v>
          </cell>
          <cell r="P100" t="str">
            <v>2</v>
          </cell>
          <cell r="Q100" t="str">
            <v>48</v>
          </cell>
          <cell r="R100">
            <v>4400884</v>
          </cell>
        </row>
        <row r="101">
          <cell r="C101">
            <v>7172</v>
          </cell>
          <cell r="D101">
            <v>8988</v>
          </cell>
          <cell r="E101">
            <v>3060</v>
          </cell>
          <cell r="F101">
            <v>1703</v>
          </cell>
          <cell r="G101">
            <v>289</v>
          </cell>
          <cell r="H101">
            <v>436</v>
          </cell>
          <cell r="I101">
            <v>1258</v>
          </cell>
          <cell r="J101">
            <v>204</v>
          </cell>
          <cell r="K101">
            <v>23110</v>
          </cell>
          <cell r="P101" t="str">
            <v>2</v>
          </cell>
          <cell r="Q101" t="str">
            <v>49</v>
          </cell>
          <cell r="R101">
            <v>4257274</v>
          </cell>
        </row>
        <row r="102">
          <cell r="C102">
            <v>6756</v>
          </cell>
          <cell r="D102">
            <v>8379</v>
          </cell>
          <cell r="E102">
            <v>2868</v>
          </cell>
          <cell r="F102">
            <v>1666</v>
          </cell>
          <cell r="G102">
            <v>281</v>
          </cell>
          <cell r="H102">
            <v>452</v>
          </cell>
          <cell r="I102">
            <v>1162</v>
          </cell>
          <cell r="J102">
            <v>207</v>
          </cell>
          <cell r="K102">
            <v>21771</v>
          </cell>
          <cell r="P102" t="str">
            <v>2</v>
          </cell>
          <cell r="Q102" t="str">
            <v>50</v>
          </cell>
          <cell r="R102">
            <v>4091183</v>
          </cell>
        </row>
        <row r="103">
          <cell r="C103">
            <v>6748</v>
          </cell>
          <cell r="D103">
            <v>8540</v>
          </cell>
          <cell r="E103">
            <v>3054</v>
          </cell>
          <cell r="F103">
            <v>1743</v>
          </cell>
          <cell r="G103">
            <v>284</v>
          </cell>
          <cell r="H103">
            <v>433</v>
          </cell>
          <cell r="I103">
            <v>1204</v>
          </cell>
          <cell r="J103">
            <v>202</v>
          </cell>
          <cell r="K103">
            <v>22208</v>
          </cell>
          <cell r="P103" t="str">
            <v>2</v>
          </cell>
          <cell r="Q103" t="str">
            <v>51</v>
          </cell>
          <cell r="R103">
            <v>4167594</v>
          </cell>
        </row>
        <row r="104">
          <cell r="C104">
            <v>6409</v>
          </cell>
          <cell r="D104">
            <v>7933</v>
          </cell>
          <cell r="E104">
            <v>2774</v>
          </cell>
          <cell r="F104">
            <v>1652</v>
          </cell>
          <cell r="G104">
            <v>240</v>
          </cell>
          <cell r="H104">
            <v>392</v>
          </cell>
          <cell r="I104">
            <v>1181</v>
          </cell>
          <cell r="J104">
            <v>202</v>
          </cell>
          <cell r="K104">
            <v>20783</v>
          </cell>
          <cell r="P104" t="str">
            <v>2</v>
          </cell>
          <cell r="Q104" t="str">
            <v>52</v>
          </cell>
          <cell r="R104">
            <v>4035016</v>
          </cell>
        </row>
        <row r="105">
          <cell r="C105">
            <v>6098</v>
          </cell>
          <cell r="D105">
            <v>7614</v>
          </cell>
          <cell r="E105">
            <v>2602</v>
          </cell>
          <cell r="F105">
            <v>1486</v>
          </cell>
          <cell r="G105">
            <v>263</v>
          </cell>
          <cell r="H105">
            <v>372</v>
          </cell>
          <cell r="I105">
            <v>1061</v>
          </cell>
          <cell r="J105">
            <v>176</v>
          </cell>
          <cell r="K105">
            <v>19672</v>
          </cell>
          <cell r="P105" t="str">
            <v>2</v>
          </cell>
          <cell r="Q105" t="str">
            <v>53</v>
          </cell>
          <cell r="R105">
            <v>3912449</v>
          </cell>
        </row>
        <row r="106">
          <cell r="C106">
            <v>5407</v>
          </cell>
          <cell r="D106">
            <v>6853</v>
          </cell>
          <cell r="E106">
            <v>2361</v>
          </cell>
          <cell r="F106">
            <v>1397</v>
          </cell>
          <cell r="G106">
            <v>221</v>
          </cell>
          <cell r="H106">
            <v>381</v>
          </cell>
          <cell r="I106">
            <v>1033</v>
          </cell>
          <cell r="J106">
            <v>161</v>
          </cell>
          <cell r="K106">
            <v>17814</v>
          </cell>
          <cell r="P106" t="str">
            <v>2</v>
          </cell>
          <cell r="Q106" t="str">
            <v>54</v>
          </cell>
          <cell r="R106">
            <v>3533251</v>
          </cell>
        </row>
        <row r="107">
          <cell r="C107">
            <v>3789</v>
          </cell>
          <cell r="D107">
            <v>4488</v>
          </cell>
          <cell r="E107">
            <v>1589</v>
          </cell>
          <cell r="F107">
            <v>918</v>
          </cell>
          <cell r="G107">
            <v>156</v>
          </cell>
          <cell r="H107">
            <v>292</v>
          </cell>
          <cell r="I107">
            <v>761</v>
          </cell>
          <cell r="J107">
            <v>107</v>
          </cell>
          <cell r="K107">
            <v>12100</v>
          </cell>
          <cell r="P107" t="str">
            <v>2</v>
          </cell>
          <cell r="Q107" t="str">
            <v>55</v>
          </cell>
          <cell r="R107">
            <v>2520512</v>
          </cell>
        </row>
        <row r="108">
          <cell r="C108">
            <v>2423</v>
          </cell>
          <cell r="D108">
            <v>2812</v>
          </cell>
          <cell r="E108">
            <v>1014</v>
          </cell>
          <cell r="F108">
            <v>511</v>
          </cell>
          <cell r="G108">
            <v>100</v>
          </cell>
          <cell r="H108">
            <v>195</v>
          </cell>
          <cell r="I108">
            <v>494</v>
          </cell>
          <cell r="J108">
            <v>43</v>
          </cell>
          <cell r="K108">
            <v>7592</v>
          </cell>
          <cell r="P108" t="str">
            <v>2</v>
          </cell>
          <cell r="Q108" t="str">
            <v>56</v>
          </cell>
          <cell r="R108">
            <v>1641427</v>
          </cell>
        </row>
        <row r="109">
          <cell r="C109">
            <v>2027</v>
          </cell>
          <cell r="D109">
            <v>2342</v>
          </cell>
          <cell r="E109">
            <v>900</v>
          </cell>
          <cell r="F109">
            <v>512</v>
          </cell>
          <cell r="G109">
            <v>97</v>
          </cell>
          <cell r="H109">
            <v>143</v>
          </cell>
          <cell r="I109">
            <v>419</v>
          </cell>
          <cell r="J109">
            <v>47</v>
          </cell>
          <cell r="K109">
            <v>6487</v>
          </cell>
          <cell r="P109" t="str">
            <v>2</v>
          </cell>
          <cell r="Q109" t="str">
            <v>57</v>
          </cell>
          <cell r="R109">
            <v>1397437</v>
          </cell>
        </row>
        <row r="110">
          <cell r="C110">
            <v>1605</v>
          </cell>
          <cell r="D110">
            <v>1923</v>
          </cell>
          <cell r="E110">
            <v>723</v>
          </cell>
          <cell r="F110">
            <v>405</v>
          </cell>
          <cell r="G110">
            <v>99</v>
          </cell>
          <cell r="H110">
            <v>146</v>
          </cell>
          <cell r="I110">
            <v>364</v>
          </cell>
          <cell r="J110">
            <v>38</v>
          </cell>
          <cell r="K110">
            <v>5303</v>
          </cell>
          <cell r="P110" t="str">
            <v>2</v>
          </cell>
          <cell r="Q110" t="str">
            <v>58</v>
          </cell>
          <cell r="R110">
            <v>1125623</v>
          </cell>
        </row>
        <row r="111">
          <cell r="C111">
            <v>1281</v>
          </cell>
          <cell r="D111">
            <v>1546</v>
          </cell>
          <cell r="E111">
            <v>563</v>
          </cell>
          <cell r="F111">
            <v>313</v>
          </cell>
          <cell r="G111">
            <v>63</v>
          </cell>
          <cell r="H111">
            <v>92</v>
          </cell>
          <cell r="I111">
            <v>296</v>
          </cell>
          <cell r="J111">
            <v>38</v>
          </cell>
          <cell r="K111">
            <v>4192</v>
          </cell>
          <cell r="P111" t="str">
            <v>2</v>
          </cell>
          <cell r="Q111" t="str">
            <v>59</v>
          </cell>
          <cell r="R111">
            <v>913739</v>
          </cell>
        </row>
        <row r="112">
          <cell r="C112">
            <v>495</v>
          </cell>
          <cell r="D112">
            <v>479</v>
          </cell>
          <cell r="E112">
            <v>183</v>
          </cell>
          <cell r="F112">
            <v>95</v>
          </cell>
          <cell r="G112">
            <v>18</v>
          </cell>
          <cell r="H112">
            <v>42</v>
          </cell>
          <cell r="I112">
            <v>105</v>
          </cell>
          <cell r="J112">
            <v>10</v>
          </cell>
          <cell r="K112">
            <v>1427</v>
          </cell>
          <cell r="P112" t="str">
            <v>2</v>
          </cell>
          <cell r="Q112" t="str">
            <v>60</v>
          </cell>
          <cell r="R112">
            <v>358498</v>
          </cell>
        </row>
        <row r="113">
          <cell r="C113">
            <v>289</v>
          </cell>
          <cell r="D113">
            <v>302</v>
          </cell>
          <cell r="E113">
            <v>123</v>
          </cell>
          <cell r="F113">
            <v>65</v>
          </cell>
          <cell r="G113">
            <v>11</v>
          </cell>
          <cell r="H113">
            <v>21</v>
          </cell>
          <cell r="I113">
            <v>61</v>
          </cell>
          <cell r="J113">
            <v>0</v>
          </cell>
          <cell r="K113">
            <v>872</v>
          </cell>
          <cell r="P113" t="str">
            <v>2</v>
          </cell>
          <cell r="Q113" t="str">
            <v>61</v>
          </cell>
          <cell r="R113">
            <v>213107</v>
          </cell>
        </row>
        <row r="114">
          <cell r="C114">
            <v>197</v>
          </cell>
          <cell r="D114">
            <v>209</v>
          </cell>
          <cell r="E114">
            <v>96</v>
          </cell>
          <cell r="F114">
            <v>45</v>
          </cell>
          <cell r="G114">
            <v>5</v>
          </cell>
          <cell r="H114">
            <v>12</v>
          </cell>
          <cell r="I114">
            <v>44</v>
          </cell>
          <cell r="J114">
            <v>7</v>
          </cell>
          <cell r="K114">
            <v>615</v>
          </cell>
          <cell r="P114" t="str">
            <v>2</v>
          </cell>
          <cell r="Q114" t="str">
            <v>62</v>
          </cell>
          <cell r="R114">
            <v>147646</v>
          </cell>
        </row>
        <row r="115">
          <cell r="C115">
            <v>147</v>
          </cell>
          <cell r="D115">
            <v>225</v>
          </cell>
          <cell r="E115">
            <v>74</v>
          </cell>
          <cell r="F115">
            <v>30</v>
          </cell>
          <cell r="G115">
            <v>7</v>
          </cell>
          <cell r="H115">
            <v>8</v>
          </cell>
          <cell r="I115">
            <v>30</v>
          </cell>
          <cell r="J115">
            <v>4</v>
          </cell>
          <cell r="K115">
            <v>525</v>
          </cell>
          <cell r="P115" t="str">
            <v>2</v>
          </cell>
          <cell r="Q115" t="str">
            <v>63</v>
          </cell>
          <cell r="R115">
            <v>112028</v>
          </cell>
        </row>
        <row r="116">
          <cell r="C116">
            <v>129</v>
          </cell>
          <cell r="D116">
            <v>178</v>
          </cell>
          <cell r="E116">
            <v>59</v>
          </cell>
          <cell r="F116">
            <v>34</v>
          </cell>
          <cell r="G116">
            <v>7</v>
          </cell>
          <cell r="H116">
            <v>5</v>
          </cell>
          <cell r="I116">
            <v>27</v>
          </cell>
          <cell r="J116">
            <v>1</v>
          </cell>
          <cell r="K116">
            <v>440</v>
          </cell>
          <cell r="P116" t="str">
            <v>2</v>
          </cell>
          <cell r="Q116" t="str">
            <v>64</v>
          </cell>
          <cell r="R116">
            <v>99759</v>
          </cell>
        </row>
        <row r="117">
          <cell r="C117">
            <v>82</v>
          </cell>
          <cell r="D117">
            <v>126</v>
          </cell>
          <cell r="E117">
            <v>46</v>
          </cell>
          <cell r="F117">
            <v>18</v>
          </cell>
          <cell r="G117">
            <v>2</v>
          </cell>
          <cell r="H117">
            <v>2</v>
          </cell>
          <cell r="I117">
            <v>16</v>
          </cell>
          <cell r="J117">
            <v>0</v>
          </cell>
          <cell r="K117">
            <v>292</v>
          </cell>
          <cell r="P117" t="str">
            <v>2</v>
          </cell>
          <cell r="Q117" t="str">
            <v>65</v>
          </cell>
          <cell r="R117">
            <v>64463</v>
          </cell>
        </row>
        <row r="118">
          <cell r="C118">
            <v>102</v>
          </cell>
          <cell r="D118">
            <v>119</v>
          </cell>
          <cell r="E118">
            <v>39</v>
          </cell>
          <cell r="F118">
            <v>10</v>
          </cell>
          <cell r="G118">
            <v>6</v>
          </cell>
          <cell r="H118">
            <v>2</v>
          </cell>
          <cell r="I118">
            <v>15</v>
          </cell>
          <cell r="J118">
            <v>1</v>
          </cell>
          <cell r="K118">
            <v>294</v>
          </cell>
          <cell r="P118" t="str">
            <v>2</v>
          </cell>
          <cell r="Q118" t="str">
            <v>66</v>
          </cell>
          <cell r="R118">
            <v>81349</v>
          </cell>
        </row>
        <row r="119">
          <cell r="C119">
            <v>88</v>
          </cell>
          <cell r="D119">
            <v>117</v>
          </cell>
          <cell r="E119">
            <v>37</v>
          </cell>
          <cell r="F119">
            <v>15</v>
          </cell>
          <cell r="G119">
            <v>4</v>
          </cell>
          <cell r="H119">
            <v>2</v>
          </cell>
          <cell r="I119">
            <v>11</v>
          </cell>
          <cell r="J119">
            <v>1</v>
          </cell>
          <cell r="K119">
            <v>275</v>
          </cell>
          <cell r="P119" t="str">
            <v>2</v>
          </cell>
          <cell r="Q119" t="str">
            <v>67</v>
          </cell>
          <cell r="R119">
            <v>71186</v>
          </cell>
        </row>
        <row r="120">
          <cell r="C120">
            <v>66</v>
          </cell>
          <cell r="D120">
            <v>100</v>
          </cell>
          <cell r="E120">
            <v>51</v>
          </cell>
          <cell r="F120">
            <v>14</v>
          </cell>
          <cell r="G120">
            <v>1</v>
          </cell>
          <cell r="H120">
            <v>3</v>
          </cell>
          <cell r="I120">
            <v>16</v>
          </cell>
          <cell r="J120">
            <v>1</v>
          </cell>
          <cell r="K120">
            <v>252</v>
          </cell>
          <cell r="P120" t="str">
            <v>2</v>
          </cell>
          <cell r="Q120" t="str">
            <v>68</v>
          </cell>
          <cell r="R120">
            <v>54233</v>
          </cell>
        </row>
        <row r="121">
          <cell r="C121">
            <v>56</v>
          </cell>
          <cell r="D121">
            <v>86</v>
          </cell>
          <cell r="E121">
            <v>35</v>
          </cell>
          <cell r="F121">
            <v>9</v>
          </cell>
          <cell r="G121">
            <v>0</v>
          </cell>
          <cell r="H121">
            <v>3</v>
          </cell>
          <cell r="I121">
            <v>5</v>
          </cell>
          <cell r="J121">
            <v>1</v>
          </cell>
          <cell r="K121">
            <v>195</v>
          </cell>
          <cell r="P121" t="str">
            <v>2</v>
          </cell>
          <cell r="Q121" t="str">
            <v>69</v>
          </cell>
          <cell r="R121">
            <v>46695</v>
          </cell>
        </row>
        <row r="122">
          <cell r="C122">
            <v>585</v>
          </cell>
          <cell r="D122">
            <v>734</v>
          </cell>
          <cell r="E122">
            <v>249</v>
          </cell>
          <cell r="F122">
            <v>84</v>
          </cell>
          <cell r="G122">
            <v>31</v>
          </cell>
          <cell r="H122">
            <v>23</v>
          </cell>
          <cell r="I122">
            <v>65</v>
          </cell>
          <cell r="J122">
            <v>2</v>
          </cell>
          <cell r="K122">
            <v>1773</v>
          </cell>
          <cell r="P122" t="str">
            <v>2</v>
          </cell>
          <cell r="Q122" t="str">
            <v>70</v>
          </cell>
          <cell r="R122">
            <v>527216</v>
          </cell>
        </row>
        <row r="123">
          <cell r="C123">
            <v>207213</v>
          </cell>
          <cell r="D123">
            <v>258656</v>
          </cell>
          <cell r="E123">
            <v>91120</v>
          </cell>
          <cell r="F123">
            <v>42960</v>
          </cell>
          <cell r="G123">
            <v>8772</v>
          </cell>
          <cell r="H123">
            <v>11632</v>
          </cell>
          <cell r="I123">
            <v>38836</v>
          </cell>
          <cell r="J123">
            <v>6779</v>
          </cell>
          <cell r="K123">
            <v>665968</v>
          </cell>
        </row>
        <row r="124">
          <cell r="C124" t="str">
            <v>T10</v>
          </cell>
          <cell r="D124" t="str">
            <v>T20</v>
          </cell>
          <cell r="E124" t="str">
            <v>T30</v>
          </cell>
          <cell r="F124" t="str">
            <v>T61</v>
          </cell>
          <cell r="G124" t="str">
            <v>T62</v>
          </cell>
          <cell r="H124" t="str">
            <v>T63</v>
          </cell>
          <cell r="I124" t="str">
            <v>T64</v>
          </cell>
          <cell r="J124" t="str">
            <v>T66</v>
          </cell>
          <cell r="K124" t="str">
            <v>T67</v>
          </cell>
          <cell r="L124" t="str">
            <v>T69</v>
          </cell>
          <cell r="M124" t="str">
            <v>T90</v>
          </cell>
          <cell r="N124" t="str">
            <v>T</v>
          </cell>
          <cell r="R124" t="str">
            <v>T10</v>
          </cell>
        </row>
        <row r="125">
          <cell r="C125">
            <v>0</v>
          </cell>
          <cell r="D125">
            <v>0</v>
          </cell>
          <cell r="E125">
            <v>0</v>
          </cell>
          <cell r="F125">
            <v>0</v>
          </cell>
          <cell r="G125">
            <v>0</v>
          </cell>
          <cell r="H125">
            <v>0</v>
          </cell>
          <cell r="I125">
            <v>0</v>
          </cell>
          <cell r="J125">
            <v>0</v>
          </cell>
          <cell r="K125">
            <v>0</v>
          </cell>
          <cell r="L125">
            <v>0</v>
          </cell>
          <cell r="M125">
            <v>0</v>
          </cell>
          <cell r="N125">
            <v>0</v>
          </cell>
          <cell r="P125" t="str">
            <v>1</v>
          </cell>
          <cell r="Q125">
            <v>15</v>
          </cell>
          <cell r="R125">
            <v>0</v>
          </cell>
        </row>
        <row r="126">
          <cell r="C126">
            <v>0</v>
          </cell>
          <cell r="D126">
            <v>0</v>
          </cell>
          <cell r="E126">
            <v>0</v>
          </cell>
          <cell r="F126">
            <v>0</v>
          </cell>
          <cell r="G126">
            <v>0</v>
          </cell>
          <cell r="H126">
            <v>0</v>
          </cell>
          <cell r="I126">
            <v>0</v>
          </cell>
          <cell r="J126">
            <v>0</v>
          </cell>
          <cell r="K126">
            <v>0</v>
          </cell>
          <cell r="L126">
            <v>0</v>
          </cell>
          <cell r="M126">
            <v>0</v>
          </cell>
          <cell r="N126">
            <v>0</v>
          </cell>
          <cell r="P126" t="str">
            <v>1</v>
          </cell>
          <cell r="Q126" t="str">
            <v>16</v>
          </cell>
          <cell r="R126">
            <v>0</v>
          </cell>
        </row>
        <row r="127">
          <cell r="C127">
            <v>0</v>
          </cell>
          <cell r="D127">
            <v>0</v>
          </cell>
          <cell r="E127">
            <v>1</v>
          </cell>
          <cell r="F127">
            <v>0</v>
          </cell>
          <cell r="G127">
            <v>0</v>
          </cell>
          <cell r="H127">
            <v>0</v>
          </cell>
          <cell r="I127">
            <v>0</v>
          </cell>
          <cell r="J127">
            <v>0</v>
          </cell>
          <cell r="K127">
            <v>0</v>
          </cell>
          <cell r="L127">
            <v>0</v>
          </cell>
          <cell r="M127">
            <v>0</v>
          </cell>
          <cell r="N127">
            <v>1</v>
          </cell>
          <cell r="P127" t="str">
            <v>1</v>
          </cell>
          <cell r="Q127" t="str">
            <v>17</v>
          </cell>
          <cell r="R127">
            <v>0</v>
          </cell>
        </row>
        <row r="128">
          <cell r="C128">
            <v>0</v>
          </cell>
          <cell r="D128">
            <v>1</v>
          </cell>
          <cell r="E128">
            <v>17</v>
          </cell>
          <cell r="F128">
            <v>0</v>
          </cell>
          <cell r="G128">
            <v>0</v>
          </cell>
          <cell r="H128">
            <v>0</v>
          </cell>
          <cell r="I128">
            <v>0</v>
          </cell>
          <cell r="J128">
            <v>0</v>
          </cell>
          <cell r="K128">
            <v>0</v>
          </cell>
          <cell r="L128">
            <v>3</v>
          </cell>
          <cell r="M128">
            <v>0</v>
          </cell>
          <cell r="N128">
            <v>21</v>
          </cell>
          <cell r="P128" t="str">
            <v>1</v>
          </cell>
          <cell r="Q128" t="str">
            <v>18</v>
          </cell>
          <cell r="R128">
            <v>0</v>
          </cell>
        </row>
        <row r="129">
          <cell r="C129">
            <v>0</v>
          </cell>
          <cell r="D129">
            <v>3</v>
          </cell>
          <cell r="E129">
            <v>101</v>
          </cell>
          <cell r="F129">
            <v>6</v>
          </cell>
          <cell r="G129">
            <v>5</v>
          </cell>
          <cell r="H129">
            <v>2</v>
          </cell>
          <cell r="I129">
            <v>0</v>
          </cell>
          <cell r="J129">
            <v>1</v>
          </cell>
          <cell r="K129">
            <v>0</v>
          </cell>
          <cell r="L129">
            <v>33</v>
          </cell>
          <cell r="M129">
            <v>0</v>
          </cell>
          <cell r="N129">
            <v>151</v>
          </cell>
          <cell r="P129" t="str">
            <v>1</v>
          </cell>
          <cell r="Q129" t="str">
            <v>19</v>
          </cell>
          <cell r="R129">
            <v>0</v>
          </cell>
        </row>
        <row r="130">
          <cell r="C130">
            <v>1</v>
          </cell>
          <cell r="D130">
            <v>12</v>
          </cell>
          <cell r="E130">
            <v>293</v>
          </cell>
          <cell r="F130">
            <v>18</v>
          </cell>
          <cell r="G130">
            <v>12</v>
          </cell>
          <cell r="H130">
            <v>2</v>
          </cell>
          <cell r="I130">
            <v>0</v>
          </cell>
          <cell r="J130">
            <v>4</v>
          </cell>
          <cell r="K130">
            <v>0</v>
          </cell>
          <cell r="L130">
            <v>145</v>
          </cell>
          <cell r="M130">
            <v>3</v>
          </cell>
          <cell r="N130">
            <v>490</v>
          </cell>
          <cell r="P130" t="str">
            <v>1</v>
          </cell>
          <cell r="Q130" t="str">
            <v>20</v>
          </cell>
          <cell r="R130">
            <v>247</v>
          </cell>
        </row>
        <row r="131">
          <cell r="C131">
            <v>0</v>
          </cell>
          <cell r="D131">
            <v>27</v>
          </cell>
          <cell r="E131">
            <v>538</v>
          </cell>
          <cell r="F131">
            <v>53</v>
          </cell>
          <cell r="G131">
            <v>28</v>
          </cell>
          <cell r="H131">
            <v>8</v>
          </cell>
          <cell r="I131">
            <v>0</v>
          </cell>
          <cell r="J131">
            <v>5</v>
          </cell>
          <cell r="K131">
            <v>0</v>
          </cell>
          <cell r="L131">
            <v>241</v>
          </cell>
          <cell r="M131">
            <v>5</v>
          </cell>
          <cell r="N131">
            <v>905</v>
          </cell>
          <cell r="P131" t="str">
            <v>1</v>
          </cell>
          <cell r="Q131" t="str">
            <v>21</v>
          </cell>
          <cell r="R131">
            <v>0</v>
          </cell>
        </row>
        <row r="132">
          <cell r="C132">
            <v>1</v>
          </cell>
          <cell r="D132">
            <v>35</v>
          </cell>
          <cell r="E132">
            <v>932</v>
          </cell>
          <cell r="F132">
            <v>64</v>
          </cell>
          <cell r="G132">
            <v>45</v>
          </cell>
          <cell r="H132">
            <v>8</v>
          </cell>
          <cell r="I132">
            <v>0</v>
          </cell>
          <cell r="J132">
            <v>14</v>
          </cell>
          <cell r="K132">
            <v>0</v>
          </cell>
          <cell r="L132">
            <v>348</v>
          </cell>
          <cell r="M132">
            <v>9</v>
          </cell>
          <cell r="N132">
            <v>1456</v>
          </cell>
          <cell r="P132" t="str">
            <v>1</v>
          </cell>
          <cell r="Q132" t="str">
            <v>22</v>
          </cell>
          <cell r="R132">
            <v>266</v>
          </cell>
        </row>
        <row r="133">
          <cell r="C133">
            <v>1</v>
          </cell>
          <cell r="D133">
            <v>63</v>
          </cell>
          <cell r="E133">
            <v>1117</v>
          </cell>
          <cell r="F133">
            <v>80</v>
          </cell>
          <cell r="G133">
            <v>62</v>
          </cell>
          <cell r="H133">
            <v>14</v>
          </cell>
          <cell r="I133">
            <v>0</v>
          </cell>
          <cell r="J133">
            <v>11</v>
          </cell>
          <cell r="K133">
            <v>0</v>
          </cell>
          <cell r="L133">
            <v>474</v>
          </cell>
          <cell r="M133">
            <v>11</v>
          </cell>
          <cell r="N133">
            <v>1833</v>
          </cell>
          <cell r="P133" t="str">
            <v>1</v>
          </cell>
          <cell r="Q133" t="str">
            <v>23</v>
          </cell>
          <cell r="R133">
            <v>276</v>
          </cell>
        </row>
        <row r="134">
          <cell r="C134">
            <v>7</v>
          </cell>
          <cell r="D134">
            <v>100</v>
          </cell>
          <cell r="E134">
            <v>1479</v>
          </cell>
          <cell r="F134">
            <v>88</v>
          </cell>
          <cell r="G134">
            <v>93</v>
          </cell>
          <cell r="H134">
            <v>21</v>
          </cell>
          <cell r="I134">
            <v>0</v>
          </cell>
          <cell r="J134">
            <v>22</v>
          </cell>
          <cell r="K134">
            <v>0</v>
          </cell>
          <cell r="L134">
            <v>683</v>
          </cell>
          <cell r="M134">
            <v>17</v>
          </cell>
          <cell r="N134">
            <v>2510</v>
          </cell>
          <cell r="P134" t="str">
            <v>1</v>
          </cell>
          <cell r="Q134" t="str">
            <v>24</v>
          </cell>
          <cell r="R134">
            <v>2056</v>
          </cell>
        </row>
        <row r="135">
          <cell r="C135">
            <v>13</v>
          </cell>
          <cell r="D135">
            <v>140</v>
          </cell>
          <cell r="E135">
            <v>2138</v>
          </cell>
          <cell r="F135">
            <v>149</v>
          </cell>
          <cell r="G135">
            <v>114</v>
          </cell>
          <cell r="H135">
            <v>40</v>
          </cell>
          <cell r="I135">
            <v>0</v>
          </cell>
          <cell r="J135">
            <v>42</v>
          </cell>
          <cell r="K135">
            <v>0</v>
          </cell>
          <cell r="L135">
            <v>724</v>
          </cell>
          <cell r="M135">
            <v>22</v>
          </cell>
          <cell r="N135">
            <v>3382</v>
          </cell>
          <cell r="P135" t="str">
            <v>1</v>
          </cell>
          <cell r="Q135" t="str">
            <v>25</v>
          </cell>
          <cell r="R135">
            <v>3997</v>
          </cell>
        </row>
        <row r="136">
          <cell r="C136">
            <v>30</v>
          </cell>
          <cell r="D136">
            <v>199</v>
          </cell>
          <cell r="E136">
            <v>2943</v>
          </cell>
          <cell r="F136">
            <v>197</v>
          </cell>
          <cell r="G136">
            <v>178</v>
          </cell>
          <cell r="H136">
            <v>60</v>
          </cell>
          <cell r="I136">
            <v>2</v>
          </cell>
          <cell r="J136">
            <v>61</v>
          </cell>
          <cell r="K136">
            <v>0</v>
          </cell>
          <cell r="L136">
            <v>929</v>
          </cell>
          <cell r="M136">
            <v>42</v>
          </cell>
          <cell r="N136">
            <v>4641</v>
          </cell>
          <cell r="P136" t="str">
            <v>1</v>
          </cell>
          <cell r="Q136" t="str">
            <v>26</v>
          </cell>
          <cell r="R136">
            <v>9543</v>
          </cell>
        </row>
        <row r="137">
          <cell r="C137">
            <v>28</v>
          </cell>
          <cell r="D137">
            <v>324</v>
          </cell>
          <cell r="E137">
            <v>4196</v>
          </cell>
          <cell r="F137">
            <v>297</v>
          </cell>
          <cell r="G137">
            <v>270</v>
          </cell>
          <cell r="H137">
            <v>77</v>
          </cell>
          <cell r="I137">
            <v>0</v>
          </cell>
          <cell r="J137">
            <v>68</v>
          </cell>
          <cell r="K137">
            <v>0</v>
          </cell>
          <cell r="L137">
            <v>1156</v>
          </cell>
          <cell r="M137">
            <v>45</v>
          </cell>
          <cell r="N137">
            <v>6461</v>
          </cell>
          <cell r="P137" t="str">
            <v>1</v>
          </cell>
          <cell r="Q137" t="str">
            <v>27</v>
          </cell>
          <cell r="R137">
            <v>9239</v>
          </cell>
        </row>
        <row r="138">
          <cell r="C138">
            <v>53</v>
          </cell>
          <cell r="D138">
            <v>406</v>
          </cell>
          <cell r="E138">
            <v>5332</v>
          </cell>
          <cell r="F138">
            <v>337</v>
          </cell>
          <cell r="G138">
            <v>332</v>
          </cell>
          <cell r="H138">
            <v>112</v>
          </cell>
          <cell r="I138">
            <v>0</v>
          </cell>
          <cell r="J138">
            <v>92</v>
          </cell>
          <cell r="K138">
            <v>2</v>
          </cell>
          <cell r="L138">
            <v>1305</v>
          </cell>
          <cell r="M138">
            <v>61</v>
          </cell>
          <cell r="N138">
            <v>8032</v>
          </cell>
          <cell r="P138" t="str">
            <v>1</v>
          </cell>
          <cell r="Q138" t="str">
            <v>28</v>
          </cell>
          <cell r="R138">
            <v>18106</v>
          </cell>
        </row>
        <row r="139">
          <cell r="C139">
            <v>81</v>
          </cell>
          <cell r="D139">
            <v>511</v>
          </cell>
          <cell r="E139">
            <v>6288</v>
          </cell>
          <cell r="F139">
            <v>387</v>
          </cell>
          <cell r="G139">
            <v>427</v>
          </cell>
          <cell r="H139">
            <v>110</v>
          </cell>
          <cell r="I139">
            <v>0</v>
          </cell>
          <cell r="J139">
            <v>143</v>
          </cell>
          <cell r="K139">
            <v>1</v>
          </cell>
          <cell r="L139">
            <v>1389</v>
          </cell>
          <cell r="M139">
            <v>77</v>
          </cell>
          <cell r="N139">
            <v>9414</v>
          </cell>
          <cell r="P139" t="str">
            <v>1</v>
          </cell>
          <cell r="Q139" t="str">
            <v>29</v>
          </cell>
          <cell r="R139">
            <v>28713</v>
          </cell>
        </row>
        <row r="140">
          <cell r="C140">
            <v>86</v>
          </cell>
          <cell r="D140">
            <v>543</v>
          </cell>
          <cell r="E140">
            <v>6983</v>
          </cell>
          <cell r="F140">
            <v>382</v>
          </cell>
          <cell r="G140">
            <v>440</v>
          </cell>
          <cell r="H140">
            <v>141</v>
          </cell>
          <cell r="I140">
            <v>2</v>
          </cell>
          <cell r="J140">
            <v>162</v>
          </cell>
          <cell r="K140">
            <v>3</v>
          </cell>
          <cell r="L140">
            <v>1457</v>
          </cell>
          <cell r="M140">
            <v>87</v>
          </cell>
          <cell r="N140">
            <v>10286</v>
          </cell>
          <cell r="P140" t="str">
            <v>1</v>
          </cell>
          <cell r="Q140" t="str">
            <v>30</v>
          </cell>
          <cell r="R140">
            <v>31484</v>
          </cell>
        </row>
        <row r="141">
          <cell r="C141">
            <v>77</v>
          </cell>
          <cell r="D141">
            <v>573</v>
          </cell>
          <cell r="E141">
            <v>7316</v>
          </cell>
          <cell r="F141">
            <v>441</v>
          </cell>
          <cell r="G141">
            <v>411</v>
          </cell>
          <cell r="H141">
            <v>157</v>
          </cell>
          <cell r="I141">
            <v>0</v>
          </cell>
          <cell r="J141">
            <v>173</v>
          </cell>
          <cell r="K141">
            <v>9</v>
          </cell>
          <cell r="L141">
            <v>1354</v>
          </cell>
          <cell r="M141">
            <v>93</v>
          </cell>
          <cell r="N141">
            <v>10604</v>
          </cell>
          <cell r="P141" t="str">
            <v>1</v>
          </cell>
          <cell r="Q141" t="str">
            <v>31</v>
          </cell>
          <cell r="R141">
            <v>29058</v>
          </cell>
        </row>
        <row r="142">
          <cell r="C142">
            <v>80</v>
          </cell>
          <cell r="D142">
            <v>643</v>
          </cell>
          <cell r="E142">
            <v>7731</v>
          </cell>
          <cell r="F142">
            <v>486</v>
          </cell>
          <cell r="G142">
            <v>446</v>
          </cell>
          <cell r="H142">
            <v>141</v>
          </cell>
          <cell r="I142">
            <v>1</v>
          </cell>
          <cell r="J142">
            <v>179</v>
          </cell>
          <cell r="K142">
            <v>11</v>
          </cell>
          <cell r="L142">
            <v>1327</v>
          </cell>
          <cell r="M142">
            <v>93</v>
          </cell>
          <cell r="N142">
            <v>11138</v>
          </cell>
          <cell r="P142" t="str">
            <v>1</v>
          </cell>
          <cell r="Q142" t="str">
            <v>32</v>
          </cell>
          <cell r="R142">
            <v>31120</v>
          </cell>
        </row>
        <row r="143">
          <cell r="C143">
            <v>100</v>
          </cell>
          <cell r="D143">
            <v>713</v>
          </cell>
          <cell r="E143">
            <v>8354</v>
          </cell>
          <cell r="F143">
            <v>478</v>
          </cell>
          <cell r="G143">
            <v>496</v>
          </cell>
          <cell r="H143">
            <v>171</v>
          </cell>
          <cell r="I143">
            <v>1</v>
          </cell>
          <cell r="J143">
            <v>203</v>
          </cell>
          <cell r="K143">
            <v>16</v>
          </cell>
          <cell r="L143">
            <v>1237</v>
          </cell>
          <cell r="M143">
            <v>77</v>
          </cell>
          <cell r="N143">
            <v>11846</v>
          </cell>
          <cell r="P143" t="str">
            <v>1</v>
          </cell>
          <cell r="Q143" t="str">
            <v>33</v>
          </cell>
          <cell r="R143">
            <v>40127</v>
          </cell>
        </row>
        <row r="144">
          <cell r="C144">
            <v>104</v>
          </cell>
          <cell r="D144">
            <v>719</v>
          </cell>
          <cell r="E144">
            <v>8959</v>
          </cell>
          <cell r="F144">
            <v>437</v>
          </cell>
          <cell r="G144">
            <v>542</v>
          </cell>
          <cell r="H144">
            <v>133</v>
          </cell>
          <cell r="I144">
            <v>1</v>
          </cell>
          <cell r="J144">
            <v>240</v>
          </cell>
          <cell r="K144">
            <v>21</v>
          </cell>
          <cell r="L144">
            <v>1228</v>
          </cell>
          <cell r="M144">
            <v>66</v>
          </cell>
          <cell r="N144">
            <v>12450</v>
          </cell>
          <cell r="P144" t="str">
            <v>1</v>
          </cell>
          <cell r="Q144" t="str">
            <v>34</v>
          </cell>
          <cell r="R144">
            <v>42992</v>
          </cell>
        </row>
        <row r="145">
          <cell r="C145">
            <v>89</v>
          </cell>
          <cell r="D145">
            <v>821</v>
          </cell>
          <cell r="E145">
            <v>9916</v>
          </cell>
          <cell r="F145">
            <v>531</v>
          </cell>
          <cell r="G145">
            <v>561</v>
          </cell>
          <cell r="H145">
            <v>166</v>
          </cell>
          <cell r="I145">
            <v>0</v>
          </cell>
          <cell r="J145">
            <v>267</v>
          </cell>
          <cell r="K145">
            <v>15</v>
          </cell>
          <cell r="L145">
            <v>1264</v>
          </cell>
          <cell r="M145">
            <v>71</v>
          </cell>
          <cell r="N145">
            <v>13701</v>
          </cell>
          <cell r="P145" t="str">
            <v>1</v>
          </cell>
          <cell r="Q145" t="str">
            <v>35</v>
          </cell>
          <cell r="R145">
            <v>37881</v>
          </cell>
        </row>
        <row r="146">
          <cell r="C146">
            <v>75</v>
          </cell>
          <cell r="D146">
            <v>925</v>
          </cell>
          <cell r="E146">
            <v>10864</v>
          </cell>
          <cell r="F146">
            <v>492</v>
          </cell>
          <cell r="G146">
            <v>660</v>
          </cell>
          <cell r="H146">
            <v>177</v>
          </cell>
          <cell r="I146">
            <v>3</v>
          </cell>
          <cell r="J146">
            <v>287</v>
          </cell>
          <cell r="K146">
            <v>30</v>
          </cell>
          <cell r="L146">
            <v>1324</v>
          </cell>
          <cell r="M146">
            <v>68</v>
          </cell>
          <cell r="N146">
            <v>14905</v>
          </cell>
          <cell r="P146" t="str">
            <v>1</v>
          </cell>
          <cell r="Q146" t="str">
            <v>36</v>
          </cell>
          <cell r="R146">
            <v>32816</v>
          </cell>
        </row>
        <row r="147">
          <cell r="C147">
            <v>97</v>
          </cell>
          <cell r="D147">
            <v>1016</v>
          </cell>
          <cell r="E147">
            <v>11809</v>
          </cell>
          <cell r="F147">
            <v>514</v>
          </cell>
          <cell r="G147">
            <v>667</v>
          </cell>
          <cell r="H147">
            <v>185</v>
          </cell>
          <cell r="I147">
            <v>1</v>
          </cell>
          <cell r="J147">
            <v>321</v>
          </cell>
          <cell r="K147">
            <v>36</v>
          </cell>
          <cell r="L147">
            <v>1447</v>
          </cell>
          <cell r="M147">
            <v>63</v>
          </cell>
          <cell r="N147">
            <v>16156</v>
          </cell>
          <cell r="P147" t="str">
            <v>1</v>
          </cell>
          <cell r="Q147" t="str">
            <v>37</v>
          </cell>
          <cell r="R147">
            <v>43616</v>
          </cell>
        </row>
        <row r="148">
          <cell r="C148">
            <v>79</v>
          </cell>
          <cell r="D148">
            <v>1055</v>
          </cell>
          <cell r="E148">
            <v>12029</v>
          </cell>
          <cell r="F148">
            <v>567</v>
          </cell>
          <cell r="G148">
            <v>674</v>
          </cell>
          <cell r="H148">
            <v>199</v>
          </cell>
          <cell r="I148">
            <v>0</v>
          </cell>
          <cell r="J148">
            <v>336</v>
          </cell>
          <cell r="K148">
            <v>38</v>
          </cell>
          <cell r="L148">
            <v>1411</v>
          </cell>
          <cell r="M148">
            <v>69</v>
          </cell>
          <cell r="N148">
            <v>16457</v>
          </cell>
          <cell r="P148" t="str">
            <v>1</v>
          </cell>
          <cell r="Q148" t="str">
            <v>38</v>
          </cell>
          <cell r="R148">
            <v>36485</v>
          </cell>
        </row>
        <row r="149">
          <cell r="C149">
            <v>80</v>
          </cell>
          <cell r="D149">
            <v>1066</v>
          </cell>
          <cell r="E149">
            <v>12271</v>
          </cell>
          <cell r="F149">
            <v>596</v>
          </cell>
          <cell r="G149">
            <v>650</v>
          </cell>
          <cell r="H149">
            <v>190</v>
          </cell>
          <cell r="I149">
            <v>2</v>
          </cell>
          <cell r="J149">
            <v>368</v>
          </cell>
          <cell r="K149">
            <v>52</v>
          </cell>
          <cell r="L149">
            <v>1481</v>
          </cell>
          <cell r="M149">
            <v>53</v>
          </cell>
          <cell r="N149">
            <v>16809</v>
          </cell>
          <cell r="P149" t="str">
            <v>1</v>
          </cell>
          <cell r="Q149" t="str">
            <v>39</v>
          </cell>
          <cell r="R149">
            <v>37868</v>
          </cell>
        </row>
        <row r="150">
          <cell r="C150">
            <v>93</v>
          </cell>
          <cell r="D150">
            <v>1163</v>
          </cell>
          <cell r="E150">
            <v>13066</v>
          </cell>
          <cell r="F150">
            <v>618</v>
          </cell>
          <cell r="G150">
            <v>694</v>
          </cell>
          <cell r="H150">
            <v>215</v>
          </cell>
          <cell r="I150">
            <v>2</v>
          </cell>
          <cell r="J150">
            <v>398</v>
          </cell>
          <cell r="K150">
            <v>75</v>
          </cell>
          <cell r="L150">
            <v>1502</v>
          </cell>
          <cell r="M150">
            <v>69</v>
          </cell>
          <cell r="N150">
            <v>17895</v>
          </cell>
          <cell r="P150" t="str">
            <v>1</v>
          </cell>
          <cell r="Q150" t="str">
            <v>40</v>
          </cell>
          <cell r="R150">
            <v>45113</v>
          </cell>
        </row>
        <row r="151">
          <cell r="C151">
            <v>87</v>
          </cell>
          <cell r="D151">
            <v>1185</v>
          </cell>
          <cell r="E151">
            <v>13275</v>
          </cell>
          <cell r="F151">
            <v>657</v>
          </cell>
          <cell r="G151">
            <v>665</v>
          </cell>
          <cell r="H151">
            <v>207</v>
          </cell>
          <cell r="I151">
            <v>3</v>
          </cell>
          <cell r="J151">
            <v>403</v>
          </cell>
          <cell r="K151">
            <v>80</v>
          </cell>
          <cell r="L151">
            <v>1497</v>
          </cell>
          <cell r="M151">
            <v>68</v>
          </cell>
          <cell r="N151">
            <v>18127</v>
          </cell>
          <cell r="P151" t="str">
            <v>1</v>
          </cell>
          <cell r="Q151" t="str">
            <v>41</v>
          </cell>
          <cell r="R151">
            <v>43246</v>
          </cell>
        </row>
        <row r="152">
          <cell r="C152">
            <v>87</v>
          </cell>
          <cell r="D152">
            <v>1258</v>
          </cell>
          <cell r="E152">
            <v>13351</v>
          </cell>
          <cell r="F152">
            <v>711</v>
          </cell>
          <cell r="G152">
            <v>712</v>
          </cell>
          <cell r="H152">
            <v>222</v>
          </cell>
          <cell r="I152">
            <v>1</v>
          </cell>
          <cell r="J152">
            <v>404</v>
          </cell>
          <cell r="K152">
            <v>83</v>
          </cell>
          <cell r="L152">
            <v>1615</v>
          </cell>
          <cell r="M152">
            <v>57</v>
          </cell>
          <cell r="N152">
            <v>18501</v>
          </cell>
          <cell r="P152" t="str">
            <v>1</v>
          </cell>
          <cell r="Q152" t="str">
            <v>42</v>
          </cell>
          <cell r="R152">
            <v>44332</v>
          </cell>
        </row>
        <row r="153">
          <cell r="C153">
            <v>66</v>
          </cell>
          <cell r="D153">
            <v>1292</v>
          </cell>
          <cell r="E153">
            <v>13252</v>
          </cell>
          <cell r="F153">
            <v>716</v>
          </cell>
          <cell r="G153">
            <v>689</v>
          </cell>
          <cell r="H153">
            <v>210</v>
          </cell>
          <cell r="I153">
            <v>1</v>
          </cell>
          <cell r="J153">
            <v>433</v>
          </cell>
          <cell r="K153">
            <v>108</v>
          </cell>
          <cell r="L153">
            <v>1660</v>
          </cell>
          <cell r="M153">
            <v>50</v>
          </cell>
          <cell r="N153">
            <v>18477</v>
          </cell>
          <cell r="P153" t="str">
            <v>1</v>
          </cell>
          <cell r="Q153" t="str">
            <v>43</v>
          </cell>
          <cell r="R153">
            <v>34386</v>
          </cell>
        </row>
        <row r="154">
          <cell r="C154">
            <v>93</v>
          </cell>
          <cell r="D154">
            <v>1347</v>
          </cell>
          <cell r="E154">
            <v>13339</v>
          </cell>
          <cell r="F154">
            <v>704</v>
          </cell>
          <cell r="G154">
            <v>672</v>
          </cell>
          <cell r="H154">
            <v>225</v>
          </cell>
          <cell r="I154">
            <v>2</v>
          </cell>
          <cell r="J154">
            <v>418</v>
          </cell>
          <cell r="K154">
            <v>115</v>
          </cell>
          <cell r="L154">
            <v>1625</v>
          </cell>
          <cell r="M154">
            <v>51</v>
          </cell>
          <cell r="N154">
            <v>18591</v>
          </cell>
          <cell r="P154" t="str">
            <v>1</v>
          </cell>
          <cell r="Q154" t="str">
            <v>44</v>
          </cell>
          <cell r="R154">
            <v>49686</v>
          </cell>
        </row>
        <row r="155">
          <cell r="C155">
            <v>79</v>
          </cell>
          <cell r="D155">
            <v>1410</v>
          </cell>
          <cell r="E155">
            <v>12983</v>
          </cell>
          <cell r="F155">
            <v>729</v>
          </cell>
          <cell r="G155">
            <v>703</v>
          </cell>
          <cell r="H155">
            <v>217</v>
          </cell>
          <cell r="I155">
            <v>1</v>
          </cell>
          <cell r="J155">
            <v>455</v>
          </cell>
          <cell r="K155">
            <v>115</v>
          </cell>
          <cell r="L155">
            <v>1596</v>
          </cell>
          <cell r="M155">
            <v>45</v>
          </cell>
          <cell r="N155">
            <v>18333</v>
          </cell>
          <cell r="P155" t="str">
            <v>1</v>
          </cell>
          <cell r="Q155" t="str">
            <v>45</v>
          </cell>
          <cell r="R155">
            <v>43136</v>
          </cell>
        </row>
        <row r="156">
          <cell r="C156">
            <v>63</v>
          </cell>
          <cell r="D156">
            <v>1365</v>
          </cell>
          <cell r="E156">
            <v>12765</v>
          </cell>
          <cell r="F156">
            <v>740</v>
          </cell>
          <cell r="G156">
            <v>630</v>
          </cell>
          <cell r="H156">
            <v>198</v>
          </cell>
          <cell r="I156">
            <v>2</v>
          </cell>
          <cell r="J156">
            <v>442</v>
          </cell>
          <cell r="K156">
            <v>128</v>
          </cell>
          <cell r="L156">
            <v>1545</v>
          </cell>
          <cell r="M156">
            <v>60</v>
          </cell>
          <cell r="N156">
            <v>17938</v>
          </cell>
          <cell r="P156" t="str">
            <v>1</v>
          </cell>
          <cell r="Q156" t="str">
            <v>46</v>
          </cell>
          <cell r="R156">
            <v>35155</v>
          </cell>
        </row>
        <row r="157">
          <cell r="C157">
            <v>59</v>
          </cell>
          <cell r="D157">
            <v>1359</v>
          </cell>
          <cell r="E157">
            <v>12580</v>
          </cell>
          <cell r="F157">
            <v>717</v>
          </cell>
          <cell r="G157">
            <v>634</v>
          </cell>
          <cell r="H157">
            <v>166</v>
          </cell>
          <cell r="I157">
            <v>1</v>
          </cell>
          <cell r="J157">
            <v>452</v>
          </cell>
          <cell r="K157">
            <v>122</v>
          </cell>
          <cell r="L157">
            <v>1569</v>
          </cell>
          <cell r="M157">
            <v>59</v>
          </cell>
          <cell r="N157">
            <v>17718</v>
          </cell>
          <cell r="P157" t="str">
            <v>1</v>
          </cell>
          <cell r="Q157" t="str">
            <v>47</v>
          </cell>
          <cell r="R157">
            <v>33604</v>
          </cell>
        </row>
        <row r="158">
          <cell r="C158">
            <v>77</v>
          </cell>
          <cell r="D158">
            <v>1278</v>
          </cell>
          <cell r="E158">
            <v>12611</v>
          </cell>
          <cell r="F158">
            <v>767</v>
          </cell>
          <cell r="G158">
            <v>583</v>
          </cell>
          <cell r="H158">
            <v>172</v>
          </cell>
          <cell r="I158">
            <v>3</v>
          </cell>
          <cell r="J158">
            <v>428</v>
          </cell>
          <cell r="K158">
            <v>113</v>
          </cell>
          <cell r="L158">
            <v>1535</v>
          </cell>
          <cell r="M158">
            <v>45</v>
          </cell>
          <cell r="N158">
            <v>17612</v>
          </cell>
          <cell r="P158" t="str">
            <v>1</v>
          </cell>
          <cell r="Q158" t="str">
            <v>48</v>
          </cell>
          <cell r="R158">
            <v>44799</v>
          </cell>
        </row>
        <row r="159">
          <cell r="C159">
            <v>50</v>
          </cell>
          <cell r="D159">
            <v>1351</v>
          </cell>
          <cell r="E159">
            <v>12033</v>
          </cell>
          <cell r="F159">
            <v>723</v>
          </cell>
          <cell r="G159">
            <v>592</v>
          </cell>
          <cell r="H159">
            <v>176</v>
          </cell>
          <cell r="I159">
            <v>1</v>
          </cell>
          <cell r="J159">
            <v>460</v>
          </cell>
          <cell r="K159">
            <v>130</v>
          </cell>
          <cell r="L159">
            <v>1496</v>
          </cell>
          <cell r="M159">
            <v>45</v>
          </cell>
          <cell r="N159">
            <v>17057</v>
          </cell>
          <cell r="P159" t="str">
            <v>1</v>
          </cell>
          <cell r="Q159" t="str">
            <v>49</v>
          </cell>
          <cell r="R159">
            <v>29640</v>
          </cell>
        </row>
        <row r="160">
          <cell r="C160">
            <v>62</v>
          </cell>
          <cell r="D160">
            <v>1200</v>
          </cell>
          <cell r="E160">
            <v>11983</v>
          </cell>
          <cell r="F160">
            <v>686</v>
          </cell>
          <cell r="G160">
            <v>568</v>
          </cell>
          <cell r="H160">
            <v>171</v>
          </cell>
          <cell r="I160">
            <v>2</v>
          </cell>
          <cell r="J160">
            <v>433</v>
          </cell>
          <cell r="K160">
            <v>126</v>
          </cell>
          <cell r="L160">
            <v>1452</v>
          </cell>
          <cell r="M160">
            <v>45</v>
          </cell>
          <cell r="N160">
            <v>16728</v>
          </cell>
          <cell r="P160" t="str">
            <v>1</v>
          </cell>
          <cell r="Q160" t="str">
            <v>50</v>
          </cell>
          <cell r="R160">
            <v>37514</v>
          </cell>
        </row>
        <row r="161">
          <cell r="C161">
            <v>67</v>
          </cell>
          <cell r="D161">
            <v>1258</v>
          </cell>
          <cell r="E161">
            <v>12092</v>
          </cell>
          <cell r="F161">
            <v>696</v>
          </cell>
          <cell r="G161">
            <v>557</v>
          </cell>
          <cell r="H161">
            <v>150</v>
          </cell>
          <cell r="I161">
            <v>1</v>
          </cell>
          <cell r="J161">
            <v>461</v>
          </cell>
          <cell r="K161">
            <v>129</v>
          </cell>
          <cell r="L161">
            <v>1448</v>
          </cell>
          <cell r="M161">
            <v>58</v>
          </cell>
          <cell r="N161">
            <v>16917</v>
          </cell>
          <cell r="P161" t="str">
            <v>1</v>
          </cell>
          <cell r="Q161" t="str">
            <v>51</v>
          </cell>
          <cell r="R161">
            <v>41338</v>
          </cell>
        </row>
        <row r="162">
          <cell r="C162">
            <v>57</v>
          </cell>
          <cell r="D162">
            <v>1120</v>
          </cell>
          <cell r="E162">
            <v>11561</v>
          </cell>
          <cell r="F162">
            <v>663</v>
          </cell>
          <cell r="G162">
            <v>537</v>
          </cell>
          <cell r="H162">
            <v>152</v>
          </cell>
          <cell r="I162">
            <v>0</v>
          </cell>
          <cell r="J162">
            <v>428</v>
          </cell>
          <cell r="K162">
            <v>141</v>
          </cell>
          <cell r="L162">
            <v>1364</v>
          </cell>
          <cell r="M162">
            <v>62</v>
          </cell>
          <cell r="N162">
            <v>16085</v>
          </cell>
          <cell r="P162" t="str">
            <v>1</v>
          </cell>
          <cell r="Q162" t="str">
            <v>52</v>
          </cell>
          <cell r="R162">
            <v>35885</v>
          </cell>
        </row>
        <row r="163">
          <cell r="C163">
            <v>57</v>
          </cell>
          <cell r="D163">
            <v>1029</v>
          </cell>
          <cell r="E163">
            <v>11087</v>
          </cell>
          <cell r="F163">
            <v>636</v>
          </cell>
          <cell r="G163">
            <v>550</v>
          </cell>
          <cell r="H163">
            <v>133</v>
          </cell>
          <cell r="I163">
            <v>1</v>
          </cell>
          <cell r="J163">
            <v>397</v>
          </cell>
          <cell r="K163">
            <v>143</v>
          </cell>
          <cell r="L163">
            <v>1353</v>
          </cell>
          <cell r="M163">
            <v>46</v>
          </cell>
          <cell r="N163">
            <v>15432</v>
          </cell>
          <cell r="P163" t="str">
            <v>1</v>
          </cell>
          <cell r="Q163" t="str">
            <v>53</v>
          </cell>
          <cell r="R163">
            <v>36532</v>
          </cell>
        </row>
        <row r="164">
          <cell r="C164">
            <v>46</v>
          </cell>
          <cell r="D164">
            <v>990</v>
          </cell>
          <cell r="E164">
            <v>10716</v>
          </cell>
          <cell r="F164">
            <v>592</v>
          </cell>
          <cell r="G164">
            <v>494</v>
          </cell>
          <cell r="H164">
            <v>143</v>
          </cell>
          <cell r="I164">
            <v>0</v>
          </cell>
          <cell r="J164">
            <v>373</v>
          </cell>
          <cell r="K164">
            <v>121</v>
          </cell>
          <cell r="L164">
            <v>1290</v>
          </cell>
          <cell r="M164">
            <v>52</v>
          </cell>
          <cell r="N164">
            <v>14817</v>
          </cell>
          <cell r="P164" t="str">
            <v>1</v>
          </cell>
          <cell r="Q164" t="str">
            <v>54</v>
          </cell>
          <cell r="R164">
            <v>30052</v>
          </cell>
        </row>
        <row r="165">
          <cell r="C165">
            <v>40</v>
          </cell>
          <cell r="D165">
            <v>873</v>
          </cell>
          <cell r="E165">
            <v>10210</v>
          </cell>
          <cell r="F165">
            <v>540</v>
          </cell>
          <cell r="G165">
            <v>441</v>
          </cell>
          <cell r="H165">
            <v>125</v>
          </cell>
          <cell r="I165">
            <v>2</v>
          </cell>
          <cell r="J165">
            <v>328</v>
          </cell>
          <cell r="K165">
            <v>107</v>
          </cell>
          <cell r="L165">
            <v>899</v>
          </cell>
          <cell r="M165">
            <v>49</v>
          </cell>
          <cell r="N165">
            <v>13614</v>
          </cell>
          <cell r="P165" t="str">
            <v>1</v>
          </cell>
          <cell r="Q165" t="str">
            <v>55</v>
          </cell>
          <cell r="R165">
            <v>26637</v>
          </cell>
        </row>
        <row r="166">
          <cell r="C166">
            <v>28</v>
          </cell>
          <cell r="D166">
            <v>565</v>
          </cell>
          <cell r="E166">
            <v>7170</v>
          </cell>
          <cell r="F166">
            <v>412</v>
          </cell>
          <cell r="G166">
            <v>264</v>
          </cell>
          <cell r="H166">
            <v>76</v>
          </cell>
          <cell r="I166">
            <v>0</v>
          </cell>
          <cell r="J166">
            <v>235</v>
          </cell>
          <cell r="K166">
            <v>90</v>
          </cell>
          <cell r="L166">
            <v>520</v>
          </cell>
          <cell r="M166">
            <v>33</v>
          </cell>
          <cell r="N166">
            <v>9393</v>
          </cell>
          <cell r="P166" t="str">
            <v>1</v>
          </cell>
          <cell r="Q166" t="str">
            <v>56</v>
          </cell>
          <cell r="R166">
            <v>18983</v>
          </cell>
        </row>
        <row r="167">
          <cell r="C167">
            <v>33</v>
          </cell>
          <cell r="D167">
            <v>519</v>
          </cell>
          <cell r="E167">
            <v>6498</v>
          </cell>
          <cell r="F167">
            <v>335</v>
          </cell>
          <cell r="G167">
            <v>310</v>
          </cell>
          <cell r="H167">
            <v>73</v>
          </cell>
          <cell r="I167">
            <v>1</v>
          </cell>
          <cell r="J167">
            <v>227</v>
          </cell>
          <cell r="K167">
            <v>80</v>
          </cell>
          <cell r="L167">
            <v>382</v>
          </cell>
          <cell r="M167">
            <v>35</v>
          </cell>
          <cell r="N167">
            <v>8493</v>
          </cell>
          <cell r="P167" t="str">
            <v>1</v>
          </cell>
          <cell r="Q167" t="str">
            <v>57</v>
          </cell>
          <cell r="R167">
            <v>22774</v>
          </cell>
        </row>
        <row r="168">
          <cell r="C168">
            <v>25</v>
          </cell>
          <cell r="D168">
            <v>474</v>
          </cell>
          <cell r="E168">
            <v>6223</v>
          </cell>
          <cell r="F168">
            <v>315</v>
          </cell>
          <cell r="G168">
            <v>234</v>
          </cell>
          <cell r="H168">
            <v>63</v>
          </cell>
          <cell r="I168">
            <v>0</v>
          </cell>
          <cell r="J168">
            <v>202</v>
          </cell>
          <cell r="K168">
            <v>82</v>
          </cell>
          <cell r="L168">
            <v>319</v>
          </cell>
          <cell r="M168">
            <v>29</v>
          </cell>
          <cell r="N168">
            <v>7966</v>
          </cell>
          <cell r="P168" t="str">
            <v>1</v>
          </cell>
          <cell r="Q168" t="str">
            <v>58</v>
          </cell>
          <cell r="R168">
            <v>17531</v>
          </cell>
        </row>
        <row r="169">
          <cell r="C169">
            <v>17</v>
          </cell>
          <cell r="D169">
            <v>401</v>
          </cell>
          <cell r="E169">
            <v>5618</v>
          </cell>
          <cell r="F169">
            <v>273</v>
          </cell>
          <cell r="G169">
            <v>218</v>
          </cell>
          <cell r="H169">
            <v>51</v>
          </cell>
          <cell r="I169">
            <v>0</v>
          </cell>
          <cell r="J169">
            <v>183</v>
          </cell>
          <cell r="K169">
            <v>74</v>
          </cell>
          <cell r="L169">
            <v>262</v>
          </cell>
          <cell r="M169">
            <v>24</v>
          </cell>
          <cell r="N169">
            <v>7121</v>
          </cell>
          <cell r="P169" t="str">
            <v>1</v>
          </cell>
          <cell r="Q169" t="str">
            <v>59</v>
          </cell>
          <cell r="R169">
            <v>12138</v>
          </cell>
        </row>
        <row r="170">
          <cell r="C170">
            <v>13</v>
          </cell>
          <cell r="D170">
            <v>171</v>
          </cell>
          <cell r="E170">
            <v>1633</v>
          </cell>
          <cell r="F170">
            <v>71</v>
          </cell>
          <cell r="G170">
            <v>60</v>
          </cell>
          <cell r="H170">
            <v>12</v>
          </cell>
          <cell r="I170">
            <v>0</v>
          </cell>
          <cell r="J170">
            <v>53</v>
          </cell>
          <cell r="K170">
            <v>14</v>
          </cell>
          <cell r="L170">
            <v>88</v>
          </cell>
          <cell r="M170">
            <v>17</v>
          </cell>
          <cell r="N170">
            <v>2132</v>
          </cell>
          <cell r="P170" t="str">
            <v>1</v>
          </cell>
          <cell r="Q170" t="str">
            <v>60</v>
          </cell>
          <cell r="R170">
            <v>9438</v>
          </cell>
        </row>
        <row r="171">
          <cell r="C171">
            <v>9</v>
          </cell>
          <cell r="D171">
            <v>132</v>
          </cell>
          <cell r="E171">
            <v>939</v>
          </cell>
          <cell r="F171">
            <v>38</v>
          </cell>
          <cell r="G171">
            <v>25</v>
          </cell>
          <cell r="H171">
            <v>7</v>
          </cell>
          <cell r="I171">
            <v>0</v>
          </cell>
          <cell r="J171">
            <v>22</v>
          </cell>
          <cell r="K171">
            <v>11</v>
          </cell>
          <cell r="L171">
            <v>55</v>
          </cell>
          <cell r="M171">
            <v>14</v>
          </cell>
          <cell r="N171">
            <v>1252</v>
          </cell>
          <cell r="P171" t="str">
            <v>1</v>
          </cell>
          <cell r="Q171" t="str">
            <v>61</v>
          </cell>
          <cell r="R171">
            <v>6618</v>
          </cell>
        </row>
        <row r="172">
          <cell r="C172">
            <v>6</v>
          </cell>
          <cell r="D172">
            <v>106</v>
          </cell>
          <cell r="E172">
            <v>734</v>
          </cell>
          <cell r="F172">
            <v>34</v>
          </cell>
          <cell r="G172">
            <v>23</v>
          </cell>
          <cell r="H172">
            <v>7</v>
          </cell>
          <cell r="I172">
            <v>0</v>
          </cell>
          <cell r="J172">
            <v>19</v>
          </cell>
          <cell r="K172">
            <v>9</v>
          </cell>
          <cell r="L172">
            <v>31</v>
          </cell>
          <cell r="M172">
            <v>16</v>
          </cell>
          <cell r="N172">
            <v>985</v>
          </cell>
          <cell r="P172" t="str">
            <v>1</v>
          </cell>
          <cell r="Q172" t="str">
            <v>62</v>
          </cell>
          <cell r="R172">
            <v>4496</v>
          </cell>
        </row>
        <row r="173">
          <cell r="C173">
            <v>1</v>
          </cell>
          <cell r="D173">
            <v>70</v>
          </cell>
          <cell r="E173">
            <v>572</v>
          </cell>
          <cell r="F173">
            <v>17</v>
          </cell>
          <cell r="G173">
            <v>13</v>
          </cell>
          <cell r="H173">
            <v>2</v>
          </cell>
          <cell r="I173">
            <v>0</v>
          </cell>
          <cell r="J173">
            <v>17</v>
          </cell>
          <cell r="K173">
            <v>3</v>
          </cell>
          <cell r="L173">
            <v>36</v>
          </cell>
          <cell r="M173">
            <v>16</v>
          </cell>
          <cell r="N173">
            <v>747</v>
          </cell>
          <cell r="P173" t="str">
            <v>1</v>
          </cell>
          <cell r="Q173" t="str">
            <v>63</v>
          </cell>
          <cell r="R173">
            <v>764</v>
          </cell>
        </row>
        <row r="174">
          <cell r="C174">
            <v>1</v>
          </cell>
          <cell r="D174">
            <v>72</v>
          </cell>
          <cell r="E174">
            <v>489</v>
          </cell>
          <cell r="F174">
            <v>22</v>
          </cell>
          <cell r="G174">
            <v>15</v>
          </cell>
          <cell r="H174">
            <v>1</v>
          </cell>
          <cell r="I174">
            <v>0</v>
          </cell>
          <cell r="J174">
            <v>12</v>
          </cell>
          <cell r="K174">
            <v>2</v>
          </cell>
          <cell r="L174">
            <v>18</v>
          </cell>
          <cell r="M174">
            <v>17</v>
          </cell>
          <cell r="N174">
            <v>649</v>
          </cell>
          <cell r="P174" t="str">
            <v>1</v>
          </cell>
          <cell r="Q174" t="str">
            <v>64</v>
          </cell>
          <cell r="R174">
            <v>777</v>
          </cell>
        </row>
        <row r="175">
          <cell r="C175">
            <v>1</v>
          </cell>
          <cell r="D175">
            <v>38</v>
          </cell>
          <cell r="E175">
            <v>290</v>
          </cell>
          <cell r="F175">
            <v>15</v>
          </cell>
          <cell r="G175">
            <v>10</v>
          </cell>
          <cell r="H175">
            <v>0</v>
          </cell>
          <cell r="I175">
            <v>0</v>
          </cell>
          <cell r="J175">
            <v>5</v>
          </cell>
          <cell r="K175">
            <v>3</v>
          </cell>
          <cell r="L175">
            <v>14</v>
          </cell>
          <cell r="M175">
            <v>13</v>
          </cell>
          <cell r="N175">
            <v>389</v>
          </cell>
          <cell r="P175" t="str">
            <v>1</v>
          </cell>
          <cell r="Q175" t="str">
            <v>65</v>
          </cell>
          <cell r="R175">
            <v>781</v>
          </cell>
        </row>
        <row r="176">
          <cell r="C176">
            <v>1</v>
          </cell>
          <cell r="D176">
            <v>25</v>
          </cell>
          <cell r="E176">
            <v>234</v>
          </cell>
          <cell r="F176">
            <v>8</v>
          </cell>
          <cell r="G176">
            <v>7</v>
          </cell>
          <cell r="H176">
            <v>1</v>
          </cell>
          <cell r="I176">
            <v>0</v>
          </cell>
          <cell r="J176">
            <v>8</v>
          </cell>
          <cell r="K176">
            <v>0</v>
          </cell>
          <cell r="L176">
            <v>6</v>
          </cell>
          <cell r="M176">
            <v>9</v>
          </cell>
          <cell r="N176">
            <v>299</v>
          </cell>
          <cell r="P176" t="str">
            <v>1</v>
          </cell>
          <cell r="Q176" t="str">
            <v>66</v>
          </cell>
          <cell r="R176">
            <v>799</v>
          </cell>
        </row>
        <row r="177">
          <cell r="C177">
            <v>0</v>
          </cell>
          <cell r="D177">
            <v>23</v>
          </cell>
          <cell r="E177">
            <v>230</v>
          </cell>
          <cell r="F177">
            <v>16</v>
          </cell>
          <cell r="G177">
            <v>4</v>
          </cell>
          <cell r="H177">
            <v>0</v>
          </cell>
          <cell r="I177">
            <v>0</v>
          </cell>
          <cell r="J177">
            <v>4</v>
          </cell>
          <cell r="K177">
            <v>3</v>
          </cell>
          <cell r="L177">
            <v>4</v>
          </cell>
          <cell r="M177">
            <v>1</v>
          </cell>
          <cell r="N177">
            <v>285</v>
          </cell>
          <cell r="P177" t="str">
            <v>1</v>
          </cell>
          <cell r="Q177" t="str">
            <v>67</v>
          </cell>
          <cell r="R177">
            <v>0</v>
          </cell>
        </row>
        <row r="178">
          <cell r="C178">
            <v>0</v>
          </cell>
          <cell r="D178">
            <v>18</v>
          </cell>
          <cell r="E178">
            <v>211</v>
          </cell>
          <cell r="F178">
            <v>8</v>
          </cell>
          <cell r="G178">
            <v>3</v>
          </cell>
          <cell r="H178">
            <v>0</v>
          </cell>
          <cell r="I178">
            <v>0</v>
          </cell>
          <cell r="J178">
            <v>2</v>
          </cell>
          <cell r="K178">
            <v>0</v>
          </cell>
          <cell r="L178">
            <v>5</v>
          </cell>
          <cell r="M178">
            <v>11</v>
          </cell>
          <cell r="N178">
            <v>258</v>
          </cell>
          <cell r="P178" t="str">
            <v>1</v>
          </cell>
          <cell r="Q178" t="str">
            <v>68</v>
          </cell>
          <cell r="R178">
            <v>0</v>
          </cell>
        </row>
        <row r="179">
          <cell r="C179">
            <v>0</v>
          </cell>
          <cell r="D179">
            <v>26</v>
          </cell>
          <cell r="E179">
            <v>216</v>
          </cell>
          <cell r="F179">
            <v>8</v>
          </cell>
          <cell r="G179">
            <v>5</v>
          </cell>
          <cell r="H179">
            <v>0</v>
          </cell>
          <cell r="I179">
            <v>0</v>
          </cell>
          <cell r="J179">
            <v>5</v>
          </cell>
          <cell r="K179">
            <v>0</v>
          </cell>
          <cell r="L179">
            <v>8</v>
          </cell>
          <cell r="M179">
            <v>3</v>
          </cell>
          <cell r="N179">
            <v>271</v>
          </cell>
          <cell r="P179" t="str">
            <v>1</v>
          </cell>
          <cell r="Q179" t="str">
            <v>69</v>
          </cell>
          <cell r="R179">
            <v>0</v>
          </cell>
        </row>
        <row r="180">
          <cell r="C180">
            <v>1</v>
          </cell>
          <cell r="D180">
            <v>150</v>
          </cell>
          <cell r="E180">
            <v>1777</v>
          </cell>
          <cell r="F180">
            <v>42</v>
          </cell>
          <cell r="G180">
            <v>31</v>
          </cell>
          <cell r="H180">
            <v>1</v>
          </cell>
          <cell r="I180">
            <v>0</v>
          </cell>
          <cell r="J180">
            <v>16</v>
          </cell>
          <cell r="K180">
            <v>9</v>
          </cell>
          <cell r="L180">
            <v>17</v>
          </cell>
          <cell r="M180">
            <v>73</v>
          </cell>
          <cell r="N180">
            <v>2117</v>
          </cell>
          <cell r="P180" t="str">
            <v>1</v>
          </cell>
          <cell r="Q180" t="str">
            <v>70</v>
          </cell>
          <cell r="R180">
            <v>851</v>
          </cell>
        </row>
        <row r="181">
          <cell r="C181">
            <v>2301</v>
          </cell>
          <cell r="D181">
            <v>32163</v>
          </cell>
          <cell r="E181">
            <v>351345</v>
          </cell>
          <cell r="F181">
            <v>19109</v>
          </cell>
          <cell r="G181">
            <v>18056</v>
          </cell>
          <cell r="H181">
            <v>5290</v>
          </cell>
          <cell r="I181">
            <v>37</v>
          </cell>
          <cell r="J181">
            <v>10722</v>
          </cell>
          <cell r="K181">
            <v>2450</v>
          </cell>
          <cell r="L181">
            <v>46171</v>
          </cell>
          <cell r="M181">
            <v>2204</v>
          </cell>
          <cell r="N181">
            <v>489848</v>
          </cell>
        </row>
        <row r="182">
          <cell r="C182">
            <v>0</v>
          </cell>
          <cell r="D182">
            <v>0</v>
          </cell>
          <cell r="E182">
            <v>0</v>
          </cell>
          <cell r="F182">
            <v>0</v>
          </cell>
          <cell r="G182">
            <v>0</v>
          </cell>
          <cell r="H182">
            <v>0</v>
          </cell>
          <cell r="I182">
            <v>0</v>
          </cell>
          <cell r="J182">
            <v>0</v>
          </cell>
          <cell r="K182">
            <v>0</v>
          </cell>
          <cell r="L182">
            <v>0</v>
          </cell>
          <cell r="M182">
            <v>0</v>
          </cell>
          <cell r="N182">
            <v>0</v>
          </cell>
          <cell r="P182">
            <v>2</v>
          </cell>
          <cell r="Q182">
            <v>15</v>
          </cell>
          <cell r="R182">
            <v>0</v>
          </cell>
        </row>
        <row r="183">
          <cell r="C183">
            <v>0</v>
          </cell>
          <cell r="D183">
            <v>0</v>
          </cell>
          <cell r="E183">
            <v>0</v>
          </cell>
          <cell r="F183">
            <v>0</v>
          </cell>
          <cell r="G183">
            <v>0</v>
          </cell>
          <cell r="H183">
            <v>0</v>
          </cell>
          <cell r="I183">
            <v>0</v>
          </cell>
          <cell r="J183">
            <v>0</v>
          </cell>
          <cell r="K183">
            <v>0</v>
          </cell>
          <cell r="L183">
            <v>0</v>
          </cell>
          <cell r="M183">
            <v>0</v>
          </cell>
          <cell r="N183">
            <v>0</v>
          </cell>
          <cell r="P183" t="str">
            <v>2</v>
          </cell>
          <cell r="Q183" t="str">
            <v>16</v>
          </cell>
          <cell r="R183">
            <v>0</v>
          </cell>
        </row>
        <row r="184">
          <cell r="C184">
            <v>0</v>
          </cell>
          <cell r="D184">
            <v>0</v>
          </cell>
          <cell r="E184">
            <v>1</v>
          </cell>
          <cell r="F184">
            <v>0</v>
          </cell>
          <cell r="G184">
            <v>0</v>
          </cell>
          <cell r="H184">
            <v>0</v>
          </cell>
          <cell r="I184">
            <v>0</v>
          </cell>
          <cell r="J184">
            <v>0</v>
          </cell>
          <cell r="K184">
            <v>0</v>
          </cell>
          <cell r="L184">
            <v>0</v>
          </cell>
          <cell r="M184">
            <v>1</v>
          </cell>
          <cell r="N184">
            <v>2</v>
          </cell>
          <cell r="P184" t="str">
            <v>2</v>
          </cell>
          <cell r="Q184" t="str">
            <v>17</v>
          </cell>
          <cell r="R184">
            <v>0</v>
          </cell>
        </row>
        <row r="185">
          <cell r="C185">
            <v>0</v>
          </cell>
          <cell r="D185">
            <v>0</v>
          </cell>
          <cell r="E185">
            <v>4</v>
          </cell>
          <cell r="F185">
            <v>0</v>
          </cell>
          <cell r="G185">
            <v>0</v>
          </cell>
          <cell r="H185">
            <v>0</v>
          </cell>
          <cell r="I185">
            <v>0</v>
          </cell>
          <cell r="J185">
            <v>0</v>
          </cell>
          <cell r="K185">
            <v>0</v>
          </cell>
          <cell r="L185">
            <v>0</v>
          </cell>
          <cell r="M185">
            <v>0</v>
          </cell>
          <cell r="N185">
            <v>4</v>
          </cell>
          <cell r="P185" t="str">
            <v>2</v>
          </cell>
          <cell r="Q185" t="str">
            <v>18</v>
          </cell>
          <cell r="R185">
            <v>0</v>
          </cell>
        </row>
        <row r="186">
          <cell r="C186">
            <v>0</v>
          </cell>
          <cell r="D186">
            <v>5</v>
          </cell>
          <cell r="E186">
            <v>42</v>
          </cell>
          <cell r="F186">
            <v>5</v>
          </cell>
          <cell r="G186">
            <v>1</v>
          </cell>
          <cell r="H186">
            <v>0</v>
          </cell>
          <cell r="I186">
            <v>0</v>
          </cell>
          <cell r="J186">
            <v>1</v>
          </cell>
          <cell r="K186">
            <v>0</v>
          </cell>
          <cell r="L186">
            <v>6</v>
          </cell>
          <cell r="M186">
            <v>0</v>
          </cell>
          <cell r="N186">
            <v>60</v>
          </cell>
          <cell r="P186" t="str">
            <v>2</v>
          </cell>
          <cell r="Q186" t="str">
            <v>19</v>
          </cell>
          <cell r="R186">
            <v>0</v>
          </cell>
        </row>
        <row r="187">
          <cell r="C187">
            <v>0</v>
          </cell>
          <cell r="D187">
            <v>6</v>
          </cell>
          <cell r="E187">
            <v>123</v>
          </cell>
          <cell r="F187">
            <v>7</v>
          </cell>
          <cell r="G187">
            <v>2</v>
          </cell>
          <cell r="H187">
            <v>2</v>
          </cell>
          <cell r="I187">
            <v>0</v>
          </cell>
          <cell r="J187">
            <v>2</v>
          </cell>
          <cell r="K187">
            <v>0</v>
          </cell>
          <cell r="L187">
            <v>24</v>
          </cell>
          <cell r="M187">
            <v>1</v>
          </cell>
          <cell r="N187">
            <v>167</v>
          </cell>
          <cell r="P187" t="str">
            <v>2</v>
          </cell>
          <cell r="Q187" t="str">
            <v>20</v>
          </cell>
          <cell r="R187">
            <v>0</v>
          </cell>
        </row>
        <row r="188">
          <cell r="C188">
            <v>2</v>
          </cell>
          <cell r="D188">
            <v>50</v>
          </cell>
          <cell r="E188">
            <v>278</v>
          </cell>
          <cell r="F188">
            <v>17</v>
          </cell>
          <cell r="G188">
            <v>6</v>
          </cell>
          <cell r="H188">
            <v>7</v>
          </cell>
          <cell r="I188">
            <v>0</v>
          </cell>
          <cell r="J188">
            <v>7</v>
          </cell>
          <cell r="K188">
            <v>0</v>
          </cell>
          <cell r="L188">
            <v>68</v>
          </cell>
          <cell r="M188">
            <v>20</v>
          </cell>
          <cell r="N188">
            <v>455</v>
          </cell>
          <cell r="P188" t="str">
            <v>2</v>
          </cell>
          <cell r="Q188" t="str">
            <v>21</v>
          </cell>
          <cell r="R188">
            <v>514</v>
          </cell>
        </row>
        <row r="189">
          <cell r="C189">
            <v>15</v>
          </cell>
          <cell r="D189">
            <v>129</v>
          </cell>
          <cell r="E189">
            <v>649</v>
          </cell>
          <cell r="F189">
            <v>27</v>
          </cell>
          <cell r="G189">
            <v>28</v>
          </cell>
          <cell r="H189">
            <v>8</v>
          </cell>
          <cell r="I189">
            <v>1</v>
          </cell>
          <cell r="J189">
            <v>13</v>
          </cell>
          <cell r="K189">
            <v>0</v>
          </cell>
          <cell r="L189">
            <v>136</v>
          </cell>
          <cell r="M189">
            <v>15</v>
          </cell>
          <cell r="N189">
            <v>1021</v>
          </cell>
          <cell r="P189" t="str">
            <v>2</v>
          </cell>
          <cell r="Q189" t="str">
            <v>22</v>
          </cell>
          <cell r="R189">
            <v>4069</v>
          </cell>
        </row>
        <row r="190">
          <cell r="C190">
            <v>13</v>
          </cell>
          <cell r="D190">
            <v>246</v>
          </cell>
          <cell r="E190">
            <v>1102</v>
          </cell>
          <cell r="F190">
            <v>39</v>
          </cell>
          <cell r="G190">
            <v>43</v>
          </cell>
          <cell r="H190">
            <v>20</v>
          </cell>
          <cell r="I190">
            <v>0</v>
          </cell>
          <cell r="J190">
            <v>19</v>
          </cell>
          <cell r="K190">
            <v>0</v>
          </cell>
          <cell r="L190">
            <v>210</v>
          </cell>
          <cell r="M190">
            <v>20</v>
          </cell>
          <cell r="N190">
            <v>1712</v>
          </cell>
          <cell r="P190" t="str">
            <v>2</v>
          </cell>
          <cell r="Q190" t="str">
            <v>23</v>
          </cell>
          <cell r="R190">
            <v>3671</v>
          </cell>
        </row>
        <row r="191">
          <cell r="C191">
            <v>35</v>
          </cell>
          <cell r="D191">
            <v>426</v>
          </cell>
          <cell r="E191">
            <v>1729</v>
          </cell>
          <cell r="F191">
            <v>76</v>
          </cell>
          <cell r="G191">
            <v>62</v>
          </cell>
          <cell r="H191">
            <v>46</v>
          </cell>
          <cell r="I191">
            <v>0</v>
          </cell>
          <cell r="J191">
            <v>30</v>
          </cell>
          <cell r="K191">
            <v>0</v>
          </cell>
          <cell r="L191">
            <v>349</v>
          </cell>
          <cell r="M191">
            <v>42</v>
          </cell>
          <cell r="N191">
            <v>2795</v>
          </cell>
          <cell r="P191" t="str">
            <v>2</v>
          </cell>
          <cell r="Q191" t="str">
            <v>24</v>
          </cell>
          <cell r="R191">
            <v>10269</v>
          </cell>
        </row>
        <row r="192">
          <cell r="C192">
            <v>45</v>
          </cell>
          <cell r="D192">
            <v>642</v>
          </cell>
          <cell r="E192">
            <v>2475</v>
          </cell>
          <cell r="F192">
            <v>89</v>
          </cell>
          <cell r="G192">
            <v>89</v>
          </cell>
          <cell r="H192">
            <v>61</v>
          </cell>
          <cell r="I192">
            <v>0</v>
          </cell>
          <cell r="J192">
            <v>48</v>
          </cell>
          <cell r="K192">
            <v>0</v>
          </cell>
          <cell r="L192">
            <v>462</v>
          </cell>
          <cell r="M192">
            <v>71</v>
          </cell>
          <cell r="N192">
            <v>3982</v>
          </cell>
          <cell r="P192" t="str">
            <v>2</v>
          </cell>
          <cell r="Q192" t="str">
            <v>25</v>
          </cell>
          <cell r="R192">
            <v>13741</v>
          </cell>
        </row>
        <row r="193">
          <cell r="C193">
            <v>80</v>
          </cell>
          <cell r="D193">
            <v>899</v>
          </cell>
          <cell r="E193">
            <v>3192</v>
          </cell>
          <cell r="F193">
            <v>116</v>
          </cell>
          <cell r="G193">
            <v>119</v>
          </cell>
          <cell r="H193">
            <v>92</v>
          </cell>
          <cell r="I193">
            <v>0</v>
          </cell>
          <cell r="J193">
            <v>57</v>
          </cell>
          <cell r="K193">
            <v>0</v>
          </cell>
          <cell r="L193">
            <v>580</v>
          </cell>
          <cell r="M193">
            <v>77</v>
          </cell>
          <cell r="N193">
            <v>5212</v>
          </cell>
          <cell r="P193" t="str">
            <v>2</v>
          </cell>
          <cell r="Q193" t="str">
            <v>26</v>
          </cell>
          <cell r="R193">
            <v>25425</v>
          </cell>
        </row>
        <row r="194">
          <cell r="C194">
            <v>87</v>
          </cell>
          <cell r="D194">
            <v>1247</v>
          </cell>
          <cell r="E194">
            <v>4303</v>
          </cell>
          <cell r="F194">
            <v>156</v>
          </cell>
          <cell r="G194">
            <v>151</v>
          </cell>
          <cell r="H194">
            <v>102</v>
          </cell>
          <cell r="I194">
            <v>2</v>
          </cell>
          <cell r="J194">
            <v>88</v>
          </cell>
          <cell r="K194">
            <v>0</v>
          </cell>
          <cell r="L194">
            <v>744</v>
          </cell>
          <cell r="M194">
            <v>92</v>
          </cell>
          <cell r="N194">
            <v>6972</v>
          </cell>
          <cell r="P194" t="str">
            <v>2</v>
          </cell>
          <cell r="Q194" t="str">
            <v>27</v>
          </cell>
          <cell r="R194">
            <v>28629</v>
          </cell>
        </row>
        <row r="195">
          <cell r="C195">
            <v>125</v>
          </cell>
          <cell r="D195">
            <v>1592</v>
          </cell>
          <cell r="E195">
            <v>5514</v>
          </cell>
          <cell r="F195">
            <v>176</v>
          </cell>
          <cell r="G195">
            <v>207</v>
          </cell>
          <cell r="H195">
            <v>143</v>
          </cell>
          <cell r="I195">
            <v>1</v>
          </cell>
          <cell r="J195">
            <v>130</v>
          </cell>
          <cell r="K195">
            <v>3</v>
          </cell>
          <cell r="L195">
            <v>1006</v>
          </cell>
          <cell r="M195">
            <v>134</v>
          </cell>
          <cell r="N195">
            <v>9031</v>
          </cell>
          <cell r="P195" t="str">
            <v>2</v>
          </cell>
          <cell r="Q195" t="str">
            <v>28</v>
          </cell>
          <cell r="R195">
            <v>42757</v>
          </cell>
        </row>
        <row r="196">
          <cell r="C196">
            <v>211</v>
          </cell>
          <cell r="D196">
            <v>1776</v>
          </cell>
          <cell r="E196">
            <v>6577</v>
          </cell>
          <cell r="F196">
            <v>208</v>
          </cell>
          <cell r="G196">
            <v>256</v>
          </cell>
          <cell r="H196">
            <v>157</v>
          </cell>
          <cell r="I196">
            <v>1</v>
          </cell>
          <cell r="J196">
            <v>145</v>
          </cell>
          <cell r="K196">
            <v>2</v>
          </cell>
          <cell r="L196">
            <v>1190</v>
          </cell>
          <cell r="M196">
            <v>152</v>
          </cell>
          <cell r="N196">
            <v>10675</v>
          </cell>
          <cell r="P196" t="str">
            <v>2</v>
          </cell>
          <cell r="Q196" t="str">
            <v>29</v>
          </cell>
          <cell r="R196">
            <v>74610</v>
          </cell>
        </row>
        <row r="197">
          <cell r="C197">
            <v>204</v>
          </cell>
          <cell r="D197">
            <v>2089</v>
          </cell>
          <cell r="E197">
            <v>7481</v>
          </cell>
          <cell r="F197">
            <v>232</v>
          </cell>
          <cell r="G197">
            <v>272</v>
          </cell>
          <cell r="H197">
            <v>189</v>
          </cell>
          <cell r="I197">
            <v>3</v>
          </cell>
          <cell r="J197">
            <v>189</v>
          </cell>
          <cell r="K197">
            <v>4</v>
          </cell>
          <cell r="L197">
            <v>1361</v>
          </cell>
          <cell r="M197">
            <v>175</v>
          </cell>
          <cell r="N197">
            <v>12199</v>
          </cell>
          <cell r="P197" t="str">
            <v>2</v>
          </cell>
          <cell r="Q197" t="str">
            <v>30</v>
          </cell>
          <cell r="R197">
            <v>74564</v>
          </cell>
        </row>
        <row r="198">
          <cell r="C198">
            <v>233</v>
          </cell>
          <cell r="D198">
            <v>2212</v>
          </cell>
          <cell r="E198">
            <v>8019</v>
          </cell>
          <cell r="F198">
            <v>219</v>
          </cell>
          <cell r="G198">
            <v>264</v>
          </cell>
          <cell r="H198">
            <v>165</v>
          </cell>
          <cell r="I198">
            <v>4</v>
          </cell>
          <cell r="J198">
            <v>157</v>
          </cell>
          <cell r="K198">
            <v>11</v>
          </cell>
          <cell r="L198">
            <v>1358</v>
          </cell>
          <cell r="M198">
            <v>166</v>
          </cell>
          <cell r="N198">
            <v>12808</v>
          </cell>
          <cell r="P198" t="str">
            <v>2</v>
          </cell>
          <cell r="Q198" t="str">
            <v>31</v>
          </cell>
          <cell r="R198">
            <v>87933</v>
          </cell>
        </row>
        <row r="199">
          <cell r="C199">
            <v>217</v>
          </cell>
          <cell r="D199">
            <v>2367</v>
          </cell>
          <cell r="E199">
            <v>8416</v>
          </cell>
          <cell r="F199">
            <v>211</v>
          </cell>
          <cell r="G199">
            <v>323</v>
          </cell>
          <cell r="H199">
            <v>148</v>
          </cell>
          <cell r="I199">
            <v>2</v>
          </cell>
          <cell r="J199">
            <v>215</v>
          </cell>
          <cell r="K199">
            <v>8</v>
          </cell>
          <cell r="L199">
            <v>1457</v>
          </cell>
          <cell r="M199">
            <v>160</v>
          </cell>
          <cell r="N199">
            <v>13524</v>
          </cell>
          <cell r="P199" t="str">
            <v>2</v>
          </cell>
          <cell r="Q199" t="str">
            <v>32</v>
          </cell>
          <cell r="R199">
            <v>84560</v>
          </cell>
        </row>
        <row r="200">
          <cell r="C200">
            <v>242</v>
          </cell>
          <cell r="D200">
            <v>2429</v>
          </cell>
          <cell r="E200">
            <v>9062</v>
          </cell>
          <cell r="F200">
            <v>239</v>
          </cell>
          <cell r="G200">
            <v>325</v>
          </cell>
          <cell r="H200">
            <v>135</v>
          </cell>
          <cell r="I200">
            <v>1</v>
          </cell>
          <cell r="J200">
            <v>209</v>
          </cell>
          <cell r="K200">
            <v>16</v>
          </cell>
          <cell r="L200">
            <v>1574</v>
          </cell>
          <cell r="M200">
            <v>143</v>
          </cell>
          <cell r="N200">
            <v>14375</v>
          </cell>
          <cell r="P200" t="str">
            <v>2</v>
          </cell>
          <cell r="Q200" t="str">
            <v>33</v>
          </cell>
          <cell r="R200">
            <v>97198</v>
          </cell>
        </row>
        <row r="201">
          <cell r="C201">
            <v>248</v>
          </cell>
          <cell r="D201">
            <v>2617</v>
          </cell>
          <cell r="E201">
            <v>10005</v>
          </cell>
          <cell r="F201">
            <v>233</v>
          </cell>
          <cell r="G201">
            <v>296</v>
          </cell>
          <cell r="H201">
            <v>154</v>
          </cell>
          <cell r="I201">
            <v>3</v>
          </cell>
          <cell r="J201">
            <v>235</v>
          </cell>
          <cell r="K201">
            <v>15</v>
          </cell>
          <cell r="L201">
            <v>1696</v>
          </cell>
          <cell r="M201">
            <v>125</v>
          </cell>
          <cell r="N201">
            <v>15627</v>
          </cell>
          <cell r="P201" t="str">
            <v>2</v>
          </cell>
          <cell r="Q201" t="str">
            <v>34</v>
          </cell>
          <cell r="R201">
            <v>102564</v>
          </cell>
        </row>
        <row r="202">
          <cell r="C202">
            <v>270</v>
          </cell>
          <cell r="D202">
            <v>2934</v>
          </cell>
          <cell r="E202">
            <v>10898</v>
          </cell>
          <cell r="F202">
            <v>264</v>
          </cell>
          <cell r="G202">
            <v>379</v>
          </cell>
          <cell r="H202">
            <v>126</v>
          </cell>
          <cell r="I202">
            <v>1</v>
          </cell>
          <cell r="J202">
            <v>234</v>
          </cell>
          <cell r="K202">
            <v>28</v>
          </cell>
          <cell r="L202">
            <v>1831</v>
          </cell>
          <cell r="M202">
            <v>142</v>
          </cell>
          <cell r="N202">
            <v>17107</v>
          </cell>
          <cell r="P202" t="str">
            <v>2</v>
          </cell>
          <cell r="Q202" t="str">
            <v>35</v>
          </cell>
          <cell r="R202">
            <v>114976</v>
          </cell>
        </row>
        <row r="203">
          <cell r="C203">
            <v>273</v>
          </cell>
          <cell r="D203">
            <v>3198</v>
          </cell>
          <cell r="E203">
            <v>12052</v>
          </cell>
          <cell r="F203">
            <v>316</v>
          </cell>
          <cell r="G203">
            <v>413</v>
          </cell>
          <cell r="H203">
            <v>148</v>
          </cell>
          <cell r="I203">
            <v>2</v>
          </cell>
          <cell r="J203">
            <v>267</v>
          </cell>
          <cell r="K203">
            <v>25</v>
          </cell>
          <cell r="L203">
            <v>1902</v>
          </cell>
          <cell r="M203">
            <v>142</v>
          </cell>
          <cell r="N203">
            <v>18738</v>
          </cell>
          <cell r="P203" t="str">
            <v>2</v>
          </cell>
          <cell r="Q203" t="str">
            <v>36</v>
          </cell>
          <cell r="R203">
            <v>119398</v>
          </cell>
        </row>
        <row r="204">
          <cell r="C204">
            <v>296</v>
          </cell>
          <cell r="D204">
            <v>3572</v>
          </cell>
          <cell r="E204">
            <v>12824</v>
          </cell>
          <cell r="F204">
            <v>307</v>
          </cell>
          <cell r="G204">
            <v>409</v>
          </cell>
          <cell r="H204">
            <v>152</v>
          </cell>
          <cell r="I204">
            <v>4</v>
          </cell>
          <cell r="J204">
            <v>267</v>
          </cell>
          <cell r="K204">
            <v>41</v>
          </cell>
          <cell r="L204">
            <v>2023</v>
          </cell>
          <cell r="M204">
            <v>141</v>
          </cell>
          <cell r="N204">
            <v>20036</v>
          </cell>
          <cell r="P204" t="str">
            <v>2</v>
          </cell>
          <cell r="Q204" t="str">
            <v>37</v>
          </cell>
          <cell r="R204">
            <v>133083</v>
          </cell>
        </row>
        <row r="205">
          <cell r="C205">
            <v>296</v>
          </cell>
          <cell r="D205">
            <v>3791</v>
          </cell>
          <cell r="E205">
            <v>13035</v>
          </cell>
          <cell r="F205">
            <v>291</v>
          </cell>
          <cell r="G205">
            <v>413</v>
          </cell>
          <cell r="H205">
            <v>129</v>
          </cell>
          <cell r="I205">
            <v>1</v>
          </cell>
          <cell r="J205">
            <v>253</v>
          </cell>
          <cell r="K205">
            <v>46</v>
          </cell>
          <cell r="L205">
            <v>2043</v>
          </cell>
          <cell r="M205">
            <v>143</v>
          </cell>
          <cell r="N205">
            <v>20441</v>
          </cell>
          <cell r="P205" t="str">
            <v>2</v>
          </cell>
          <cell r="Q205" t="str">
            <v>38</v>
          </cell>
          <cell r="R205">
            <v>136536</v>
          </cell>
        </row>
        <row r="206">
          <cell r="C206">
            <v>235</v>
          </cell>
          <cell r="D206">
            <v>3868</v>
          </cell>
          <cell r="E206">
            <v>12644</v>
          </cell>
          <cell r="F206">
            <v>284</v>
          </cell>
          <cell r="G206">
            <v>419</v>
          </cell>
          <cell r="H206">
            <v>141</v>
          </cell>
          <cell r="I206">
            <v>1</v>
          </cell>
          <cell r="J206">
            <v>289</v>
          </cell>
          <cell r="K206">
            <v>50</v>
          </cell>
          <cell r="L206">
            <v>2063</v>
          </cell>
          <cell r="M206">
            <v>143</v>
          </cell>
          <cell r="N206">
            <v>20137</v>
          </cell>
          <cell r="P206" t="str">
            <v>2</v>
          </cell>
          <cell r="Q206" t="str">
            <v>39</v>
          </cell>
          <cell r="R206">
            <v>111143</v>
          </cell>
        </row>
        <row r="207">
          <cell r="C207">
            <v>240</v>
          </cell>
          <cell r="D207">
            <v>4100</v>
          </cell>
          <cell r="E207">
            <v>13451</v>
          </cell>
          <cell r="F207">
            <v>312</v>
          </cell>
          <cell r="G207">
            <v>402</v>
          </cell>
          <cell r="H207">
            <v>159</v>
          </cell>
          <cell r="I207">
            <v>1</v>
          </cell>
          <cell r="J207">
            <v>296</v>
          </cell>
          <cell r="K207">
            <v>60</v>
          </cell>
          <cell r="L207">
            <v>2080</v>
          </cell>
          <cell r="M207">
            <v>149</v>
          </cell>
          <cell r="N207">
            <v>21250</v>
          </cell>
          <cell r="P207" t="str">
            <v>2</v>
          </cell>
          <cell r="Q207" t="str">
            <v>40</v>
          </cell>
          <cell r="R207">
            <v>116512</v>
          </cell>
        </row>
        <row r="208">
          <cell r="C208">
            <v>212</v>
          </cell>
          <cell r="D208">
            <v>4164</v>
          </cell>
          <cell r="E208">
            <v>13223</v>
          </cell>
          <cell r="F208">
            <v>318</v>
          </cell>
          <cell r="G208">
            <v>399</v>
          </cell>
          <cell r="H208">
            <v>118</v>
          </cell>
          <cell r="I208">
            <v>0</v>
          </cell>
          <cell r="J208">
            <v>304</v>
          </cell>
          <cell r="K208">
            <v>62</v>
          </cell>
          <cell r="L208">
            <v>2053</v>
          </cell>
          <cell r="M208">
            <v>158</v>
          </cell>
          <cell r="N208">
            <v>21011</v>
          </cell>
          <cell r="P208" t="str">
            <v>2</v>
          </cell>
          <cell r="Q208" t="str">
            <v>41</v>
          </cell>
          <cell r="R208">
            <v>105453</v>
          </cell>
        </row>
        <row r="209">
          <cell r="C209">
            <v>232</v>
          </cell>
          <cell r="D209">
            <v>4480</v>
          </cell>
          <cell r="E209">
            <v>13525</v>
          </cell>
          <cell r="F209">
            <v>332</v>
          </cell>
          <cell r="G209">
            <v>433</v>
          </cell>
          <cell r="H209">
            <v>153</v>
          </cell>
          <cell r="I209">
            <v>0</v>
          </cell>
          <cell r="J209">
            <v>351</v>
          </cell>
          <cell r="K209">
            <v>87</v>
          </cell>
          <cell r="L209">
            <v>2114</v>
          </cell>
          <cell r="M209">
            <v>127</v>
          </cell>
          <cell r="N209">
            <v>21834</v>
          </cell>
          <cell r="P209" t="str">
            <v>2</v>
          </cell>
          <cell r="Q209" t="str">
            <v>42</v>
          </cell>
          <cell r="R209">
            <v>118132</v>
          </cell>
        </row>
        <row r="210">
          <cell r="C210">
            <v>182</v>
          </cell>
          <cell r="D210">
            <v>4440</v>
          </cell>
          <cell r="E210">
            <v>13244</v>
          </cell>
          <cell r="F210">
            <v>370</v>
          </cell>
          <cell r="G210">
            <v>367</v>
          </cell>
          <cell r="H210">
            <v>134</v>
          </cell>
          <cell r="I210">
            <v>0</v>
          </cell>
          <cell r="J210">
            <v>325</v>
          </cell>
          <cell r="K210">
            <v>84</v>
          </cell>
          <cell r="L210">
            <v>2159</v>
          </cell>
          <cell r="M210">
            <v>127</v>
          </cell>
          <cell r="N210">
            <v>21432</v>
          </cell>
          <cell r="P210" t="str">
            <v>2</v>
          </cell>
          <cell r="Q210" t="str">
            <v>43</v>
          </cell>
          <cell r="R210">
            <v>94838</v>
          </cell>
        </row>
        <row r="211">
          <cell r="C211">
            <v>155</v>
          </cell>
          <cell r="D211">
            <v>4403</v>
          </cell>
          <cell r="E211">
            <v>13277</v>
          </cell>
          <cell r="F211">
            <v>307</v>
          </cell>
          <cell r="G211">
            <v>388</v>
          </cell>
          <cell r="H211">
            <v>131</v>
          </cell>
          <cell r="I211">
            <v>0</v>
          </cell>
          <cell r="J211">
            <v>340</v>
          </cell>
          <cell r="K211">
            <v>94</v>
          </cell>
          <cell r="L211">
            <v>2081</v>
          </cell>
          <cell r="M211">
            <v>131</v>
          </cell>
          <cell r="N211">
            <v>21307</v>
          </cell>
          <cell r="P211" t="str">
            <v>2</v>
          </cell>
          <cell r="Q211" t="str">
            <v>44</v>
          </cell>
          <cell r="R211">
            <v>82693</v>
          </cell>
        </row>
        <row r="212">
          <cell r="C212">
            <v>144</v>
          </cell>
          <cell r="D212">
            <v>4394</v>
          </cell>
          <cell r="E212">
            <v>12878</v>
          </cell>
          <cell r="F212">
            <v>338</v>
          </cell>
          <cell r="G212">
            <v>361</v>
          </cell>
          <cell r="H212">
            <v>142</v>
          </cell>
          <cell r="I212">
            <v>1</v>
          </cell>
          <cell r="J212">
            <v>310</v>
          </cell>
          <cell r="K212">
            <v>78</v>
          </cell>
          <cell r="L212">
            <v>1950</v>
          </cell>
          <cell r="M212">
            <v>127</v>
          </cell>
          <cell r="N212">
            <v>20723</v>
          </cell>
          <cell r="P212" t="str">
            <v>2</v>
          </cell>
          <cell r="Q212" t="str">
            <v>45</v>
          </cell>
          <cell r="R212">
            <v>78551</v>
          </cell>
        </row>
        <row r="213">
          <cell r="C213">
            <v>145</v>
          </cell>
          <cell r="D213">
            <v>4200</v>
          </cell>
          <cell r="E213">
            <v>12801</v>
          </cell>
          <cell r="F213">
            <v>265</v>
          </cell>
          <cell r="G213">
            <v>373</v>
          </cell>
          <cell r="H213">
            <v>133</v>
          </cell>
          <cell r="I213">
            <v>0</v>
          </cell>
          <cell r="J213">
            <v>343</v>
          </cell>
          <cell r="K213">
            <v>94</v>
          </cell>
          <cell r="L213">
            <v>1968</v>
          </cell>
          <cell r="M213">
            <v>121</v>
          </cell>
          <cell r="N213">
            <v>20443</v>
          </cell>
          <cell r="P213" t="str">
            <v>2</v>
          </cell>
          <cell r="Q213" t="str">
            <v>46</v>
          </cell>
          <cell r="R213">
            <v>80806</v>
          </cell>
        </row>
        <row r="214">
          <cell r="C214">
            <v>167</v>
          </cell>
          <cell r="D214">
            <v>4233</v>
          </cell>
          <cell r="E214">
            <v>12709</v>
          </cell>
          <cell r="F214">
            <v>293</v>
          </cell>
          <cell r="G214">
            <v>397</v>
          </cell>
          <cell r="H214">
            <v>106</v>
          </cell>
          <cell r="I214">
            <v>0</v>
          </cell>
          <cell r="J214">
            <v>331</v>
          </cell>
          <cell r="K214">
            <v>83</v>
          </cell>
          <cell r="L214">
            <v>1981</v>
          </cell>
          <cell r="M214">
            <v>138</v>
          </cell>
          <cell r="N214">
            <v>20438</v>
          </cell>
          <cell r="P214" t="str">
            <v>2</v>
          </cell>
          <cell r="Q214" t="str">
            <v>47</v>
          </cell>
          <cell r="R214">
            <v>95081</v>
          </cell>
        </row>
        <row r="215">
          <cell r="C215">
            <v>132</v>
          </cell>
          <cell r="D215">
            <v>3986</v>
          </cell>
          <cell r="E215">
            <v>12456</v>
          </cell>
          <cell r="F215">
            <v>281</v>
          </cell>
          <cell r="G215">
            <v>344</v>
          </cell>
          <cell r="H215">
            <v>111</v>
          </cell>
          <cell r="I215">
            <v>2</v>
          </cell>
          <cell r="J215">
            <v>340</v>
          </cell>
          <cell r="K215">
            <v>76</v>
          </cell>
          <cell r="L215">
            <v>1872</v>
          </cell>
          <cell r="M215">
            <v>120</v>
          </cell>
          <cell r="N215">
            <v>19720</v>
          </cell>
          <cell r="P215" t="str">
            <v>2</v>
          </cell>
          <cell r="Q215" t="str">
            <v>48</v>
          </cell>
          <cell r="R215">
            <v>76801</v>
          </cell>
        </row>
        <row r="216">
          <cell r="C216">
            <v>114</v>
          </cell>
          <cell r="D216">
            <v>3897</v>
          </cell>
          <cell r="E216">
            <v>12800</v>
          </cell>
          <cell r="F216">
            <v>297</v>
          </cell>
          <cell r="G216">
            <v>328</v>
          </cell>
          <cell r="H216">
            <v>138</v>
          </cell>
          <cell r="I216">
            <v>0</v>
          </cell>
          <cell r="J216">
            <v>329</v>
          </cell>
          <cell r="K216">
            <v>93</v>
          </cell>
          <cell r="L216">
            <v>1958</v>
          </cell>
          <cell r="M216">
            <v>149</v>
          </cell>
          <cell r="N216">
            <v>20103</v>
          </cell>
          <cell r="P216" t="str">
            <v>2</v>
          </cell>
          <cell r="Q216" t="str">
            <v>49</v>
          </cell>
          <cell r="R216">
            <v>67646</v>
          </cell>
        </row>
        <row r="217">
          <cell r="C217">
            <v>98</v>
          </cell>
          <cell r="D217">
            <v>3663</v>
          </cell>
          <cell r="E217">
            <v>12403</v>
          </cell>
          <cell r="F217">
            <v>307</v>
          </cell>
          <cell r="G217">
            <v>357</v>
          </cell>
          <cell r="H217">
            <v>95</v>
          </cell>
          <cell r="I217">
            <v>3</v>
          </cell>
          <cell r="J217">
            <v>345</v>
          </cell>
          <cell r="K217">
            <v>93</v>
          </cell>
          <cell r="L217">
            <v>1822</v>
          </cell>
          <cell r="M217">
            <v>139</v>
          </cell>
          <cell r="N217">
            <v>19325</v>
          </cell>
          <cell r="P217" t="str">
            <v>2</v>
          </cell>
          <cell r="Q217" t="str">
            <v>50</v>
          </cell>
          <cell r="R217">
            <v>59349</v>
          </cell>
        </row>
        <row r="218">
          <cell r="C218">
            <v>102</v>
          </cell>
          <cell r="D218">
            <v>3586</v>
          </cell>
          <cell r="E218">
            <v>12784</v>
          </cell>
          <cell r="F218">
            <v>331</v>
          </cell>
          <cell r="G218">
            <v>311</v>
          </cell>
          <cell r="H218">
            <v>86</v>
          </cell>
          <cell r="I218">
            <v>0</v>
          </cell>
          <cell r="J218">
            <v>333</v>
          </cell>
          <cell r="K218">
            <v>87</v>
          </cell>
          <cell r="L218">
            <v>1765</v>
          </cell>
          <cell r="M218">
            <v>119</v>
          </cell>
          <cell r="N218">
            <v>19504</v>
          </cell>
          <cell r="P218" t="str">
            <v>2</v>
          </cell>
          <cell r="Q218" t="str">
            <v>51</v>
          </cell>
          <cell r="R218">
            <v>62953</v>
          </cell>
        </row>
        <row r="219">
          <cell r="C219">
            <v>98</v>
          </cell>
          <cell r="D219">
            <v>3403</v>
          </cell>
          <cell r="E219">
            <v>12358</v>
          </cell>
          <cell r="F219">
            <v>253</v>
          </cell>
          <cell r="G219">
            <v>304</v>
          </cell>
          <cell r="H219">
            <v>98</v>
          </cell>
          <cell r="I219">
            <v>0</v>
          </cell>
          <cell r="J219">
            <v>311</v>
          </cell>
          <cell r="K219">
            <v>81</v>
          </cell>
          <cell r="L219">
            <v>1725</v>
          </cell>
          <cell r="M219">
            <v>162</v>
          </cell>
          <cell r="N219">
            <v>18793</v>
          </cell>
          <cell r="P219" t="str">
            <v>2</v>
          </cell>
          <cell r="Q219" t="str">
            <v>52</v>
          </cell>
          <cell r="R219">
            <v>61697</v>
          </cell>
        </row>
        <row r="220">
          <cell r="C220">
            <v>91</v>
          </cell>
          <cell r="D220">
            <v>3229</v>
          </cell>
          <cell r="E220">
            <v>12048</v>
          </cell>
          <cell r="F220">
            <v>278</v>
          </cell>
          <cell r="G220">
            <v>267</v>
          </cell>
          <cell r="H220">
            <v>94</v>
          </cell>
          <cell r="I220">
            <v>1</v>
          </cell>
          <cell r="J220">
            <v>299</v>
          </cell>
          <cell r="K220">
            <v>100</v>
          </cell>
          <cell r="L220">
            <v>1624</v>
          </cell>
          <cell r="M220">
            <v>134</v>
          </cell>
          <cell r="N220">
            <v>18165</v>
          </cell>
          <cell r="P220" t="str">
            <v>2</v>
          </cell>
          <cell r="Q220" t="str">
            <v>53</v>
          </cell>
          <cell r="R220">
            <v>58345</v>
          </cell>
        </row>
        <row r="221">
          <cell r="C221">
            <v>78</v>
          </cell>
          <cell r="D221">
            <v>3148</v>
          </cell>
          <cell r="E221">
            <v>11645</v>
          </cell>
          <cell r="F221">
            <v>223</v>
          </cell>
          <cell r="G221">
            <v>296</v>
          </cell>
          <cell r="H221">
            <v>83</v>
          </cell>
          <cell r="I221">
            <v>0</v>
          </cell>
          <cell r="J221">
            <v>332</v>
          </cell>
          <cell r="K221">
            <v>109</v>
          </cell>
          <cell r="L221">
            <v>1586</v>
          </cell>
          <cell r="M221">
            <v>154</v>
          </cell>
          <cell r="N221">
            <v>17654</v>
          </cell>
          <cell r="P221" t="str">
            <v>2</v>
          </cell>
          <cell r="Q221" t="str">
            <v>54</v>
          </cell>
          <cell r="R221">
            <v>50970</v>
          </cell>
        </row>
        <row r="222">
          <cell r="C222">
            <v>67</v>
          </cell>
          <cell r="D222">
            <v>2534</v>
          </cell>
          <cell r="E222">
            <v>10548</v>
          </cell>
          <cell r="F222">
            <v>245</v>
          </cell>
          <cell r="G222">
            <v>240</v>
          </cell>
          <cell r="H222">
            <v>66</v>
          </cell>
          <cell r="I222">
            <v>2</v>
          </cell>
          <cell r="J222">
            <v>265</v>
          </cell>
          <cell r="K222">
            <v>88</v>
          </cell>
          <cell r="L222">
            <v>1453</v>
          </cell>
          <cell r="M222">
            <v>160</v>
          </cell>
          <cell r="N222">
            <v>15668</v>
          </cell>
          <cell r="P222" t="str">
            <v>2</v>
          </cell>
          <cell r="Q222" t="str">
            <v>55</v>
          </cell>
          <cell r="R222">
            <v>44578</v>
          </cell>
        </row>
        <row r="223">
          <cell r="C223">
            <v>45</v>
          </cell>
          <cell r="D223">
            <v>1602</v>
          </cell>
          <cell r="E223">
            <v>7507</v>
          </cell>
          <cell r="F223">
            <v>144</v>
          </cell>
          <cell r="G223">
            <v>185</v>
          </cell>
          <cell r="H223">
            <v>40</v>
          </cell>
          <cell r="I223">
            <v>1</v>
          </cell>
          <cell r="J223">
            <v>196</v>
          </cell>
          <cell r="K223">
            <v>60</v>
          </cell>
          <cell r="L223">
            <v>981</v>
          </cell>
          <cell r="M223">
            <v>87</v>
          </cell>
          <cell r="N223">
            <v>10848</v>
          </cell>
          <cell r="P223" t="str">
            <v>2</v>
          </cell>
          <cell r="Q223" t="str">
            <v>56</v>
          </cell>
          <cell r="R223">
            <v>30467</v>
          </cell>
        </row>
        <row r="224">
          <cell r="C224">
            <v>25</v>
          </cell>
          <cell r="D224">
            <v>1527</v>
          </cell>
          <cell r="E224">
            <v>7050</v>
          </cell>
          <cell r="F224">
            <v>110</v>
          </cell>
          <cell r="G224">
            <v>166</v>
          </cell>
          <cell r="H224">
            <v>36</v>
          </cell>
          <cell r="I224">
            <v>0</v>
          </cell>
          <cell r="J224">
            <v>175</v>
          </cell>
          <cell r="K224">
            <v>59</v>
          </cell>
          <cell r="L224">
            <v>881</v>
          </cell>
          <cell r="M224">
            <v>65</v>
          </cell>
          <cell r="N224">
            <v>10094</v>
          </cell>
          <cell r="P224" t="str">
            <v>2</v>
          </cell>
          <cell r="Q224" t="str">
            <v>57</v>
          </cell>
          <cell r="R224">
            <v>17225</v>
          </cell>
        </row>
        <row r="225">
          <cell r="C225">
            <v>32</v>
          </cell>
          <cell r="D225">
            <v>1285</v>
          </cell>
          <cell r="E225">
            <v>6432</v>
          </cell>
          <cell r="F225">
            <v>125</v>
          </cell>
          <cell r="G225">
            <v>165</v>
          </cell>
          <cell r="H225">
            <v>34</v>
          </cell>
          <cell r="I225">
            <v>0</v>
          </cell>
          <cell r="J225">
            <v>151</v>
          </cell>
          <cell r="K225">
            <v>32</v>
          </cell>
          <cell r="L225">
            <v>789</v>
          </cell>
          <cell r="M225">
            <v>62</v>
          </cell>
          <cell r="N225">
            <v>9107</v>
          </cell>
          <cell r="P225" t="str">
            <v>2</v>
          </cell>
          <cell r="Q225" t="str">
            <v>58</v>
          </cell>
          <cell r="R225">
            <v>22456</v>
          </cell>
        </row>
        <row r="226">
          <cell r="C226">
            <v>28</v>
          </cell>
          <cell r="D226">
            <v>1084</v>
          </cell>
          <cell r="E226">
            <v>5667</v>
          </cell>
          <cell r="F226">
            <v>115</v>
          </cell>
          <cell r="G226">
            <v>104</v>
          </cell>
          <cell r="H226">
            <v>24</v>
          </cell>
          <cell r="I226">
            <v>0</v>
          </cell>
          <cell r="J226">
            <v>107</v>
          </cell>
          <cell r="K226">
            <v>38</v>
          </cell>
          <cell r="L226">
            <v>696</v>
          </cell>
          <cell r="M226">
            <v>47</v>
          </cell>
          <cell r="N226">
            <v>7910</v>
          </cell>
          <cell r="P226" t="str">
            <v>2</v>
          </cell>
          <cell r="Q226" t="str">
            <v>59</v>
          </cell>
          <cell r="R226">
            <v>19971</v>
          </cell>
        </row>
        <row r="227">
          <cell r="C227">
            <v>9</v>
          </cell>
          <cell r="D227">
            <v>478</v>
          </cell>
          <cell r="E227">
            <v>2387</v>
          </cell>
          <cell r="F227">
            <v>57</v>
          </cell>
          <cell r="G227">
            <v>50</v>
          </cell>
          <cell r="H227">
            <v>20</v>
          </cell>
          <cell r="I227">
            <v>0</v>
          </cell>
          <cell r="J227">
            <v>51</v>
          </cell>
          <cell r="K227">
            <v>14</v>
          </cell>
          <cell r="L227">
            <v>333</v>
          </cell>
          <cell r="M227">
            <v>35</v>
          </cell>
          <cell r="N227">
            <v>3434</v>
          </cell>
          <cell r="P227" t="str">
            <v>2</v>
          </cell>
          <cell r="Q227" t="str">
            <v>60</v>
          </cell>
          <cell r="R227">
            <v>6512</v>
          </cell>
        </row>
        <row r="228">
          <cell r="C228">
            <v>9</v>
          </cell>
          <cell r="D228">
            <v>332</v>
          </cell>
          <cell r="E228">
            <v>1502</v>
          </cell>
          <cell r="F228">
            <v>32</v>
          </cell>
          <cell r="G228">
            <v>39</v>
          </cell>
          <cell r="H228">
            <v>11</v>
          </cell>
          <cell r="I228">
            <v>0</v>
          </cell>
          <cell r="J228">
            <v>26</v>
          </cell>
          <cell r="K228">
            <v>6</v>
          </cell>
          <cell r="L228">
            <v>215</v>
          </cell>
          <cell r="M228">
            <v>13</v>
          </cell>
          <cell r="N228">
            <v>2185</v>
          </cell>
          <cell r="P228" t="str">
            <v>2</v>
          </cell>
          <cell r="Q228" t="str">
            <v>61</v>
          </cell>
          <cell r="R228">
            <v>6645</v>
          </cell>
        </row>
        <row r="229">
          <cell r="C229">
            <v>8</v>
          </cell>
          <cell r="D229">
            <v>266</v>
          </cell>
          <cell r="E229">
            <v>1265</v>
          </cell>
          <cell r="F229">
            <v>28</v>
          </cell>
          <cell r="G229">
            <v>25</v>
          </cell>
          <cell r="H229">
            <v>4</v>
          </cell>
          <cell r="I229">
            <v>0</v>
          </cell>
          <cell r="J229">
            <v>27</v>
          </cell>
          <cell r="K229">
            <v>8</v>
          </cell>
          <cell r="L229">
            <v>162</v>
          </cell>
          <cell r="M229">
            <v>13</v>
          </cell>
          <cell r="N229">
            <v>1806</v>
          </cell>
          <cell r="P229" t="str">
            <v>2</v>
          </cell>
          <cell r="Q229" t="str">
            <v>62</v>
          </cell>
          <cell r="R229">
            <v>6003</v>
          </cell>
        </row>
        <row r="230">
          <cell r="C230">
            <v>7</v>
          </cell>
          <cell r="D230">
            <v>228</v>
          </cell>
          <cell r="E230">
            <v>995</v>
          </cell>
          <cell r="F230">
            <v>20</v>
          </cell>
          <cell r="G230">
            <v>34</v>
          </cell>
          <cell r="H230">
            <v>4</v>
          </cell>
          <cell r="I230">
            <v>0</v>
          </cell>
          <cell r="J230">
            <v>20</v>
          </cell>
          <cell r="K230">
            <v>1</v>
          </cell>
          <cell r="L230">
            <v>114</v>
          </cell>
          <cell r="M230">
            <v>12</v>
          </cell>
          <cell r="N230">
            <v>1435</v>
          </cell>
          <cell r="P230" t="str">
            <v>2</v>
          </cell>
          <cell r="Q230" t="str">
            <v>63</v>
          </cell>
          <cell r="R230">
            <v>5337</v>
          </cell>
        </row>
        <row r="231">
          <cell r="C231">
            <v>6</v>
          </cell>
          <cell r="D231">
            <v>176</v>
          </cell>
          <cell r="E231">
            <v>773</v>
          </cell>
          <cell r="F231">
            <v>20</v>
          </cell>
          <cell r="G231">
            <v>26</v>
          </cell>
          <cell r="H231">
            <v>2</v>
          </cell>
          <cell r="I231">
            <v>0</v>
          </cell>
          <cell r="J231">
            <v>20</v>
          </cell>
          <cell r="K231">
            <v>4</v>
          </cell>
          <cell r="L231">
            <v>97</v>
          </cell>
          <cell r="M231">
            <v>10</v>
          </cell>
          <cell r="N231">
            <v>1134</v>
          </cell>
          <cell r="P231" t="str">
            <v>2</v>
          </cell>
          <cell r="Q231" t="str">
            <v>64</v>
          </cell>
          <cell r="R231">
            <v>4645</v>
          </cell>
        </row>
        <row r="232">
          <cell r="C232">
            <v>3</v>
          </cell>
          <cell r="D232">
            <v>75</v>
          </cell>
          <cell r="E232">
            <v>231</v>
          </cell>
          <cell r="F232">
            <v>14</v>
          </cell>
          <cell r="G232">
            <v>6</v>
          </cell>
          <cell r="H232">
            <v>0</v>
          </cell>
          <cell r="I232">
            <v>0</v>
          </cell>
          <cell r="J232">
            <v>9</v>
          </cell>
          <cell r="K232">
            <v>1</v>
          </cell>
          <cell r="L232">
            <v>19</v>
          </cell>
          <cell r="M232">
            <v>3</v>
          </cell>
          <cell r="N232">
            <v>361</v>
          </cell>
          <cell r="P232" t="str">
            <v>2</v>
          </cell>
          <cell r="Q232" t="str">
            <v>65</v>
          </cell>
          <cell r="R232">
            <v>2358</v>
          </cell>
        </row>
        <row r="233">
          <cell r="C233">
            <v>1</v>
          </cell>
          <cell r="D233">
            <v>42</v>
          </cell>
          <cell r="E233">
            <v>162</v>
          </cell>
          <cell r="F233">
            <v>13</v>
          </cell>
          <cell r="G233">
            <v>5</v>
          </cell>
          <cell r="H233">
            <v>1</v>
          </cell>
          <cell r="I233">
            <v>0</v>
          </cell>
          <cell r="J233">
            <v>8</v>
          </cell>
          <cell r="K233">
            <v>2</v>
          </cell>
          <cell r="L233">
            <v>14</v>
          </cell>
          <cell r="M233">
            <v>4</v>
          </cell>
          <cell r="N233">
            <v>252</v>
          </cell>
          <cell r="P233" t="str">
            <v>2</v>
          </cell>
          <cell r="Q233" t="str">
            <v>66</v>
          </cell>
          <cell r="R233">
            <v>799</v>
          </cell>
        </row>
        <row r="234">
          <cell r="C234">
            <v>0</v>
          </cell>
          <cell r="D234">
            <v>31</v>
          </cell>
          <cell r="E234">
            <v>169</v>
          </cell>
          <cell r="F234">
            <v>12</v>
          </cell>
          <cell r="G234">
            <v>2</v>
          </cell>
          <cell r="H234">
            <v>0</v>
          </cell>
          <cell r="I234">
            <v>0</v>
          </cell>
          <cell r="J234">
            <v>4</v>
          </cell>
          <cell r="K234">
            <v>1</v>
          </cell>
          <cell r="L234">
            <v>10</v>
          </cell>
          <cell r="M234">
            <v>3</v>
          </cell>
          <cell r="N234">
            <v>232</v>
          </cell>
          <cell r="P234" t="str">
            <v>2</v>
          </cell>
          <cell r="Q234" t="str">
            <v>67</v>
          </cell>
          <cell r="R234">
            <v>0</v>
          </cell>
        </row>
        <row r="235">
          <cell r="C235">
            <v>0</v>
          </cell>
          <cell r="D235">
            <v>45</v>
          </cell>
          <cell r="E235">
            <v>132</v>
          </cell>
          <cell r="F235">
            <v>15</v>
          </cell>
          <cell r="G235">
            <v>4</v>
          </cell>
          <cell r="H235">
            <v>0</v>
          </cell>
          <cell r="I235">
            <v>0</v>
          </cell>
          <cell r="J235">
            <v>1</v>
          </cell>
          <cell r="K235">
            <v>2</v>
          </cell>
          <cell r="L235">
            <v>15</v>
          </cell>
          <cell r="M235">
            <v>3</v>
          </cell>
          <cell r="N235">
            <v>217</v>
          </cell>
          <cell r="P235" t="str">
            <v>2</v>
          </cell>
          <cell r="Q235" t="str">
            <v>68</v>
          </cell>
          <cell r="R235">
            <v>0</v>
          </cell>
        </row>
        <row r="236">
          <cell r="C236">
            <v>0</v>
          </cell>
          <cell r="D236">
            <v>39</v>
          </cell>
          <cell r="E236">
            <v>147</v>
          </cell>
          <cell r="F236">
            <v>7</v>
          </cell>
          <cell r="G236">
            <v>6</v>
          </cell>
          <cell r="H236">
            <v>0</v>
          </cell>
          <cell r="I236">
            <v>0</v>
          </cell>
          <cell r="J236">
            <v>3</v>
          </cell>
          <cell r="K236">
            <v>1</v>
          </cell>
          <cell r="L236">
            <v>11</v>
          </cell>
          <cell r="M236">
            <v>4</v>
          </cell>
          <cell r="N236">
            <v>218</v>
          </cell>
          <cell r="P236" t="str">
            <v>2</v>
          </cell>
          <cell r="Q236" t="str">
            <v>69</v>
          </cell>
          <cell r="R236">
            <v>0</v>
          </cell>
        </row>
        <row r="237">
          <cell r="C237">
            <v>0</v>
          </cell>
          <cell r="D237">
            <v>225</v>
          </cell>
          <cell r="E237">
            <v>1067</v>
          </cell>
          <cell r="F237">
            <v>54</v>
          </cell>
          <cell r="G237">
            <v>11</v>
          </cell>
          <cell r="H237">
            <v>0</v>
          </cell>
          <cell r="I237">
            <v>0</v>
          </cell>
          <cell r="J237">
            <v>8</v>
          </cell>
          <cell r="K237">
            <v>2</v>
          </cell>
          <cell r="L237">
            <v>42</v>
          </cell>
          <cell r="M237">
            <v>21</v>
          </cell>
          <cell r="N237">
            <v>1430</v>
          </cell>
          <cell r="P237" t="str">
            <v>2</v>
          </cell>
          <cell r="Q237" t="str">
            <v>70</v>
          </cell>
          <cell r="R237">
            <v>0</v>
          </cell>
        </row>
        <row r="238">
          <cell r="C238">
            <v>5557</v>
          </cell>
          <cell r="D238">
            <v>105390</v>
          </cell>
          <cell r="E238">
            <v>368061</v>
          </cell>
          <cell r="F238">
            <v>9028</v>
          </cell>
          <cell r="G238">
            <v>10872</v>
          </cell>
          <cell r="H238">
            <v>4148</v>
          </cell>
          <cell r="I238">
            <v>38</v>
          </cell>
          <cell r="J238">
            <v>8815</v>
          </cell>
          <cell r="K238">
            <v>1849</v>
          </cell>
          <cell r="L238">
            <v>56653</v>
          </cell>
          <cell r="M238">
            <v>4702</v>
          </cell>
          <cell r="N238">
            <v>575113</v>
          </cell>
        </row>
        <row r="239">
          <cell r="C239" t="str">
            <v>H10</v>
          </cell>
          <cell r="D239" t="str">
            <v>H20</v>
          </cell>
          <cell r="E239" t="str">
            <v>H30</v>
          </cell>
          <cell r="F239" t="str">
            <v>H40</v>
          </cell>
          <cell r="G239" t="str">
            <v>H60</v>
          </cell>
          <cell r="H239" t="str">
            <v>H70</v>
          </cell>
          <cell r="I239" t="str">
            <v>H80</v>
          </cell>
          <cell r="J239" t="str">
            <v>H90</v>
          </cell>
          <cell r="K239" t="str">
            <v>H</v>
          </cell>
          <cell r="R239" t="str">
            <v>H10</v>
          </cell>
        </row>
        <row r="240">
          <cell r="C240">
            <v>0</v>
          </cell>
          <cell r="D240">
            <v>0</v>
          </cell>
          <cell r="E240">
            <v>0</v>
          </cell>
          <cell r="F240">
            <v>0</v>
          </cell>
          <cell r="G240">
            <v>0</v>
          </cell>
          <cell r="H240">
            <v>0</v>
          </cell>
          <cell r="I240">
            <v>0</v>
          </cell>
          <cell r="J240">
            <v>0</v>
          </cell>
          <cell r="K240">
            <v>0</v>
          </cell>
          <cell r="Q240" t="str">
            <v>15</v>
          </cell>
          <cell r="R240">
            <v>0</v>
          </cell>
        </row>
        <row r="241">
          <cell r="C241">
            <v>0</v>
          </cell>
          <cell r="D241">
            <v>0</v>
          </cell>
          <cell r="E241">
            <v>0</v>
          </cell>
          <cell r="F241">
            <v>0</v>
          </cell>
          <cell r="G241">
            <v>0</v>
          </cell>
          <cell r="H241">
            <v>0</v>
          </cell>
          <cell r="I241">
            <v>0</v>
          </cell>
          <cell r="J241">
            <v>0</v>
          </cell>
          <cell r="K241">
            <v>0</v>
          </cell>
          <cell r="Q241" t="str">
            <v>16</v>
          </cell>
          <cell r="R241">
            <v>0</v>
          </cell>
        </row>
        <row r="242">
          <cell r="C242">
            <v>0</v>
          </cell>
          <cell r="D242">
            <v>0</v>
          </cell>
          <cell r="E242">
            <v>0</v>
          </cell>
          <cell r="F242">
            <v>0</v>
          </cell>
          <cell r="G242">
            <v>0</v>
          </cell>
          <cell r="H242">
            <v>0</v>
          </cell>
          <cell r="I242">
            <v>0</v>
          </cell>
          <cell r="J242">
            <v>0</v>
          </cell>
          <cell r="K242">
            <v>0</v>
          </cell>
          <cell r="Q242" t="str">
            <v>17</v>
          </cell>
          <cell r="R242">
            <v>0</v>
          </cell>
        </row>
        <row r="243">
          <cell r="C243">
            <v>0</v>
          </cell>
          <cell r="D243">
            <v>0</v>
          </cell>
          <cell r="E243">
            <v>0</v>
          </cell>
          <cell r="F243">
            <v>0</v>
          </cell>
          <cell r="G243">
            <v>0</v>
          </cell>
          <cell r="H243">
            <v>0</v>
          </cell>
          <cell r="I243">
            <v>0</v>
          </cell>
          <cell r="J243">
            <v>0</v>
          </cell>
          <cell r="K243">
            <v>0</v>
          </cell>
          <cell r="Q243" t="str">
            <v>18</v>
          </cell>
          <cell r="R243">
            <v>0</v>
          </cell>
        </row>
        <row r="244">
          <cell r="C244">
            <v>7</v>
          </cell>
          <cell r="D244">
            <v>10</v>
          </cell>
          <cell r="E244">
            <v>8</v>
          </cell>
          <cell r="F244">
            <v>1</v>
          </cell>
          <cell r="G244">
            <v>0</v>
          </cell>
          <cell r="H244">
            <v>0</v>
          </cell>
          <cell r="I244">
            <v>1</v>
          </cell>
          <cell r="J244">
            <v>0</v>
          </cell>
          <cell r="K244">
            <v>27</v>
          </cell>
          <cell r="Q244" t="str">
            <v>19</v>
          </cell>
          <cell r="R244">
            <v>1644</v>
          </cell>
        </row>
        <row r="245">
          <cell r="C245">
            <v>64</v>
          </cell>
          <cell r="D245">
            <v>49</v>
          </cell>
          <cell r="E245">
            <v>17</v>
          </cell>
          <cell r="F245">
            <v>4</v>
          </cell>
          <cell r="G245">
            <v>3</v>
          </cell>
          <cell r="H245">
            <v>1</v>
          </cell>
          <cell r="I245">
            <v>14</v>
          </cell>
          <cell r="J245">
            <v>1</v>
          </cell>
          <cell r="K245">
            <v>153</v>
          </cell>
          <cell r="Q245" t="str">
            <v>20</v>
          </cell>
          <cell r="R245">
            <v>15775</v>
          </cell>
        </row>
        <row r="246">
          <cell r="C246">
            <v>239</v>
          </cell>
          <cell r="D246">
            <v>174</v>
          </cell>
          <cell r="E246">
            <v>99</v>
          </cell>
          <cell r="F246">
            <v>32</v>
          </cell>
          <cell r="G246">
            <v>5</v>
          </cell>
          <cell r="H246">
            <v>6</v>
          </cell>
          <cell r="I246">
            <v>33</v>
          </cell>
          <cell r="J246">
            <v>4</v>
          </cell>
          <cell r="K246">
            <v>592</v>
          </cell>
          <cell r="Q246" t="str">
            <v>21</v>
          </cell>
          <cell r="R246">
            <v>61776</v>
          </cell>
        </row>
        <row r="247">
          <cell r="C247">
            <v>581</v>
          </cell>
          <cell r="D247">
            <v>501</v>
          </cell>
          <cell r="E247">
            <v>224</v>
          </cell>
          <cell r="F247">
            <v>75</v>
          </cell>
          <cell r="G247">
            <v>14</v>
          </cell>
          <cell r="H247">
            <v>13</v>
          </cell>
          <cell r="I247">
            <v>78</v>
          </cell>
          <cell r="J247">
            <v>22</v>
          </cell>
          <cell r="K247">
            <v>1508</v>
          </cell>
          <cell r="Q247" t="str">
            <v>22</v>
          </cell>
          <cell r="R247">
            <v>156955</v>
          </cell>
        </row>
        <row r="248">
          <cell r="C248">
            <v>1183</v>
          </cell>
          <cell r="D248">
            <v>1008</v>
          </cell>
          <cell r="E248">
            <v>447</v>
          </cell>
          <cell r="F248">
            <v>200</v>
          </cell>
          <cell r="G248">
            <v>53</v>
          </cell>
          <cell r="H248">
            <v>33</v>
          </cell>
          <cell r="I248">
            <v>151</v>
          </cell>
          <cell r="J248">
            <v>67</v>
          </cell>
          <cell r="K248">
            <v>3142</v>
          </cell>
          <cell r="Q248" t="str">
            <v>23</v>
          </cell>
          <cell r="R248">
            <v>333534</v>
          </cell>
        </row>
        <row r="249">
          <cell r="C249">
            <v>1982</v>
          </cell>
          <cell r="D249">
            <v>1731</v>
          </cell>
          <cell r="E249">
            <v>728</v>
          </cell>
          <cell r="F249">
            <v>336</v>
          </cell>
          <cell r="G249">
            <v>59</v>
          </cell>
          <cell r="H249">
            <v>52</v>
          </cell>
          <cell r="I249">
            <v>261</v>
          </cell>
          <cell r="J249">
            <v>91</v>
          </cell>
          <cell r="K249">
            <v>5240</v>
          </cell>
          <cell r="Q249" t="str">
            <v>24</v>
          </cell>
          <cell r="R249">
            <v>581995</v>
          </cell>
        </row>
        <row r="250">
          <cell r="C250">
            <v>2607</v>
          </cell>
          <cell r="D250">
            <v>2468</v>
          </cell>
          <cell r="E250">
            <v>940</v>
          </cell>
          <cell r="F250">
            <v>569</v>
          </cell>
          <cell r="G250">
            <v>81</v>
          </cell>
          <cell r="H250">
            <v>87</v>
          </cell>
          <cell r="I250">
            <v>365</v>
          </cell>
          <cell r="J250">
            <v>122</v>
          </cell>
          <cell r="K250">
            <v>7239</v>
          </cell>
          <cell r="Q250" t="str">
            <v>25</v>
          </cell>
          <cell r="R250">
            <v>796611</v>
          </cell>
        </row>
        <row r="251">
          <cell r="C251">
            <v>3268</v>
          </cell>
          <cell r="D251">
            <v>3423</v>
          </cell>
          <cell r="E251">
            <v>1273</v>
          </cell>
          <cell r="F251">
            <v>727</v>
          </cell>
          <cell r="G251">
            <v>118</v>
          </cell>
          <cell r="H251">
            <v>129</v>
          </cell>
          <cell r="I251">
            <v>452</v>
          </cell>
          <cell r="J251">
            <v>167</v>
          </cell>
          <cell r="K251">
            <v>9557</v>
          </cell>
          <cell r="Q251" t="str">
            <v>26</v>
          </cell>
          <cell r="R251">
            <v>1038293</v>
          </cell>
        </row>
        <row r="252">
          <cell r="C252">
            <v>4249</v>
          </cell>
          <cell r="D252">
            <v>4475</v>
          </cell>
          <cell r="E252">
            <v>1621</v>
          </cell>
          <cell r="F252">
            <v>954</v>
          </cell>
          <cell r="G252">
            <v>165</v>
          </cell>
          <cell r="H252">
            <v>205</v>
          </cell>
          <cell r="I252">
            <v>681</v>
          </cell>
          <cell r="J252">
            <v>190</v>
          </cell>
          <cell r="K252">
            <v>12540</v>
          </cell>
          <cell r="Q252" t="str">
            <v>27</v>
          </cell>
          <cell r="R252">
            <v>1401196</v>
          </cell>
        </row>
        <row r="253">
          <cell r="C253">
            <v>5370</v>
          </cell>
          <cell r="D253">
            <v>5754</v>
          </cell>
          <cell r="E253">
            <v>2044</v>
          </cell>
          <cell r="F253">
            <v>1098</v>
          </cell>
          <cell r="G253">
            <v>214</v>
          </cell>
          <cell r="H253">
            <v>257</v>
          </cell>
          <cell r="I253">
            <v>837</v>
          </cell>
          <cell r="J253">
            <v>203</v>
          </cell>
          <cell r="K253">
            <v>15777</v>
          </cell>
          <cell r="Q253" t="str">
            <v>28</v>
          </cell>
          <cell r="R253">
            <v>1835684</v>
          </cell>
        </row>
        <row r="254">
          <cell r="C254">
            <v>6312</v>
          </cell>
          <cell r="D254">
            <v>6686</v>
          </cell>
          <cell r="E254">
            <v>2516</v>
          </cell>
          <cell r="F254">
            <v>1203</v>
          </cell>
          <cell r="G254">
            <v>259</v>
          </cell>
          <cell r="H254">
            <v>306</v>
          </cell>
          <cell r="I254">
            <v>1073</v>
          </cell>
          <cell r="J254">
            <v>218</v>
          </cell>
          <cell r="K254">
            <v>18573</v>
          </cell>
          <cell r="Q254" t="str">
            <v>29</v>
          </cell>
          <cell r="R254">
            <v>2231894</v>
          </cell>
        </row>
        <row r="255">
          <cell r="C255">
            <v>6851</v>
          </cell>
          <cell r="D255">
            <v>7676</v>
          </cell>
          <cell r="E255">
            <v>2793</v>
          </cell>
          <cell r="F255">
            <v>1221</v>
          </cell>
          <cell r="G255">
            <v>293</v>
          </cell>
          <cell r="H255">
            <v>374</v>
          </cell>
          <cell r="I255">
            <v>1212</v>
          </cell>
          <cell r="J255">
            <v>222</v>
          </cell>
          <cell r="K255">
            <v>20642</v>
          </cell>
          <cell r="Q255" t="str">
            <v>30</v>
          </cell>
          <cell r="R255">
            <v>2504264</v>
          </cell>
        </row>
        <row r="256">
          <cell r="C256">
            <v>6986</v>
          </cell>
          <cell r="D256">
            <v>7970</v>
          </cell>
          <cell r="E256">
            <v>2699</v>
          </cell>
          <cell r="F256">
            <v>1228</v>
          </cell>
          <cell r="G256">
            <v>266</v>
          </cell>
          <cell r="H256">
            <v>367</v>
          </cell>
          <cell r="I256">
            <v>1296</v>
          </cell>
          <cell r="J256">
            <v>248</v>
          </cell>
          <cell r="K256">
            <v>21060</v>
          </cell>
          <cell r="Q256" t="str">
            <v>31</v>
          </cell>
          <cell r="R256">
            <v>2637359</v>
          </cell>
        </row>
        <row r="257">
          <cell r="C257">
            <v>7096</v>
          </cell>
          <cell r="D257">
            <v>8477</v>
          </cell>
          <cell r="E257">
            <v>2927</v>
          </cell>
          <cell r="F257">
            <v>1266</v>
          </cell>
          <cell r="G257">
            <v>274</v>
          </cell>
          <cell r="H257">
            <v>416</v>
          </cell>
          <cell r="I257">
            <v>1354</v>
          </cell>
          <cell r="J257">
            <v>222</v>
          </cell>
          <cell r="K257">
            <v>22032</v>
          </cell>
          <cell r="Q257" t="str">
            <v>32</v>
          </cell>
          <cell r="R257">
            <v>2763844</v>
          </cell>
        </row>
        <row r="258">
          <cell r="C258">
            <v>7177</v>
          </cell>
          <cell r="D258">
            <v>8659</v>
          </cell>
          <cell r="E258">
            <v>3046</v>
          </cell>
          <cell r="F258">
            <v>1220</v>
          </cell>
          <cell r="G258">
            <v>285</v>
          </cell>
          <cell r="H258">
            <v>414</v>
          </cell>
          <cell r="I258">
            <v>1420</v>
          </cell>
          <cell r="J258">
            <v>246</v>
          </cell>
          <cell r="K258">
            <v>22467</v>
          </cell>
          <cell r="Q258" t="str">
            <v>33</v>
          </cell>
          <cell r="R258">
            <v>2881749</v>
          </cell>
        </row>
        <row r="259">
          <cell r="C259">
            <v>6987</v>
          </cell>
          <cell r="D259">
            <v>8776</v>
          </cell>
          <cell r="E259">
            <v>3128</v>
          </cell>
          <cell r="F259">
            <v>1326</v>
          </cell>
          <cell r="G259">
            <v>349</v>
          </cell>
          <cell r="H259">
            <v>407</v>
          </cell>
          <cell r="I259">
            <v>1555</v>
          </cell>
          <cell r="J259">
            <v>233</v>
          </cell>
          <cell r="K259">
            <v>22761</v>
          </cell>
          <cell r="Q259" t="str">
            <v>34</v>
          </cell>
          <cell r="R259">
            <v>2889250</v>
          </cell>
        </row>
        <row r="260">
          <cell r="C260">
            <v>7317</v>
          </cell>
          <cell r="D260">
            <v>9360</v>
          </cell>
          <cell r="E260">
            <v>3405</v>
          </cell>
          <cell r="F260">
            <v>1427</v>
          </cell>
          <cell r="G260">
            <v>347</v>
          </cell>
          <cell r="H260">
            <v>479</v>
          </cell>
          <cell r="I260">
            <v>1625</v>
          </cell>
          <cell r="J260">
            <v>259</v>
          </cell>
          <cell r="K260">
            <v>24219</v>
          </cell>
          <cell r="Q260" t="str">
            <v>35</v>
          </cell>
          <cell r="R260">
            <v>3113552</v>
          </cell>
        </row>
        <row r="261">
          <cell r="C261">
            <v>7568</v>
          </cell>
          <cell r="D261">
            <v>9697</v>
          </cell>
          <cell r="E261">
            <v>3515</v>
          </cell>
          <cell r="F261">
            <v>1524</v>
          </cell>
          <cell r="G261">
            <v>356</v>
          </cell>
          <cell r="H261">
            <v>509</v>
          </cell>
          <cell r="I261">
            <v>1722</v>
          </cell>
          <cell r="J261">
            <v>280</v>
          </cell>
          <cell r="K261">
            <v>25171</v>
          </cell>
          <cell r="Q261" t="str">
            <v>36</v>
          </cell>
          <cell r="R261">
            <v>3312080</v>
          </cell>
        </row>
        <row r="262">
          <cell r="C262">
            <v>8003</v>
          </cell>
          <cell r="D262">
            <v>10218</v>
          </cell>
          <cell r="E262">
            <v>3679</v>
          </cell>
          <cell r="F262">
            <v>1738</v>
          </cell>
          <cell r="G262">
            <v>376</v>
          </cell>
          <cell r="H262">
            <v>516</v>
          </cell>
          <cell r="I262">
            <v>1724</v>
          </cell>
          <cell r="J262">
            <v>292</v>
          </cell>
          <cell r="K262">
            <v>26546</v>
          </cell>
          <cell r="Q262" t="str">
            <v>37</v>
          </cell>
          <cell r="R262">
            <v>3598517</v>
          </cell>
        </row>
        <row r="263">
          <cell r="C263">
            <v>8411</v>
          </cell>
          <cell r="D263">
            <v>10592</v>
          </cell>
          <cell r="E263">
            <v>3789</v>
          </cell>
          <cell r="F263">
            <v>1872</v>
          </cell>
          <cell r="G263">
            <v>459</v>
          </cell>
          <cell r="H263">
            <v>481</v>
          </cell>
          <cell r="I263">
            <v>1708</v>
          </cell>
          <cell r="J263">
            <v>355</v>
          </cell>
          <cell r="K263">
            <v>27667</v>
          </cell>
          <cell r="Q263" t="str">
            <v>38</v>
          </cell>
          <cell r="R263">
            <v>3882293</v>
          </cell>
        </row>
        <row r="264">
          <cell r="C264">
            <v>8543</v>
          </cell>
          <cell r="D264">
            <v>11091</v>
          </cell>
          <cell r="E264">
            <v>3809</v>
          </cell>
          <cell r="F264">
            <v>1876</v>
          </cell>
          <cell r="G264">
            <v>390</v>
          </cell>
          <cell r="H264">
            <v>515</v>
          </cell>
          <cell r="I264">
            <v>1644</v>
          </cell>
          <cell r="J264">
            <v>379</v>
          </cell>
          <cell r="K264">
            <v>28247</v>
          </cell>
          <cell r="Q264" t="str">
            <v>39</v>
          </cell>
          <cell r="R264">
            <v>4045844</v>
          </cell>
        </row>
        <row r="265">
          <cell r="C265">
            <v>9305</v>
          </cell>
          <cell r="D265">
            <v>11790</v>
          </cell>
          <cell r="E265">
            <v>4081</v>
          </cell>
          <cell r="F265">
            <v>2043</v>
          </cell>
          <cell r="G265">
            <v>446</v>
          </cell>
          <cell r="H265">
            <v>577</v>
          </cell>
          <cell r="I265">
            <v>1709</v>
          </cell>
          <cell r="J265">
            <v>428</v>
          </cell>
          <cell r="K265">
            <v>30379</v>
          </cell>
          <cell r="Q265" t="str">
            <v>40</v>
          </cell>
          <cell r="R265">
            <v>4518578</v>
          </cell>
        </row>
        <row r="266">
          <cell r="C266">
            <v>9700</v>
          </cell>
          <cell r="D266">
            <v>12360</v>
          </cell>
          <cell r="E266">
            <v>4380</v>
          </cell>
          <cell r="F266">
            <v>2043</v>
          </cell>
          <cell r="G266">
            <v>471</v>
          </cell>
          <cell r="H266">
            <v>551</v>
          </cell>
          <cell r="I266">
            <v>1724</v>
          </cell>
          <cell r="J266">
            <v>391</v>
          </cell>
          <cell r="K266">
            <v>31620</v>
          </cell>
          <cell r="Q266" t="str">
            <v>41</v>
          </cell>
          <cell r="R266">
            <v>4826741</v>
          </cell>
        </row>
        <row r="267">
          <cell r="C267">
            <v>10411</v>
          </cell>
          <cell r="D267">
            <v>13010</v>
          </cell>
          <cell r="E267">
            <v>4497</v>
          </cell>
          <cell r="F267">
            <v>2297</v>
          </cell>
          <cell r="G267">
            <v>479</v>
          </cell>
          <cell r="H267">
            <v>574</v>
          </cell>
          <cell r="I267">
            <v>1698</v>
          </cell>
          <cell r="J267">
            <v>446</v>
          </cell>
          <cell r="K267">
            <v>33412</v>
          </cell>
          <cell r="Q267" t="str">
            <v>42</v>
          </cell>
          <cell r="R267">
            <v>5305001</v>
          </cell>
        </row>
        <row r="268">
          <cell r="C268">
            <v>10839</v>
          </cell>
          <cell r="D268">
            <v>13500</v>
          </cell>
          <cell r="E268">
            <v>4663</v>
          </cell>
          <cell r="F268">
            <v>2445</v>
          </cell>
          <cell r="G268">
            <v>473</v>
          </cell>
          <cell r="H268">
            <v>633</v>
          </cell>
          <cell r="I268">
            <v>1720</v>
          </cell>
          <cell r="J268">
            <v>422</v>
          </cell>
          <cell r="K268">
            <v>34695</v>
          </cell>
          <cell r="Q268" t="str">
            <v>43</v>
          </cell>
          <cell r="R268">
            <v>5653424</v>
          </cell>
        </row>
        <row r="269">
          <cell r="C269">
            <v>11622</v>
          </cell>
          <cell r="D269">
            <v>13974</v>
          </cell>
          <cell r="E269">
            <v>4683</v>
          </cell>
          <cell r="F269">
            <v>2613</v>
          </cell>
          <cell r="G269">
            <v>481</v>
          </cell>
          <cell r="H269">
            <v>640</v>
          </cell>
          <cell r="I269">
            <v>1727</v>
          </cell>
          <cell r="J269">
            <v>427</v>
          </cell>
          <cell r="K269">
            <v>36167</v>
          </cell>
          <cell r="Q269" t="str">
            <v>44</v>
          </cell>
          <cell r="R269">
            <v>6200881</v>
          </cell>
        </row>
        <row r="270">
          <cell r="C270">
            <v>11651</v>
          </cell>
          <cell r="D270">
            <v>13984</v>
          </cell>
          <cell r="E270">
            <v>4538</v>
          </cell>
          <cell r="F270">
            <v>2752</v>
          </cell>
          <cell r="G270">
            <v>460</v>
          </cell>
          <cell r="H270">
            <v>660</v>
          </cell>
          <cell r="I270">
            <v>1681</v>
          </cell>
          <cell r="J270">
            <v>421</v>
          </cell>
          <cell r="K270">
            <v>36147</v>
          </cell>
          <cell r="Q270" t="str">
            <v>45</v>
          </cell>
          <cell r="R270">
            <v>6356070</v>
          </cell>
        </row>
        <row r="271">
          <cell r="C271">
            <v>11187</v>
          </cell>
          <cell r="D271">
            <v>13714</v>
          </cell>
          <cell r="E271">
            <v>4460</v>
          </cell>
          <cell r="F271">
            <v>2863</v>
          </cell>
          <cell r="G271">
            <v>462</v>
          </cell>
          <cell r="H271">
            <v>695</v>
          </cell>
          <cell r="I271">
            <v>1712</v>
          </cell>
          <cell r="J271">
            <v>444</v>
          </cell>
          <cell r="K271">
            <v>35537</v>
          </cell>
          <cell r="Q271" t="str">
            <v>46</v>
          </cell>
          <cell r="R271">
            <v>6237789</v>
          </cell>
        </row>
        <row r="272">
          <cell r="C272">
            <v>10770</v>
          </cell>
          <cell r="D272">
            <v>13064</v>
          </cell>
          <cell r="E272">
            <v>4073</v>
          </cell>
          <cell r="F272">
            <v>2666</v>
          </cell>
          <cell r="G272">
            <v>465</v>
          </cell>
          <cell r="H272">
            <v>700</v>
          </cell>
          <cell r="I272">
            <v>1601</v>
          </cell>
          <cell r="J272">
            <v>404</v>
          </cell>
          <cell r="K272">
            <v>33743</v>
          </cell>
          <cell r="Q272" t="str">
            <v>47</v>
          </cell>
          <cell r="R272">
            <v>6133838</v>
          </cell>
        </row>
        <row r="273">
          <cell r="C273">
            <v>9815</v>
          </cell>
          <cell r="D273">
            <v>12002</v>
          </cell>
          <cell r="E273">
            <v>3839</v>
          </cell>
          <cell r="F273">
            <v>2605</v>
          </cell>
          <cell r="G273">
            <v>397</v>
          </cell>
          <cell r="H273">
            <v>631</v>
          </cell>
          <cell r="I273">
            <v>1516</v>
          </cell>
          <cell r="J273">
            <v>353</v>
          </cell>
          <cell r="K273">
            <v>31158</v>
          </cell>
          <cell r="Q273" t="str">
            <v>48</v>
          </cell>
          <cell r="R273">
            <v>5707635</v>
          </cell>
        </row>
        <row r="274">
          <cell r="C274">
            <v>9227</v>
          </cell>
          <cell r="D274">
            <v>11254</v>
          </cell>
          <cell r="E274">
            <v>3808</v>
          </cell>
          <cell r="F274">
            <v>2515</v>
          </cell>
          <cell r="G274">
            <v>380</v>
          </cell>
          <cell r="H274">
            <v>626</v>
          </cell>
          <cell r="I274">
            <v>1502</v>
          </cell>
          <cell r="J274">
            <v>343</v>
          </cell>
          <cell r="K274">
            <v>29655</v>
          </cell>
          <cell r="Q274" t="str">
            <v>49</v>
          </cell>
          <cell r="R274">
            <v>5476746</v>
          </cell>
        </row>
        <row r="275">
          <cell r="C275">
            <v>8740</v>
          </cell>
          <cell r="D275">
            <v>10610</v>
          </cell>
          <cell r="E275">
            <v>3558</v>
          </cell>
          <cell r="F275">
            <v>2504</v>
          </cell>
          <cell r="G275">
            <v>365</v>
          </cell>
          <cell r="H275">
            <v>638</v>
          </cell>
          <cell r="I275">
            <v>1406</v>
          </cell>
          <cell r="J275">
            <v>354</v>
          </cell>
          <cell r="K275">
            <v>28175</v>
          </cell>
          <cell r="Q275" t="str">
            <v>50</v>
          </cell>
          <cell r="R275">
            <v>5292759</v>
          </cell>
        </row>
        <row r="276">
          <cell r="C276">
            <v>8643</v>
          </cell>
          <cell r="D276">
            <v>10668</v>
          </cell>
          <cell r="E276">
            <v>3743</v>
          </cell>
          <cell r="F276">
            <v>2615</v>
          </cell>
          <cell r="G276">
            <v>371</v>
          </cell>
          <cell r="H276">
            <v>612</v>
          </cell>
          <cell r="I276">
            <v>1441</v>
          </cell>
          <cell r="J276">
            <v>350</v>
          </cell>
          <cell r="K276">
            <v>28443</v>
          </cell>
          <cell r="Q276" t="str">
            <v>51</v>
          </cell>
          <cell r="R276">
            <v>5337942</v>
          </cell>
        </row>
        <row r="277">
          <cell r="C277">
            <v>8311</v>
          </cell>
          <cell r="D277">
            <v>9913</v>
          </cell>
          <cell r="E277">
            <v>3446</v>
          </cell>
          <cell r="F277">
            <v>2509</v>
          </cell>
          <cell r="G277">
            <v>325</v>
          </cell>
          <cell r="H277">
            <v>580</v>
          </cell>
          <cell r="I277">
            <v>1417</v>
          </cell>
          <cell r="J277">
            <v>341</v>
          </cell>
          <cell r="K277">
            <v>26842</v>
          </cell>
          <cell r="Q277" t="str">
            <v>52</v>
          </cell>
          <cell r="R277">
            <v>5232445</v>
          </cell>
        </row>
        <row r="278">
          <cell r="C278">
            <v>7798</v>
          </cell>
          <cell r="D278">
            <v>9550</v>
          </cell>
          <cell r="E278">
            <v>3207</v>
          </cell>
          <cell r="F278">
            <v>2446</v>
          </cell>
          <cell r="G278">
            <v>356</v>
          </cell>
          <cell r="H278">
            <v>535</v>
          </cell>
          <cell r="I278">
            <v>1240</v>
          </cell>
          <cell r="J278">
            <v>304</v>
          </cell>
          <cell r="K278">
            <v>25436</v>
          </cell>
          <cell r="Q278" t="str">
            <v>53</v>
          </cell>
          <cell r="R278">
            <v>5003048</v>
          </cell>
        </row>
        <row r="279">
          <cell r="C279">
            <v>7122</v>
          </cell>
          <cell r="D279">
            <v>8745</v>
          </cell>
          <cell r="E279">
            <v>3005</v>
          </cell>
          <cell r="F279">
            <v>2245</v>
          </cell>
          <cell r="G279">
            <v>317</v>
          </cell>
          <cell r="H279">
            <v>532</v>
          </cell>
          <cell r="I279">
            <v>1264</v>
          </cell>
          <cell r="J279">
            <v>289</v>
          </cell>
          <cell r="K279">
            <v>23519</v>
          </cell>
          <cell r="Q279" t="str">
            <v>54</v>
          </cell>
          <cell r="R279">
            <v>4653952</v>
          </cell>
        </row>
        <row r="280">
          <cell r="C280">
            <v>5140</v>
          </cell>
          <cell r="D280">
            <v>5960</v>
          </cell>
          <cell r="E280">
            <v>2073</v>
          </cell>
          <cell r="F280">
            <v>1478</v>
          </cell>
          <cell r="G280">
            <v>210</v>
          </cell>
          <cell r="H280">
            <v>426</v>
          </cell>
          <cell r="I280">
            <v>925</v>
          </cell>
          <cell r="J280">
            <v>207</v>
          </cell>
          <cell r="K280">
            <v>16419</v>
          </cell>
          <cell r="Q280" t="str">
            <v>55</v>
          </cell>
          <cell r="R280">
            <v>3419439</v>
          </cell>
        </row>
        <row r="281">
          <cell r="C281">
            <v>3341</v>
          </cell>
          <cell r="D281">
            <v>3788</v>
          </cell>
          <cell r="E281">
            <v>1359</v>
          </cell>
          <cell r="F281">
            <v>879</v>
          </cell>
          <cell r="G281">
            <v>143</v>
          </cell>
          <cell r="H281">
            <v>286</v>
          </cell>
          <cell r="I281">
            <v>606</v>
          </cell>
          <cell r="J281">
            <v>107</v>
          </cell>
          <cell r="K281">
            <v>10509</v>
          </cell>
          <cell r="Q281" t="str">
            <v>56</v>
          </cell>
          <cell r="R281">
            <v>2263182</v>
          </cell>
        </row>
        <row r="282">
          <cell r="C282">
            <v>2803</v>
          </cell>
          <cell r="D282">
            <v>3177</v>
          </cell>
          <cell r="E282">
            <v>1223</v>
          </cell>
          <cell r="F282">
            <v>788</v>
          </cell>
          <cell r="G282">
            <v>144</v>
          </cell>
          <cell r="H282">
            <v>206</v>
          </cell>
          <cell r="I282">
            <v>517</v>
          </cell>
          <cell r="J282">
            <v>97</v>
          </cell>
          <cell r="K282">
            <v>8955</v>
          </cell>
          <cell r="Q282" t="str">
            <v>57</v>
          </cell>
          <cell r="R282">
            <v>1932545</v>
          </cell>
        </row>
        <row r="283">
          <cell r="C283">
            <v>2273</v>
          </cell>
          <cell r="D283">
            <v>2666</v>
          </cell>
          <cell r="E283">
            <v>1018</v>
          </cell>
          <cell r="F283">
            <v>637</v>
          </cell>
          <cell r="G283">
            <v>136</v>
          </cell>
          <cell r="H283">
            <v>213</v>
          </cell>
          <cell r="I283">
            <v>462</v>
          </cell>
          <cell r="J283">
            <v>80</v>
          </cell>
          <cell r="K283">
            <v>7485</v>
          </cell>
          <cell r="Q283" t="str">
            <v>58</v>
          </cell>
          <cell r="R283">
            <v>1594260</v>
          </cell>
        </row>
        <row r="284">
          <cell r="C284">
            <v>1871</v>
          </cell>
          <cell r="D284">
            <v>2168</v>
          </cell>
          <cell r="E284">
            <v>810</v>
          </cell>
          <cell r="F284">
            <v>543</v>
          </cell>
          <cell r="G284">
            <v>98</v>
          </cell>
          <cell r="H284">
            <v>156</v>
          </cell>
          <cell r="I284">
            <v>381</v>
          </cell>
          <cell r="J284">
            <v>76</v>
          </cell>
          <cell r="K284">
            <v>6103</v>
          </cell>
          <cell r="Q284" t="str">
            <v>59</v>
          </cell>
          <cell r="R284">
            <v>1334679</v>
          </cell>
        </row>
        <row r="285">
          <cell r="C285">
            <v>660</v>
          </cell>
          <cell r="D285">
            <v>624</v>
          </cell>
          <cell r="E285">
            <v>242</v>
          </cell>
          <cell r="F285">
            <v>145</v>
          </cell>
          <cell r="G285">
            <v>28</v>
          </cell>
          <cell r="H285">
            <v>56</v>
          </cell>
          <cell r="I285">
            <v>120</v>
          </cell>
          <cell r="J285">
            <v>19</v>
          </cell>
          <cell r="K285">
            <v>1894</v>
          </cell>
          <cell r="Q285" t="str">
            <v>60</v>
          </cell>
          <cell r="R285">
            <v>478028</v>
          </cell>
        </row>
        <row r="286">
          <cell r="C286">
            <v>387</v>
          </cell>
          <cell r="D286">
            <v>378</v>
          </cell>
          <cell r="E286">
            <v>147</v>
          </cell>
          <cell r="F286">
            <v>98</v>
          </cell>
          <cell r="G286">
            <v>19</v>
          </cell>
          <cell r="H286">
            <v>25</v>
          </cell>
          <cell r="I286">
            <v>71</v>
          </cell>
          <cell r="J286">
            <v>4</v>
          </cell>
          <cell r="K286">
            <v>1129</v>
          </cell>
          <cell r="Q286" t="str">
            <v>61</v>
          </cell>
          <cell r="R286">
            <v>285357</v>
          </cell>
        </row>
        <row r="287">
          <cell r="C287">
            <v>261</v>
          </cell>
          <cell r="D287">
            <v>260</v>
          </cell>
          <cell r="E287">
            <v>118</v>
          </cell>
          <cell r="F287">
            <v>71</v>
          </cell>
          <cell r="G287">
            <v>5</v>
          </cell>
          <cell r="H287">
            <v>15</v>
          </cell>
          <cell r="I287">
            <v>52</v>
          </cell>
          <cell r="J287">
            <v>7</v>
          </cell>
          <cell r="K287">
            <v>789</v>
          </cell>
          <cell r="Q287" t="str">
            <v>62</v>
          </cell>
          <cell r="R287">
            <v>195622</v>
          </cell>
        </row>
        <row r="288">
          <cell r="C288">
            <v>206</v>
          </cell>
          <cell r="D288">
            <v>271</v>
          </cell>
          <cell r="E288">
            <v>98</v>
          </cell>
          <cell r="F288">
            <v>49</v>
          </cell>
          <cell r="G288">
            <v>8</v>
          </cell>
          <cell r="H288">
            <v>9</v>
          </cell>
          <cell r="I288">
            <v>36</v>
          </cell>
          <cell r="J288">
            <v>6</v>
          </cell>
          <cell r="K288">
            <v>683</v>
          </cell>
          <cell r="Q288" t="str">
            <v>63</v>
          </cell>
          <cell r="R288">
            <v>156965</v>
          </cell>
        </row>
        <row r="289">
          <cell r="C289">
            <v>163</v>
          </cell>
          <cell r="D289">
            <v>225</v>
          </cell>
          <cell r="E289">
            <v>69</v>
          </cell>
          <cell r="F289">
            <v>53</v>
          </cell>
          <cell r="G289">
            <v>7</v>
          </cell>
          <cell r="H289">
            <v>7</v>
          </cell>
          <cell r="I289">
            <v>28</v>
          </cell>
          <cell r="J289">
            <v>5</v>
          </cell>
          <cell r="K289">
            <v>557</v>
          </cell>
          <cell r="Q289" t="str">
            <v>64</v>
          </cell>
          <cell r="R289">
            <v>126045</v>
          </cell>
        </row>
        <row r="290">
          <cell r="C290">
            <v>108</v>
          </cell>
          <cell r="D290">
            <v>154</v>
          </cell>
          <cell r="E290">
            <v>56</v>
          </cell>
          <cell r="F290">
            <v>27</v>
          </cell>
          <cell r="G290">
            <v>5</v>
          </cell>
          <cell r="H290">
            <v>4</v>
          </cell>
          <cell r="I290">
            <v>19</v>
          </cell>
          <cell r="J290">
            <v>1</v>
          </cell>
          <cell r="K290">
            <v>374</v>
          </cell>
          <cell r="Q290" t="str">
            <v>65</v>
          </cell>
          <cell r="R290">
            <v>84892</v>
          </cell>
        </row>
        <row r="291">
          <cell r="C291">
            <v>122</v>
          </cell>
          <cell r="D291">
            <v>146</v>
          </cell>
          <cell r="E291">
            <v>47</v>
          </cell>
          <cell r="F291">
            <v>22</v>
          </cell>
          <cell r="G291">
            <v>9</v>
          </cell>
          <cell r="H291">
            <v>5</v>
          </cell>
          <cell r="I291">
            <v>17</v>
          </cell>
          <cell r="J291">
            <v>1</v>
          </cell>
          <cell r="K291">
            <v>369</v>
          </cell>
          <cell r="Q291" t="str">
            <v>66</v>
          </cell>
          <cell r="R291">
            <v>97312</v>
          </cell>
        </row>
        <row r="292">
          <cell r="C292">
            <v>103</v>
          </cell>
          <cell r="D292">
            <v>146</v>
          </cell>
          <cell r="E292">
            <v>48</v>
          </cell>
          <cell r="F292">
            <v>28</v>
          </cell>
          <cell r="G292">
            <v>5</v>
          </cell>
          <cell r="H292">
            <v>2</v>
          </cell>
          <cell r="I292">
            <v>11</v>
          </cell>
          <cell r="J292">
            <v>2</v>
          </cell>
          <cell r="K292">
            <v>345</v>
          </cell>
          <cell r="Q292" t="str">
            <v>67</v>
          </cell>
          <cell r="R292">
            <v>83335</v>
          </cell>
        </row>
        <row r="293">
          <cell r="C293">
            <v>79</v>
          </cell>
          <cell r="D293">
            <v>124</v>
          </cell>
          <cell r="E293">
            <v>58</v>
          </cell>
          <cell r="F293">
            <v>23</v>
          </cell>
          <cell r="G293">
            <v>3</v>
          </cell>
          <cell r="H293">
            <v>3</v>
          </cell>
          <cell r="I293">
            <v>18</v>
          </cell>
          <cell r="J293">
            <v>2</v>
          </cell>
          <cell r="K293">
            <v>310</v>
          </cell>
          <cell r="Q293" t="str">
            <v>68</v>
          </cell>
          <cell r="R293">
            <v>64921</v>
          </cell>
        </row>
        <row r="294">
          <cell r="C294">
            <v>73</v>
          </cell>
          <cell r="D294">
            <v>108</v>
          </cell>
          <cell r="E294">
            <v>37</v>
          </cell>
          <cell r="F294">
            <v>17</v>
          </cell>
          <cell r="G294">
            <v>3</v>
          </cell>
          <cell r="H294">
            <v>3</v>
          </cell>
          <cell r="I294">
            <v>6</v>
          </cell>
          <cell r="J294">
            <v>1</v>
          </cell>
          <cell r="K294">
            <v>248</v>
          </cell>
          <cell r="Q294" t="str">
            <v>69</v>
          </cell>
          <cell r="R294">
            <v>60842</v>
          </cell>
        </row>
        <row r="295">
          <cell r="C295">
            <v>781</v>
          </cell>
          <cell r="D295">
            <v>901</v>
          </cell>
          <cell r="E295">
            <v>300</v>
          </cell>
          <cell r="F295">
            <v>159</v>
          </cell>
          <cell r="G295">
            <v>47</v>
          </cell>
          <cell r="H295">
            <v>26</v>
          </cell>
          <cell r="I295">
            <v>77</v>
          </cell>
          <cell r="J295">
            <v>4</v>
          </cell>
          <cell r="K295">
            <v>2295</v>
          </cell>
          <cell r="Q295" t="str">
            <v>70</v>
          </cell>
          <cell r="R295">
            <v>705291</v>
          </cell>
        </row>
        <row r="296">
          <cell r="C296">
            <v>264313</v>
          </cell>
          <cell r="D296">
            <v>318029</v>
          </cell>
          <cell r="E296">
            <v>110391</v>
          </cell>
          <cell r="F296">
            <v>62075</v>
          </cell>
          <cell r="G296">
            <v>11484</v>
          </cell>
          <cell r="H296">
            <v>16193</v>
          </cell>
          <cell r="I296">
            <v>45910</v>
          </cell>
          <cell r="J296">
            <v>10157</v>
          </cell>
          <cell r="K296">
            <v>838552</v>
          </cell>
        </row>
        <row r="297">
          <cell r="C297" t="str">
            <v>T10</v>
          </cell>
          <cell r="D297" t="str">
            <v>T20</v>
          </cell>
          <cell r="E297" t="str">
            <v>T30</v>
          </cell>
          <cell r="F297" t="str">
            <v>T61</v>
          </cell>
          <cell r="G297" t="str">
            <v>T62</v>
          </cell>
          <cell r="H297" t="str">
            <v>T63</v>
          </cell>
          <cell r="I297" t="str">
            <v>T64</v>
          </cell>
          <cell r="J297" t="str">
            <v>T66</v>
          </cell>
          <cell r="K297" t="str">
            <v>T67</v>
          </cell>
          <cell r="L297" t="str">
            <v>T69</v>
          </cell>
          <cell r="M297" t="str">
            <v>T90</v>
          </cell>
          <cell r="N297" t="str">
            <v>T</v>
          </cell>
          <cell r="R297" t="str">
            <v>T10</v>
          </cell>
        </row>
        <row r="298">
          <cell r="C298">
            <v>0</v>
          </cell>
          <cell r="D298">
            <v>0</v>
          </cell>
          <cell r="E298">
            <v>0</v>
          </cell>
          <cell r="F298">
            <v>0</v>
          </cell>
          <cell r="G298">
            <v>0</v>
          </cell>
          <cell r="H298">
            <v>0</v>
          </cell>
          <cell r="I298">
            <v>0</v>
          </cell>
          <cell r="J298">
            <v>0</v>
          </cell>
          <cell r="K298">
            <v>0</v>
          </cell>
          <cell r="L298">
            <v>0</v>
          </cell>
          <cell r="M298">
            <v>0</v>
          </cell>
          <cell r="N298">
            <v>0</v>
          </cell>
          <cell r="Q298">
            <v>15</v>
          </cell>
          <cell r="R298">
            <v>0</v>
          </cell>
        </row>
        <row r="299">
          <cell r="C299">
            <v>0</v>
          </cell>
          <cell r="D299">
            <v>0</v>
          </cell>
          <cell r="E299">
            <v>0</v>
          </cell>
          <cell r="F299">
            <v>0</v>
          </cell>
          <cell r="G299">
            <v>0</v>
          </cell>
          <cell r="H299">
            <v>0</v>
          </cell>
          <cell r="I299">
            <v>0</v>
          </cell>
          <cell r="J299">
            <v>0</v>
          </cell>
          <cell r="K299">
            <v>0</v>
          </cell>
          <cell r="L299">
            <v>0</v>
          </cell>
          <cell r="M299">
            <v>0</v>
          </cell>
          <cell r="N299">
            <v>0</v>
          </cell>
          <cell r="Q299" t="str">
            <v>16</v>
          </cell>
          <cell r="R299">
            <v>0</v>
          </cell>
        </row>
        <row r="300">
          <cell r="C300">
            <v>0</v>
          </cell>
          <cell r="D300">
            <v>0</v>
          </cell>
          <cell r="E300">
            <v>2</v>
          </cell>
          <cell r="F300">
            <v>0</v>
          </cell>
          <cell r="G300">
            <v>0</v>
          </cell>
          <cell r="H300">
            <v>0</v>
          </cell>
          <cell r="I300">
            <v>0</v>
          </cell>
          <cell r="J300">
            <v>0</v>
          </cell>
          <cell r="K300">
            <v>0</v>
          </cell>
          <cell r="L300">
            <v>0</v>
          </cell>
          <cell r="M300">
            <v>1</v>
          </cell>
          <cell r="N300">
            <v>3</v>
          </cell>
          <cell r="Q300" t="str">
            <v>17</v>
          </cell>
          <cell r="R300">
            <v>0</v>
          </cell>
        </row>
        <row r="301">
          <cell r="C301">
            <v>0</v>
          </cell>
          <cell r="D301">
            <v>1</v>
          </cell>
          <cell r="E301">
            <v>21</v>
          </cell>
          <cell r="F301">
            <v>0</v>
          </cell>
          <cell r="G301">
            <v>0</v>
          </cell>
          <cell r="H301">
            <v>0</v>
          </cell>
          <cell r="I301">
            <v>0</v>
          </cell>
          <cell r="J301">
            <v>0</v>
          </cell>
          <cell r="K301">
            <v>0</v>
          </cell>
          <cell r="L301">
            <v>3</v>
          </cell>
          <cell r="M301">
            <v>0</v>
          </cell>
          <cell r="N301">
            <v>25</v>
          </cell>
          <cell r="Q301" t="str">
            <v>18</v>
          </cell>
          <cell r="R301">
            <v>0</v>
          </cell>
        </row>
        <row r="302">
          <cell r="C302">
            <v>0</v>
          </cell>
          <cell r="D302">
            <v>8</v>
          </cell>
          <cell r="E302">
            <v>143</v>
          </cell>
          <cell r="F302">
            <v>11</v>
          </cell>
          <cell r="G302">
            <v>6</v>
          </cell>
          <cell r="H302">
            <v>2</v>
          </cell>
          <cell r="I302">
            <v>0</v>
          </cell>
          <cell r="J302">
            <v>2</v>
          </cell>
          <cell r="K302">
            <v>0</v>
          </cell>
          <cell r="L302">
            <v>39</v>
          </cell>
          <cell r="M302">
            <v>0</v>
          </cell>
          <cell r="N302">
            <v>211</v>
          </cell>
          <cell r="Q302" t="str">
            <v>19</v>
          </cell>
          <cell r="R302">
            <v>0</v>
          </cell>
        </row>
        <row r="303">
          <cell r="C303">
            <v>1</v>
          </cell>
          <cell r="D303">
            <v>18</v>
          </cell>
          <cell r="E303">
            <v>416</v>
          </cell>
          <cell r="F303">
            <v>25</v>
          </cell>
          <cell r="G303">
            <v>14</v>
          </cell>
          <cell r="H303">
            <v>4</v>
          </cell>
          <cell r="I303">
            <v>0</v>
          </cell>
          <cell r="J303">
            <v>6</v>
          </cell>
          <cell r="K303">
            <v>0</v>
          </cell>
          <cell r="L303">
            <v>169</v>
          </cell>
          <cell r="M303">
            <v>4</v>
          </cell>
          <cell r="N303">
            <v>657</v>
          </cell>
          <cell r="Q303" t="str">
            <v>20</v>
          </cell>
          <cell r="R303">
            <v>247</v>
          </cell>
        </row>
        <row r="304">
          <cell r="C304">
            <v>2</v>
          </cell>
          <cell r="D304">
            <v>77</v>
          </cell>
          <cell r="E304">
            <v>816</v>
          </cell>
          <cell r="F304">
            <v>70</v>
          </cell>
          <cell r="G304">
            <v>34</v>
          </cell>
          <cell r="H304">
            <v>15</v>
          </cell>
          <cell r="I304">
            <v>0</v>
          </cell>
          <cell r="J304">
            <v>12</v>
          </cell>
          <cell r="K304">
            <v>0</v>
          </cell>
          <cell r="L304">
            <v>309</v>
          </cell>
          <cell r="M304">
            <v>25</v>
          </cell>
          <cell r="N304">
            <v>1360</v>
          </cell>
          <cell r="Q304" t="str">
            <v>21</v>
          </cell>
          <cell r="R304">
            <v>514</v>
          </cell>
        </row>
        <row r="305">
          <cell r="C305">
            <v>16</v>
          </cell>
          <cell r="D305">
            <v>164</v>
          </cell>
          <cell r="E305">
            <v>1581</v>
          </cell>
          <cell r="F305">
            <v>91</v>
          </cell>
          <cell r="G305">
            <v>73</v>
          </cell>
          <cell r="H305">
            <v>16</v>
          </cell>
          <cell r="I305">
            <v>1</v>
          </cell>
          <cell r="J305">
            <v>27</v>
          </cell>
          <cell r="K305">
            <v>0</v>
          </cell>
          <cell r="L305">
            <v>484</v>
          </cell>
          <cell r="M305">
            <v>24</v>
          </cell>
          <cell r="N305">
            <v>2477</v>
          </cell>
          <cell r="Q305" t="str">
            <v>22</v>
          </cell>
          <cell r="R305">
            <v>4335</v>
          </cell>
        </row>
        <row r="306">
          <cell r="C306">
            <v>14</v>
          </cell>
          <cell r="D306">
            <v>309</v>
          </cell>
          <cell r="E306">
            <v>2219</v>
          </cell>
          <cell r="F306">
            <v>119</v>
          </cell>
          <cell r="G306">
            <v>105</v>
          </cell>
          <cell r="H306">
            <v>34</v>
          </cell>
          <cell r="I306">
            <v>0</v>
          </cell>
          <cell r="J306">
            <v>30</v>
          </cell>
          <cell r="K306">
            <v>0</v>
          </cell>
          <cell r="L306">
            <v>684</v>
          </cell>
          <cell r="M306">
            <v>31</v>
          </cell>
          <cell r="N306">
            <v>3545</v>
          </cell>
          <cell r="Q306" t="str">
            <v>23</v>
          </cell>
          <cell r="R306">
            <v>3947</v>
          </cell>
        </row>
        <row r="307">
          <cell r="C307">
            <v>42</v>
          </cell>
          <cell r="D307">
            <v>526</v>
          </cell>
          <cell r="E307">
            <v>3208</v>
          </cell>
          <cell r="F307">
            <v>164</v>
          </cell>
          <cell r="G307">
            <v>155</v>
          </cell>
          <cell r="H307">
            <v>67</v>
          </cell>
          <cell r="I307">
            <v>0</v>
          </cell>
          <cell r="J307">
            <v>52</v>
          </cell>
          <cell r="K307">
            <v>0</v>
          </cell>
          <cell r="L307">
            <v>1032</v>
          </cell>
          <cell r="M307">
            <v>59</v>
          </cell>
          <cell r="N307">
            <v>5305</v>
          </cell>
          <cell r="Q307" t="str">
            <v>24</v>
          </cell>
          <cell r="R307">
            <v>12325</v>
          </cell>
        </row>
        <row r="308">
          <cell r="C308">
            <v>58</v>
          </cell>
          <cell r="D308">
            <v>782</v>
          </cell>
          <cell r="E308">
            <v>4613</v>
          </cell>
          <cell r="F308">
            <v>238</v>
          </cell>
          <cell r="G308">
            <v>203</v>
          </cell>
          <cell r="H308">
            <v>101</v>
          </cell>
          <cell r="I308">
            <v>0</v>
          </cell>
          <cell r="J308">
            <v>90</v>
          </cell>
          <cell r="K308">
            <v>0</v>
          </cell>
          <cell r="L308">
            <v>1186</v>
          </cell>
          <cell r="M308">
            <v>93</v>
          </cell>
          <cell r="N308">
            <v>7364</v>
          </cell>
          <cell r="Q308" t="str">
            <v>25</v>
          </cell>
          <cell r="R308">
            <v>17738</v>
          </cell>
        </row>
        <row r="309">
          <cell r="C309">
            <v>110</v>
          </cell>
          <cell r="D309">
            <v>1098</v>
          </cell>
          <cell r="E309">
            <v>6135</v>
          </cell>
          <cell r="F309">
            <v>313</v>
          </cell>
          <cell r="G309">
            <v>297</v>
          </cell>
          <cell r="H309">
            <v>152</v>
          </cell>
          <cell r="I309">
            <v>2</v>
          </cell>
          <cell r="J309">
            <v>118</v>
          </cell>
          <cell r="K309">
            <v>0</v>
          </cell>
          <cell r="L309">
            <v>1509</v>
          </cell>
          <cell r="M309">
            <v>119</v>
          </cell>
          <cell r="N309">
            <v>9853</v>
          </cell>
          <cell r="Q309" t="str">
            <v>26</v>
          </cell>
          <cell r="R309">
            <v>34968</v>
          </cell>
        </row>
        <row r="310">
          <cell r="C310">
            <v>115</v>
          </cell>
          <cell r="D310">
            <v>1571</v>
          </cell>
          <cell r="E310">
            <v>8499</v>
          </cell>
          <cell r="F310">
            <v>453</v>
          </cell>
          <cell r="G310">
            <v>421</v>
          </cell>
          <cell r="H310">
            <v>179</v>
          </cell>
          <cell r="I310">
            <v>2</v>
          </cell>
          <cell r="J310">
            <v>156</v>
          </cell>
          <cell r="K310">
            <v>0</v>
          </cell>
          <cell r="L310">
            <v>1900</v>
          </cell>
          <cell r="M310">
            <v>137</v>
          </cell>
          <cell r="N310">
            <v>13433</v>
          </cell>
          <cell r="Q310" t="str">
            <v>27</v>
          </cell>
          <cell r="R310">
            <v>37868</v>
          </cell>
        </row>
        <row r="311">
          <cell r="C311">
            <v>178</v>
          </cell>
          <cell r="D311">
            <v>1998</v>
          </cell>
          <cell r="E311">
            <v>10846</v>
          </cell>
          <cell r="F311">
            <v>513</v>
          </cell>
          <cell r="G311">
            <v>539</v>
          </cell>
          <cell r="H311">
            <v>255</v>
          </cell>
          <cell r="I311">
            <v>1</v>
          </cell>
          <cell r="J311">
            <v>222</v>
          </cell>
          <cell r="K311">
            <v>5</v>
          </cell>
          <cell r="L311">
            <v>2311</v>
          </cell>
          <cell r="M311">
            <v>195</v>
          </cell>
          <cell r="N311">
            <v>17063</v>
          </cell>
          <cell r="Q311" t="str">
            <v>28</v>
          </cell>
          <cell r="R311">
            <v>60863</v>
          </cell>
        </row>
        <row r="312">
          <cell r="C312">
            <v>292</v>
          </cell>
          <cell r="D312">
            <v>2287</v>
          </cell>
          <cell r="E312">
            <v>12865</v>
          </cell>
          <cell r="F312">
            <v>595</v>
          </cell>
          <cell r="G312">
            <v>683</v>
          </cell>
          <cell r="H312">
            <v>267</v>
          </cell>
          <cell r="I312">
            <v>1</v>
          </cell>
          <cell r="J312">
            <v>288</v>
          </cell>
          <cell r="K312">
            <v>3</v>
          </cell>
          <cell r="L312">
            <v>2579</v>
          </cell>
          <cell r="M312">
            <v>229</v>
          </cell>
          <cell r="N312">
            <v>20089</v>
          </cell>
          <cell r="Q312" t="str">
            <v>29</v>
          </cell>
          <cell r="R312">
            <v>103323</v>
          </cell>
        </row>
        <row r="313">
          <cell r="C313">
            <v>290</v>
          </cell>
          <cell r="D313">
            <v>2632</v>
          </cell>
          <cell r="E313">
            <v>14464</v>
          </cell>
          <cell r="F313">
            <v>614</v>
          </cell>
          <cell r="G313">
            <v>712</v>
          </cell>
          <cell r="H313">
            <v>330</v>
          </cell>
          <cell r="I313">
            <v>5</v>
          </cell>
          <cell r="J313">
            <v>351</v>
          </cell>
          <cell r="K313">
            <v>7</v>
          </cell>
          <cell r="L313">
            <v>2818</v>
          </cell>
          <cell r="M313">
            <v>262</v>
          </cell>
          <cell r="N313">
            <v>22485</v>
          </cell>
          <cell r="Q313" t="str">
            <v>30</v>
          </cell>
          <cell r="R313">
            <v>106048</v>
          </cell>
        </row>
        <row r="314">
          <cell r="C314">
            <v>310</v>
          </cell>
          <cell r="D314">
            <v>2785</v>
          </cell>
          <cell r="E314">
            <v>15335</v>
          </cell>
          <cell r="F314">
            <v>660</v>
          </cell>
          <cell r="G314">
            <v>675</v>
          </cell>
          <cell r="H314">
            <v>322</v>
          </cell>
          <cell r="I314">
            <v>4</v>
          </cell>
          <cell r="J314">
            <v>330</v>
          </cell>
          <cell r="K314">
            <v>20</v>
          </cell>
          <cell r="L314">
            <v>2712</v>
          </cell>
          <cell r="M314">
            <v>259</v>
          </cell>
          <cell r="N314">
            <v>23412</v>
          </cell>
          <cell r="Q314" t="str">
            <v>31</v>
          </cell>
          <cell r="R314">
            <v>116991</v>
          </cell>
        </row>
        <row r="315">
          <cell r="C315">
            <v>297</v>
          </cell>
          <cell r="D315">
            <v>3010</v>
          </cell>
          <cell r="E315">
            <v>16147</v>
          </cell>
          <cell r="F315">
            <v>697</v>
          </cell>
          <cell r="G315">
            <v>769</v>
          </cell>
          <cell r="H315">
            <v>289</v>
          </cell>
          <cell r="I315">
            <v>3</v>
          </cell>
          <cell r="J315">
            <v>394</v>
          </cell>
          <cell r="K315">
            <v>19</v>
          </cell>
          <cell r="L315">
            <v>2784</v>
          </cell>
          <cell r="M315">
            <v>253</v>
          </cell>
          <cell r="N315">
            <v>24662</v>
          </cell>
          <cell r="Q315" t="str">
            <v>32</v>
          </cell>
          <cell r="R315">
            <v>115680</v>
          </cell>
        </row>
        <row r="316">
          <cell r="C316">
            <v>342</v>
          </cell>
          <cell r="D316">
            <v>3142</v>
          </cell>
          <cell r="E316">
            <v>17416</v>
          </cell>
          <cell r="F316">
            <v>717</v>
          </cell>
          <cell r="G316">
            <v>821</v>
          </cell>
          <cell r="H316">
            <v>306</v>
          </cell>
          <cell r="I316">
            <v>2</v>
          </cell>
          <cell r="J316">
            <v>412</v>
          </cell>
          <cell r="K316">
            <v>32</v>
          </cell>
          <cell r="L316">
            <v>2811</v>
          </cell>
          <cell r="M316">
            <v>220</v>
          </cell>
          <cell r="N316">
            <v>26221</v>
          </cell>
          <cell r="Q316" t="str">
            <v>33</v>
          </cell>
          <cell r="R316">
            <v>137325</v>
          </cell>
        </row>
        <row r="317">
          <cell r="C317">
            <v>352</v>
          </cell>
          <cell r="D317">
            <v>3336</v>
          </cell>
          <cell r="E317">
            <v>18964</v>
          </cell>
          <cell r="F317">
            <v>670</v>
          </cell>
          <cell r="G317">
            <v>838</v>
          </cell>
          <cell r="H317">
            <v>287</v>
          </cell>
          <cell r="I317">
            <v>4</v>
          </cell>
          <cell r="J317">
            <v>475</v>
          </cell>
          <cell r="K317">
            <v>36</v>
          </cell>
          <cell r="L317">
            <v>2924</v>
          </cell>
          <cell r="M317">
            <v>191</v>
          </cell>
          <cell r="N317">
            <v>28077</v>
          </cell>
          <cell r="Q317" t="str">
            <v>34</v>
          </cell>
          <cell r="R317">
            <v>145556</v>
          </cell>
        </row>
        <row r="318">
          <cell r="C318">
            <v>359</v>
          </cell>
          <cell r="D318">
            <v>3755</v>
          </cell>
          <cell r="E318">
            <v>20814</v>
          </cell>
          <cell r="F318">
            <v>795</v>
          </cell>
          <cell r="G318">
            <v>940</v>
          </cell>
          <cell r="H318">
            <v>292</v>
          </cell>
          <cell r="I318">
            <v>1</v>
          </cell>
          <cell r="J318">
            <v>501</v>
          </cell>
          <cell r="K318">
            <v>43</v>
          </cell>
          <cell r="L318">
            <v>3095</v>
          </cell>
          <cell r="M318">
            <v>213</v>
          </cell>
          <cell r="N318">
            <v>30808</v>
          </cell>
          <cell r="Q318" t="str">
            <v>35</v>
          </cell>
          <cell r="R318">
            <v>152857</v>
          </cell>
        </row>
        <row r="319">
          <cell r="C319">
            <v>348</v>
          </cell>
          <cell r="D319">
            <v>4123</v>
          </cell>
          <cell r="E319">
            <v>22916</v>
          </cell>
          <cell r="F319">
            <v>808</v>
          </cell>
          <cell r="G319">
            <v>1073</v>
          </cell>
          <cell r="H319">
            <v>325</v>
          </cell>
          <cell r="I319">
            <v>5</v>
          </cell>
          <cell r="J319">
            <v>554</v>
          </cell>
          <cell r="K319">
            <v>55</v>
          </cell>
          <cell r="L319">
            <v>3226</v>
          </cell>
          <cell r="M319">
            <v>210</v>
          </cell>
          <cell r="N319">
            <v>33643</v>
          </cell>
          <cell r="Q319" t="str">
            <v>36</v>
          </cell>
          <cell r="R319">
            <v>152214</v>
          </cell>
        </row>
        <row r="320">
          <cell r="C320">
            <v>393</v>
          </cell>
          <cell r="D320">
            <v>4588</v>
          </cell>
          <cell r="E320">
            <v>24633</v>
          </cell>
          <cell r="F320">
            <v>821</v>
          </cell>
          <cell r="G320">
            <v>1076</v>
          </cell>
          <cell r="H320">
            <v>337</v>
          </cell>
          <cell r="I320">
            <v>5</v>
          </cell>
          <cell r="J320">
            <v>588</v>
          </cell>
          <cell r="K320">
            <v>77</v>
          </cell>
          <cell r="L320">
            <v>3470</v>
          </cell>
          <cell r="M320">
            <v>204</v>
          </cell>
          <cell r="N320">
            <v>36192</v>
          </cell>
          <cell r="Q320" t="str">
            <v>37</v>
          </cell>
          <cell r="R320">
            <v>176699</v>
          </cell>
        </row>
        <row r="321">
          <cell r="C321">
            <v>375</v>
          </cell>
          <cell r="D321">
            <v>4846</v>
          </cell>
          <cell r="E321">
            <v>25064</v>
          </cell>
          <cell r="F321">
            <v>858</v>
          </cell>
          <cell r="G321">
            <v>1087</v>
          </cell>
          <cell r="H321">
            <v>328</v>
          </cell>
          <cell r="I321">
            <v>1</v>
          </cell>
          <cell r="J321">
            <v>589</v>
          </cell>
          <cell r="K321">
            <v>84</v>
          </cell>
          <cell r="L321">
            <v>3454</v>
          </cell>
          <cell r="M321">
            <v>212</v>
          </cell>
          <cell r="N321">
            <v>36898</v>
          </cell>
          <cell r="Q321" t="str">
            <v>38</v>
          </cell>
          <cell r="R321">
            <v>173021</v>
          </cell>
        </row>
        <row r="322">
          <cell r="C322">
            <v>315</v>
          </cell>
          <cell r="D322">
            <v>4934</v>
          </cell>
          <cell r="E322">
            <v>24915</v>
          </cell>
          <cell r="F322">
            <v>880</v>
          </cell>
          <cell r="G322">
            <v>1069</v>
          </cell>
          <cell r="H322">
            <v>331</v>
          </cell>
          <cell r="I322">
            <v>3</v>
          </cell>
          <cell r="J322">
            <v>657</v>
          </cell>
          <cell r="K322">
            <v>102</v>
          </cell>
          <cell r="L322">
            <v>3544</v>
          </cell>
          <cell r="M322">
            <v>196</v>
          </cell>
          <cell r="N322">
            <v>36946</v>
          </cell>
          <cell r="Q322" t="str">
            <v>39</v>
          </cell>
          <cell r="R322">
            <v>149011</v>
          </cell>
        </row>
        <row r="323">
          <cell r="C323">
            <v>333</v>
          </cell>
          <cell r="D323">
            <v>5263</v>
          </cell>
          <cell r="E323">
            <v>26517</v>
          </cell>
          <cell r="F323">
            <v>930</v>
          </cell>
          <cell r="G323">
            <v>1096</v>
          </cell>
          <cell r="H323">
            <v>374</v>
          </cell>
          <cell r="I323">
            <v>3</v>
          </cell>
          <cell r="J323">
            <v>694</v>
          </cell>
          <cell r="K323">
            <v>135</v>
          </cell>
          <cell r="L323">
            <v>3582</v>
          </cell>
          <cell r="M323">
            <v>218</v>
          </cell>
          <cell r="N323">
            <v>39145</v>
          </cell>
          <cell r="Q323" t="str">
            <v>40</v>
          </cell>
          <cell r="R323">
            <v>161625</v>
          </cell>
        </row>
        <row r="324">
          <cell r="C324">
            <v>299</v>
          </cell>
          <cell r="D324">
            <v>5349</v>
          </cell>
          <cell r="E324">
            <v>26498</v>
          </cell>
          <cell r="F324">
            <v>975</v>
          </cell>
          <cell r="G324">
            <v>1064</v>
          </cell>
          <cell r="H324">
            <v>325</v>
          </cell>
          <cell r="I324">
            <v>3</v>
          </cell>
          <cell r="J324">
            <v>707</v>
          </cell>
          <cell r="K324">
            <v>142</v>
          </cell>
          <cell r="L324">
            <v>3550</v>
          </cell>
          <cell r="M324">
            <v>226</v>
          </cell>
          <cell r="N324">
            <v>39138</v>
          </cell>
          <cell r="Q324" t="str">
            <v>41</v>
          </cell>
          <cell r="R324">
            <v>148699</v>
          </cell>
        </row>
        <row r="325">
          <cell r="C325">
            <v>319</v>
          </cell>
          <cell r="D325">
            <v>5738</v>
          </cell>
          <cell r="E325">
            <v>26876</v>
          </cell>
          <cell r="F325">
            <v>1043</v>
          </cell>
          <cell r="G325">
            <v>1145</v>
          </cell>
          <cell r="H325">
            <v>375</v>
          </cell>
          <cell r="I325">
            <v>1</v>
          </cell>
          <cell r="J325">
            <v>755</v>
          </cell>
          <cell r="K325">
            <v>170</v>
          </cell>
          <cell r="L325">
            <v>3729</v>
          </cell>
          <cell r="M325">
            <v>184</v>
          </cell>
          <cell r="N325">
            <v>40335</v>
          </cell>
          <cell r="Q325" t="str">
            <v>42</v>
          </cell>
          <cell r="R325">
            <v>162464</v>
          </cell>
        </row>
        <row r="326">
          <cell r="C326">
            <v>248</v>
          </cell>
          <cell r="D326">
            <v>5732</v>
          </cell>
          <cell r="E326">
            <v>26496</v>
          </cell>
          <cell r="F326">
            <v>1086</v>
          </cell>
          <cell r="G326">
            <v>1056</v>
          </cell>
          <cell r="H326">
            <v>344</v>
          </cell>
          <cell r="I326">
            <v>1</v>
          </cell>
          <cell r="J326">
            <v>758</v>
          </cell>
          <cell r="K326">
            <v>192</v>
          </cell>
          <cell r="L326">
            <v>3819</v>
          </cell>
          <cell r="M326">
            <v>177</v>
          </cell>
          <cell r="N326">
            <v>39909</v>
          </cell>
          <cell r="Q326" t="str">
            <v>43</v>
          </cell>
          <cell r="R326">
            <v>129224</v>
          </cell>
        </row>
        <row r="327">
          <cell r="C327">
            <v>248</v>
          </cell>
          <cell r="D327">
            <v>5750</v>
          </cell>
          <cell r="E327">
            <v>26616</v>
          </cell>
          <cell r="F327">
            <v>1011</v>
          </cell>
          <cell r="G327">
            <v>1060</v>
          </cell>
          <cell r="H327">
            <v>356</v>
          </cell>
          <cell r="I327">
            <v>2</v>
          </cell>
          <cell r="J327">
            <v>758</v>
          </cell>
          <cell r="K327">
            <v>209</v>
          </cell>
          <cell r="L327">
            <v>3706</v>
          </cell>
          <cell r="M327">
            <v>182</v>
          </cell>
          <cell r="N327">
            <v>39898</v>
          </cell>
          <cell r="Q327" t="str">
            <v>44</v>
          </cell>
          <cell r="R327">
            <v>132379</v>
          </cell>
        </row>
        <row r="328">
          <cell r="C328">
            <v>223</v>
          </cell>
          <cell r="D328">
            <v>5804</v>
          </cell>
          <cell r="E328">
            <v>25861</v>
          </cell>
          <cell r="F328">
            <v>1067</v>
          </cell>
          <cell r="G328">
            <v>1064</v>
          </cell>
          <cell r="H328">
            <v>359</v>
          </cell>
          <cell r="I328">
            <v>2</v>
          </cell>
          <cell r="J328">
            <v>765</v>
          </cell>
          <cell r="K328">
            <v>193</v>
          </cell>
          <cell r="L328">
            <v>3546</v>
          </cell>
          <cell r="M328">
            <v>172</v>
          </cell>
          <cell r="N328">
            <v>39056</v>
          </cell>
          <cell r="Q328" t="str">
            <v>45</v>
          </cell>
          <cell r="R328">
            <v>121687</v>
          </cell>
        </row>
        <row r="329">
          <cell r="C329">
            <v>208</v>
          </cell>
          <cell r="D329">
            <v>5565</v>
          </cell>
          <cell r="E329">
            <v>25566</v>
          </cell>
          <cell r="F329">
            <v>1005</v>
          </cell>
          <cell r="G329">
            <v>1003</v>
          </cell>
          <cell r="H329">
            <v>331</v>
          </cell>
          <cell r="I329">
            <v>2</v>
          </cell>
          <cell r="J329">
            <v>785</v>
          </cell>
          <cell r="K329">
            <v>222</v>
          </cell>
          <cell r="L329">
            <v>3513</v>
          </cell>
          <cell r="M329">
            <v>181</v>
          </cell>
          <cell r="N329">
            <v>38381</v>
          </cell>
          <cell r="Q329" t="str">
            <v>46</v>
          </cell>
          <cell r="R329">
            <v>115961</v>
          </cell>
        </row>
        <row r="330">
          <cell r="C330">
            <v>226</v>
          </cell>
          <cell r="D330">
            <v>5592</v>
          </cell>
          <cell r="E330">
            <v>25289</v>
          </cell>
          <cell r="F330">
            <v>1010</v>
          </cell>
          <cell r="G330">
            <v>1031</v>
          </cell>
          <cell r="H330">
            <v>272</v>
          </cell>
          <cell r="I330">
            <v>1</v>
          </cell>
          <cell r="J330">
            <v>783</v>
          </cell>
          <cell r="K330">
            <v>205</v>
          </cell>
          <cell r="L330">
            <v>3550</v>
          </cell>
          <cell r="M330">
            <v>197</v>
          </cell>
          <cell r="N330">
            <v>38156</v>
          </cell>
          <cell r="Q330" t="str">
            <v>47</v>
          </cell>
          <cell r="R330">
            <v>128685</v>
          </cell>
        </row>
        <row r="331">
          <cell r="C331">
            <v>209</v>
          </cell>
          <cell r="D331">
            <v>5264</v>
          </cell>
          <cell r="E331">
            <v>25067</v>
          </cell>
          <cell r="F331">
            <v>1048</v>
          </cell>
          <cell r="G331">
            <v>927</v>
          </cell>
          <cell r="H331">
            <v>283</v>
          </cell>
          <cell r="I331">
            <v>5</v>
          </cell>
          <cell r="J331">
            <v>768</v>
          </cell>
          <cell r="K331">
            <v>189</v>
          </cell>
          <cell r="L331">
            <v>3407</v>
          </cell>
          <cell r="M331">
            <v>165</v>
          </cell>
          <cell r="N331">
            <v>37332</v>
          </cell>
          <cell r="Q331" t="str">
            <v>48</v>
          </cell>
          <cell r="R331">
            <v>121600</v>
          </cell>
        </row>
        <row r="332">
          <cell r="C332">
            <v>164</v>
          </cell>
          <cell r="D332">
            <v>5248</v>
          </cell>
          <cell r="E332">
            <v>24833</v>
          </cell>
          <cell r="F332">
            <v>1020</v>
          </cell>
          <cell r="G332">
            <v>920</v>
          </cell>
          <cell r="H332">
            <v>314</v>
          </cell>
          <cell r="I332">
            <v>1</v>
          </cell>
          <cell r="J332">
            <v>789</v>
          </cell>
          <cell r="K332">
            <v>223</v>
          </cell>
          <cell r="L332">
            <v>3454</v>
          </cell>
          <cell r="M332">
            <v>194</v>
          </cell>
          <cell r="N332">
            <v>37160</v>
          </cell>
          <cell r="Q332" t="str">
            <v>49</v>
          </cell>
          <cell r="R332">
            <v>97286</v>
          </cell>
        </row>
        <row r="333">
          <cell r="C333">
            <v>160</v>
          </cell>
          <cell r="D333">
            <v>4863</v>
          </cell>
          <cell r="E333">
            <v>24386</v>
          </cell>
          <cell r="F333">
            <v>993</v>
          </cell>
          <cell r="G333">
            <v>925</v>
          </cell>
          <cell r="H333">
            <v>266</v>
          </cell>
          <cell r="I333">
            <v>5</v>
          </cell>
          <cell r="J333">
            <v>778</v>
          </cell>
          <cell r="K333">
            <v>219</v>
          </cell>
          <cell r="L333">
            <v>3274</v>
          </cell>
          <cell r="M333">
            <v>184</v>
          </cell>
          <cell r="N333">
            <v>36053</v>
          </cell>
          <cell r="Q333" t="str">
            <v>50</v>
          </cell>
          <cell r="R333">
            <v>96863</v>
          </cell>
        </row>
        <row r="334">
          <cell r="C334">
            <v>169</v>
          </cell>
          <cell r="D334">
            <v>4844</v>
          </cell>
          <cell r="E334">
            <v>24876</v>
          </cell>
          <cell r="F334">
            <v>1027</v>
          </cell>
          <cell r="G334">
            <v>868</v>
          </cell>
          <cell r="H334">
            <v>236</v>
          </cell>
          <cell r="I334">
            <v>1</v>
          </cell>
          <cell r="J334">
            <v>794</v>
          </cell>
          <cell r="K334">
            <v>216</v>
          </cell>
          <cell r="L334">
            <v>3213</v>
          </cell>
          <cell r="M334">
            <v>177</v>
          </cell>
          <cell r="N334">
            <v>36421</v>
          </cell>
          <cell r="Q334" t="str">
            <v>51</v>
          </cell>
          <cell r="R334">
            <v>104291</v>
          </cell>
        </row>
        <row r="335">
          <cell r="C335">
            <v>155</v>
          </cell>
          <cell r="D335">
            <v>4523</v>
          </cell>
          <cell r="E335">
            <v>23919</v>
          </cell>
          <cell r="F335">
            <v>916</v>
          </cell>
          <cell r="G335">
            <v>841</v>
          </cell>
          <cell r="H335">
            <v>250</v>
          </cell>
          <cell r="I335">
            <v>0</v>
          </cell>
          <cell r="J335">
            <v>739</v>
          </cell>
          <cell r="K335">
            <v>222</v>
          </cell>
          <cell r="L335">
            <v>3089</v>
          </cell>
          <cell r="M335">
            <v>224</v>
          </cell>
          <cell r="N335">
            <v>34878</v>
          </cell>
          <cell r="Q335" t="str">
            <v>52</v>
          </cell>
          <cell r="R335">
            <v>97582</v>
          </cell>
        </row>
        <row r="336">
          <cell r="C336">
            <v>148</v>
          </cell>
          <cell r="D336">
            <v>4258</v>
          </cell>
          <cell r="E336">
            <v>23135</v>
          </cell>
          <cell r="F336">
            <v>914</v>
          </cell>
          <cell r="G336">
            <v>817</v>
          </cell>
          <cell r="H336">
            <v>227</v>
          </cell>
          <cell r="I336">
            <v>2</v>
          </cell>
          <cell r="J336">
            <v>696</v>
          </cell>
          <cell r="K336">
            <v>243</v>
          </cell>
          <cell r="L336">
            <v>2977</v>
          </cell>
          <cell r="M336">
            <v>180</v>
          </cell>
          <cell r="N336">
            <v>33597</v>
          </cell>
          <cell r="Q336" t="str">
            <v>53</v>
          </cell>
          <cell r="R336">
            <v>94877</v>
          </cell>
        </row>
        <row r="337">
          <cell r="C337">
            <v>124</v>
          </cell>
          <cell r="D337">
            <v>4138</v>
          </cell>
          <cell r="E337">
            <v>22361</v>
          </cell>
          <cell r="F337">
            <v>815</v>
          </cell>
          <cell r="G337">
            <v>790</v>
          </cell>
          <cell r="H337">
            <v>226</v>
          </cell>
          <cell r="I337">
            <v>0</v>
          </cell>
          <cell r="J337">
            <v>705</v>
          </cell>
          <cell r="K337">
            <v>230</v>
          </cell>
          <cell r="L337">
            <v>2876</v>
          </cell>
          <cell r="M337">
            <v>206</v>
          </cell>
          <cell r="N337">
            <v>32471</v>
          </cell>
          <cell r="Q337" t="str">
            <v>54</v>
          </cell>
          <cell r="R337">
            <v>81022</v>
          </cell>
        </row>
        <row r="338">
          <cell r="C338">
            <v>107</v>
          </cell>
          <cell r="D338">
            <v>3407</v>
          </cell>
          <cell r="E338">
            <v>20758</v>
          </cell>
          <cell r="F338">
            <v>785</v>
          </cell>
          <cell r="G338">
            <v>681</v>
          </cell>
          <cell r="H338">
            <v>191</v>
          </cell>
          <cell r="I338">
            <v>4</v>
          </cell>
          <cell r="J338">
            <v>593</v>
          </cell>
          <cell r="K338">
            <v>195</v>
          </cell>
          <cell r="L338">
            <v>2352</v>
          </cell>
          <cell r="M338">
            <v>209</v>
          </cell>
          <cell r="N338">
            <v>29282</v>
          </cell>
          <cell r="Q338" t="str">
            <v>55</v>
          </cell>
          <cell r="R338">
            <v>71215</v>
          </cell>
        </row>
        <row r="339">
          <cell r="C339">
            <v>73</v>
          </cell>
          <cell r="D339">
            <v>2167</v>
          </cell>
          <cell r="E339">
            <v>14677</v>
          </cell>
          <cell r="F339">
            <v>556</v>
          </cell>
          <cell r="G339">
            <v>449</v>
          </cell>
          <cell r="H339">
            <v>116</v>
          </cell>
          <cell r="I339">
            <v>1</v>
          </cell>
          <cell r="J339">
            <v>431</v>
          </cell>
          <cell r="K339">
            <v>150</v>
          </cell>
          <cell r="L339">
            <v>1501</v>
          </cell>
          <cell r="M339">
            <v>120</v>
          </cell>
          <cell r="N339">
            <v>20241</v>
          </cell>
          <cell r="Q339" t="str">
            <v>56</v>
          </cell>
          <cell r="R339">
            <v>49450</v>
          </cell>
        </row>
        <row r="340">
          <cell r="C340">
            <v>58</v>
          </cell>
          <cell r="D340">
            <v>2046</v>
          </cell>
          <cell r="E340">
            <v>13548</v>
          </cell>
          <cell r="F340">
            <v>445</v>
          </cell>
          <cell r="G340">
            <v>476</v>
          </cell>
          <cell r="H340">
            <v>109</v>
          </cell>
          <cell r="I340">
            <v>1</v>
          </cell>
          <cell r="J340">
            <v>402</v>
          </cell>
          <cell r="K340">
            <v>139</v>
          </cell>
          <cell r="L340">
            <v>1263</v>
          </cell>
          <cell r="M340">
            <v>100</v>
          </cell>
          <cell r="N340">
            <v>18587</v>
          </cell>
          <cell r="Q340" t="str">
            <v>57</v>
          </cell>
          <cell r="R340">
            <v>39999</v>
          </cell>
        </row>
        <row r="341">
          <cell r="C341">
            <v>57</v>
          </cell>
          <cell r="D341">
            <v>1759</v>
          </cell>
          <cell r="E341">
            <v>12655</v>
          </cell>
          <cell r="F341">
            <v>440</v>
          </cell>
          <cell r="G341">
            <v>399</v>
          </cell>
          <cell r="H341">
            <v>97</v>
          </cell>
          <cell r="I341">
            <v>0</v>
          </cell>
          <cell r="J341">
            <v>353</v>
          </cell>
          <cell r="K341">
            <v>114</v>
          </cell>
          <cell r="L341">
            <v>1108</v>
          </cell>
          <cell r="M341">
            <v>91</v>
          </cell>
          <cell r="N341">
            <v>17073</v>
          </cell>
          <cell r="Q341" t="str">
            <v>58</v>
          </cell>
          <cell r="R341">
            <v>39987</v>
          </cell>
        </row>
        <row r="342">
          <cell r="C342">
            <v>45</v>
          </cell>
          <cell r="D342">
            <v>1485</v>
          </cell>
          <cell r="E342">
            <v>11285</v>
          </cell>
          <cell r="F342">
            <v>388</v>
          </cell>
          <cell r="G342">
            <v>322</v>
          </cell>
          <cell r="H342">
            <v>75</v>
          </cell>
          <cell r="I342">
            <v>0</v>
          </cell>
          <cell r="J342">
            <v>290</v>
          </cell>
          <cell r="K342">
            <v>112</v>
          </cell>
          <cell r="L342">
            <v>958</v>
          </cell>
          <cell r="M342">
            <v>71</v>
          </cell>
          <cell r="N342">
            <v>15031</v>
          </cell>
          <cell r="Q342" t="str">
            <v>59</v>
          </cell>
          <cell r="R342">
            <v>32109</v>
          </cell>
        </row>
        <row r="343">
          <cell r="C343">
            <v>22</v>
          </cell>
          <cell r="D343">
            <v>649</v>
          </cell>
          <cell r="E343">
            <v>4020</v>
          </cell>
          <cell r="F343">
            <v>128</v>
          </cell>
          <cell r="G343">
            <v>110</v>
          </cell>
          <cell r="H343">
            <v>32</v>
          </cell>
          <cell r="I343">
            <v>0</v>
          </cell>
          <cell r="J343">
            <v>104</v>
          </cell>
          <cell r="K343">
            <v>28</v>
          </cell>
          <cell r="L343">
            <v>421</v>
          </cell>
          <cell r="M343">
            <v>52</v>
          </cell>
          <cell r="N343">
            <v>5566</v>
          </cell>
          <cell r="Q343" t="str">
            <v>60</v>
          </cell>
          <cell r="R343">
            <v>15950</v>
          </cell>
        </row>
        <row r="344">
          <cell r="C344">
            <v>18</v>
          </cell>
          <cell r="D344">
            <v>464</v>
          </cell>
          <cell r="E344">
            <v>2441</v>
          </cell>
          <cell r="F344">
            <v>70</v>
          </cell>
          <cell r="G344">
            <v>64</v>
          </cell>
          <cell r="H344">
            <v>18</v>
          </cell>
          <cell r="I344">
            <v>0</v>
          </cell>
          <cell r="J344">
            <v>48</v>
          </cell>
          <cell r="K344">
            <v>17</v>
          </cell>
          <cell r="L344">
            <v>270</v>
          </cell>
          <cell r="M344">
            <v>27</v>
          </cell>
          <cell r="N344">
            <v>3437</v>
          </cell>
          <cell r="Q344" t="str">
            <v>61</v>
          </cell>
          <cell r="R344">
            <v>13263</v>
          </cell>
        </row>
        <row r="345">
          <cell r="C345">
            <v>14</v>
          </cell>
          <cell r="D345">
            <v>372</v>
          </cell>
          <cell r="E345">
            <v>1999</v>
          </cell>
          <cell r="F345">
            <v>62</v>
          </cell>
          <cell r="G345">
            <v>48</v>
          </cell>
          <cell r="H345">
            <v>11</v>
          </cell>
          <cell r="I345">
            <v>0</v>
          </cell>
          <cell r="J345">
            <v>46</v>
          </cell>
          <cell r="K345">
            <v>17</v>
          </cell>
          <cell r="L345">
            <v>193</v>
          </cell>
          <cell r="M345">
            <v>29</v>
          </cell>
          <cell r="N345">
            <v>2791</v>
          </cell>
          <cell r="Q345" t="str">
            <v>62</v>
          </cell>
          <cell r="R345">
            <v>10499</v>
          </cell>
        </row>
        <row r="346">
          <cell r="C346">
            <v>8</v>
          </cell>
          <cell r="D346">
            <v>298</v>
          </cell>
          <cell r="E346">
            <v>1567</v>
          </cell>
          <cell r="F346">
            <v>37</v>
          </cell>
          <cell r="G346">
            <v>47</v>
          </cell>
          <cell r="H346">
            <v>6</v>
          </cell>
          <cell r="I346">
            <v>0</v>
          </cell>
          <cell r="J346">
            <v>37</v>
          </cell>
          <cell r="K346">
            <v>4</v>
          </cell>
          <cell r="L346">
            <v>150</v>
          </cell>
          <cell r="M346">
            <v>28</v>
          </cell>
          <cell r="N346">
            <v>2182</v>
          </cell>
          <cell r="Q346" t="str">
            <v>63</v>
          </cell>
          <cell r="R346">
            <v>6101</v>
          </cell>
        </row>
        <row r="347">
          <cell r="C347">
            <v>7</v>
          </cell>
          <cell r="D347">
            <v>248</v>
          </cell>
          <cell r="E347">
            <v>1262</v>
          </cell>
          <cell r="F347">
            <v>42</v>
          </cell>
          <cell r="G347">
            <v>41</v>
          </cell>
          <cell r="H347">
            <v>3</v>
          </cell>
          <cell r="I347">
            <v>0</v>
          </cell>
          <cell r="J347">
            <v>32</v>
          </cell>
          <cell r="K347">
            <v>6</v>
          </cell>
          <cell r="L347">
            <v>115</v>
          </cell>
          <cell r="M347">
            <v>27</v>
          </cell>
          <cell r="N347">
            <v>1783</v>
          </cell>
          <cell r="Q347" t="str">
            <v>64</v>
          </cell>
          <cell r="R347">
            <v>5422</v>
          </cell>
        </row>
        <row r="348">
          <cell r="C348">
            <v>4</v>
          </cell>
          <cell r="D348">
            <v>113</v>
          </cell>
          <cell r="E348">
            <v>521</v>
          </cell>
          <cell r="F348">
            <v>29</v>
          </cell>
          <cell r="G348">
            <v>16</v>
          </cell>
          <cell r="H348">
            <v>0</v>
          </cell>
          <cell r="I348">
            <v>0</v>
          </cell>
          <cell r="J348">
            <v>14</v>
          </cell>
          <cell r="K348">
            <v>4</v>
          </cell>
          <cell r="L348">
            <v>33</v>
          </cell>
          <cell r="M348">
            <v>16</v>
          </cell>
          <cell r="N348">
            <v>750</v>
          </cell>
          <cell r="Q348" t="str">
            <v>65</v>
          </cell>
          <cell r="R348">
            <v>3139</v>
          </cell>
        </row>
        <row r="349">
          <cell r="C349">
            <v>2</v>
          </cell>
          <cell r="D349">
            <v>67</v>
          </cell>
          <cell r="E349">
            <v>396</v>
          </cell>
          <cell r="F349">
            <v>21</v>
          </cell>
          <cell r="G349">
            <v>12</v>
          </cell>
          <cell r="H349">
            <v>2</v>
          </cell>
          <cell r="I349">
            <v>0</v>
          </cell>
          <cell r="J349">
            <v>16</v>
          </cell>
          <cell r="K349">
            <v>2</v>
          </cell>
          <cell r="L349">
            <v>20</v>
          </cell>
          <cell r="M349">
            <v>13</v>
          </cell>
          <cell r="N349">
            <v>551</v>
          </cell>
          <cell r="Q349" t="str">
            <v>66</v>
          </cell>
          <cell r="R349">
            <v>1598</v>
          </cell>
        </row>
        <row r="350">
          <cell r="C350">
            <v>0</v>
          </cell>
          <cell r="D350">
            <v>54</v>
          </cell>
          <cell r="E350">
            <v>399</v>
          </cell>
          <cell r="F350">
            <v>28</v>
          </cell>
          <cell r="G350">
            <v>6</v>
          </cell>
          <cell r="H350">
            <v>0</v>
          </cell>
          <cell r="I350">
            <v>0</v>
          </cell>
          <cell r="J350">
            <v>8</v>
          </cell>
          <cell r="K350">
            <v>4</v>
          </cell>
          <cell r="L350">
            <v>14</v>
          </cell>
          <cell r="M350">
            <v>4</v>
          </cell>
          <cell r="N350">
            <v>517</v>
          </cell>
          <cell r="Q350" t="str">
            <v>67</v>
          </cell>
          <cell r="R350">
            <v>0</v>
          </cell>
        </row>
        <row r="351">
          <cell r="C351">
            <v>0</v>
          </cell>
          <cell r="D351">
            <v>63</v>
          </cell>
          <cell r="E351">
            <v>343</v>
          </cell>
          <cell r="F351">
            <v>23</v>
          </cell>
          <cell r="G351">
            <v>7</v>
          </cell>
          <cell r="H351">
            <v>0</v>
          </cell>
          <cell r="I351">
            <v>0</v>
          </cell>
          <cell r="J351">
            <v>3</v>
          </cell>
          <cell r="K351">
            <v>2</v>
          </cell>
          <cell r="L351">
            <v>20</v>
          </cell>
          <cell r="M351">
            <v>14</v>
          </cell>
          <cell r="N351">
            <v>475</v>
          </cell>
          <cell r="Q351" t="str">
            <v>68</v>
          </cell>
          <cell r="R351">
            <v>0</v>
          </cell>
        </row>
        <row r="352">
          <cell r="C352">
            <v>0</v>
          </cell>
          <cell r="D352">
            <v>65</v>
          </cell>
          <cell r="E352">
            <v>363</v>
          </cell>
          <cell r="F352">
            <v>15</v>
          </cell>
          <cell r="G352">
            <v>11</v>
          </cell>
          <cell r="H352">
            <v>0</v>
          </cell>
          <cell r="I352">
            <v>0</v>
          </cell>
          <cell r="J352">
            <v>8</v>
          </cell>
          <cell r="K352">
            <v>1</v>
          </cell>
          <cell r="L352">
            <v>19</v>
          </cell>
          <cell r="M352">
            <v>7</v>
          </cell>
          <cell r="N352">
            <v>489</v>
          </cell>
          <cell r="Q352" t="str">
            <v>69</v>
          </cell>
          <cell r="R352">
            <v>0</v>
          </cell>
        </row>
        <row r="353">
          <cell r="C353">
            <v>1</v>
          </cell>
          <cell r="D353">
            <v>375</v>
          </cell>
          <cell r="E353">
            <v>2844</v>
          </cell>
          <cell r="F353">
            <v>96</v>
          </cell>
          <cell r="G353">
            <v>42</v>
          </cell>
          <cell r="H353">
            <v>1</v>
          </cell>
          <cell r="I353">
            <v>0</v>
          </cell>
          <cell r="J353">
            <v>24</v>
          </cell>
          <cell r="K353">
            <v>11</v>
          </cell>
          <cell r="L353">
            <v>59</v>
          </cell>
          <cell r="M353">
            <v>94</v>
          </cell>
          <cell r="N353">
            <v>3547</v>
          </cell>
          <cell r="Q353" t="str">
            <v>70</v>
          </cell>
          <cell r="R353">
            <v>851</v>
          </cell>
        </row>
        <row r="354">
          <cell r="C354">
            <v>7858</v>
          </cell>
          <cell r="D354">
            <v>137553</v>
          </cell>
          <cell r="E354">
            <v>719406</v>
          </cell>
          <cell r="F354">
            <v>28137</v>
          </cell>
          <cell r="G354">
            <v>28928</v>
          </cell>
          <cell r="H354">
            <v>9438</v>
          </cell>
          <cell r="I354">
            <v>75</v>
          </cell>
          <cell r="J354">
            <v>19537</v>
          </cell>
          <cell r="K354">
            <v>4299</v>
          </cell>
          <cell r="L354">
            <v>102824</v>
          </cell>
          <cell r="M354">
            <v>6906</v>
          </cell>
          <cell r="N354">
            <v>1064961</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_T"/>
      <sheetName val="H1_0,8"/>
      <sheetName val="H1_1,2"/>
      <sheetName val="H2_T"/>
      <sheetName val="Synthese1"/>
      <sheetName val="SyntheseEuro"/>
      <sheetName val="GraphPmoy"/>
      <sheetName val="Compare"/>
      <sheetName val="PourGlobal"/>
    </sheetNames>
    <sheetDataSet>
      <sheetData sheetId="0" refreshError="1">
        <row r="2">
          <cell r="D2" t="b">
            <v>0</v>
          </cell>
        </row>
      </sheetData>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_T"/>
      <sheetName val="H1_T_A"/>
      <sheetName val="H1_0,8"/>
      <sheetName val="H1_1,2"/>
      <sheetName val="H2_T"/>
      <sheetName val="Synthese1"/>
      <sheetName val="SyntheseEuro"/>
      <sheetName val="GraphPmoy"/>
      <sheetName val="Compare"/>
      <sheetName val="EnvoiEffCot"/>
      <sheetName val="PourGlobal"/>
      <sheetName val="H0_T"/>
      <sheetName val="H0_0,9"/>
      <sheetName val="Synthèse0"/>
      <sheetName val="Synthèse2"/>
      <sheetName val="Compar"/>
    </sheetNames>
    <sheetDataSet>
      <sheetData sheetId="0" refreshError="1">
        <row r="1">
          <cell r="B1" t="str">
            <v>CNAV</v>
          </cell>
          <cell r="F1" t="str">
            <v>Prix_2001</v>
          </cell>
          <cell r="G1" t="str">
            <v>Tcot</v>
          </cell>
        </row>
        <row r="2">
          <cell r="F2">
            <v>1.012</v>
          </cell>
          <cell r="G2">
            <v>0.16580249999999999</v>
          </cell>
        </row>
        <row r="3">
          <cell r="C3">
            <v>1998</v>
          </cell>
          <cell r="D3">
            <v>1999</v>
          </cell>
          <cell r="F3">
            <v>2001</v>
          </cell>
          <cell r="G3">
            <v>2002</v>
          </cell>
          <cell r="H3">
            <v>2003</v>
          </cell>
          <cell r="I3">
            <v>2004</v>
          </cell>
          <cell r="K3">
            <v>2006</v>
          </cell>
          <cell r="L3">
            <v>2007</v>
          </cell>
          <cell r="M3">
            <v>2008</v>
          </cell>
          <cell r="N3">
            <v>2009</v>
          </cell>
          <cell r="P3">
            <v>2011</v>
          </cell>
          <cell r="Q3">
            <v>2012</v>
          </cell>
          <cell r="R3">
            <v>2013</v>
          </cell>
          <cell r="S3">
            <v>2014</v>
          </cell>
          <cell r="U3">
            <v>2016</v>
          </cell>
          <cell r="V3">
            <v>2017</v>
          </cell>
          <cell r="W3">
            <v>2018</v>
          </cell>
          <cell r="X3">
            <v>2019</v>
          </cell>
          <cell r="Z3">
            <v>2021</v>
          </cell>
          <cell r="AA3">
            <v>2022</v>
          </cell>
          <cell r="AB3">
            <v>2023</v>
          </cell>
          <cell r="AC3">
            <v>2024</v>
          </cell>
          <cell r="AE3">
            <v>2026</v>
          </cell>
          <cell r="AF3">
            <v>2027</v>
          </cell>
          <cell r="AG3">
            <v>2028</v>
          </cell>
          <cell r="AH3">
            <v>2029</v>
          </cell>
          <cell r="AJ3">
            <v>2031</v>
          </cell>
          <cell r="AK3">
            <v>2032</v>
          </cell>
          <cell r="AL3">
            <v>2033</v>
          </cell>
          <cell r="AM3">
            <v>2034</v>
          </cell>
          <cell r="AO3">
            <v>2036</v>
          </cell>
          <cell r="AP3">
            <v>2037</v>
          </cell>
          <cell r="AQ3">
            <v>2038</v>
          </cell>
          <cell r="AR3">
            <v>2039</v>
          </cell>
        </row>
        <row r="4">
          <cell r="D4">
            <v>14809648.754999999</v>
          </cell>
          <cell r="F4">
            <v>15528094.435402561</v>
          </cell>
          <cell r="G4">
            <v>15823128.229675207</v>
          </cell>
          <cell r="H4">
            <v>16155413.922498384</v>
          </cell>
          <cell r="I4">
            <v>16478522.200948352</v>
          </cell>
          <cell r="K4">
            <v>17110638.31257673</v>
          </cell>
          <cell r="L4">
            <v>17401519.163890533</v>
          </cell>
          <cell r="M4">
            <v>17679943.470512781</v>
          </cell>
          <cell r="N4">
            <v>17909782.735629447</v>
          </cell>
          <cell r="P4">
            <v>18035007.936516967</v>
          </cell>
          <cell r="Q4">
            <v>18016972.928580448</v>
          </cell>
          <cell r="R4">
            <v>17998955.955651868</v>
          </cell>
          <cell r="S4">
            <v>17980956.999696217</v>
          </cell>
          <cell r="U4">
            <v>17945013.066653825</v>
          </cell>
          <cell r="V4">
            <v>17927068.053587172</v>
          </cell>
          <cell r="W4">
            <v>17891213.917479999</v>
          </cell>
          <cell r="X4">
            <v>17855431.489645038</v>
          </cell>
          <cell r="Z4">
            <v>17766261.464785751</v>
          </cell>
          <cell r="AA4">
            <v>17712962.680391394</v>
          </cell>
          <cell r="AB4">
            <v>17659823.792350218</v>
          </cell>
          <cell r="AC4">
            <v>17589184.497180816</v>
          </cell>
          <cell r="AE4">
            <v>17448752.448155325</v>
          </cell>
          <cell r="AF4">
            <v>17378957.438362703</v>
          </cell>
          <cell r="AG4">
            <v>17309441.608609252</v>
          </cell>
          <cell r="AH4">
            <v>17240203.842174813</v>
          </cell>
          <cell r="AJ4">
            <v>17085386.81167208</v>
          </cell>
          <cell r="AK4">
            <v>16999959.87761372</v>
          </cell>
          <cell r="AL4">
            <v>16914960.07822565</v>
          </cell>
          <cell r="AM4">
            <v>16847300.237912748</v>
          </cell>
          <cell r="AO4">
            <v>16796792.031799484</v>
          </cell>
          <cell r="AP4">
            <v>16779995.239767686</v>
          </cell>
          <cell r="AQ4">
            <v>16763215.244527917</v>
          </cell>
          <cell r="AR4">
            <v>16746452.029283389</v>
          </cell>
        </row>
        <row r="7">
          <cell r="C7">
            <v>295640.2814798418</v>
          </cell>
          <cell r="D7">
            <v>307624.36156620545</v>
          </cell>
          <cell r="F7">
            <v>331400.79051383398</v>
          </cell>
          <cell r="G7">
            <v>344113.65623873513</v>
          </cell>
          <cell r="H7">
            <v>357664.16379410401</v>
          </cell>
          <cell r="I7">
            <v>371019.34367017588</v>
          </cell>
          <cell r="K7">
            <v>397678.32277684903</v>
          </cell>
          <cell r="L7">
            <v>410909.87593228032</v>
          </cell>
          <cell r="M7">
            <v>424164.18489035196</v>
          </cell>
          <cell r="N7">
            <v>436553.17240262928</v>
          </cell>
          <cell r="P7">
            <v>453785.46887531783</v>
          </cell>
          <cell r="Q7">
            <v>460584.9903409456</v>
          </cell>
          <cell r="R7">
            <v>467486.3958362143</v>
          </cell>
          <cell r="S7">
            <v>474491.21199142426</v>
          </cell>
          <cell r="U7">
            <v>488817.29752076941</v>
          </cell>
          <cell r="V7">
            <v>496141.73590682057</v>
          </cell>
          <cell r="W7">
            <v>503071.843673967</v>
          </cell>
          <cell r="X7">
            <v>510098.75118640502</v>
          </cell>
          <cell r="Z7">
            <v>523922.8933371295</v>
          </cell>
          <cell r="AA7">
            <v>530708.74265163194</v>
          </cell>
          <cell r="AB7">
            <v>537582.48228645581</v>
          </cell>
          <cell r="AC7">
            <v>543999.066795027</v>
          </cell>
          <cell r="AE7">
            <v>557062.91502883006</v>
          </cell>
          <cell r="AF7">
            <v>563712.01798261411</v>
          </cell>
          <cell r="AG7">
            <v>570440.48462925456</v>
          </cell>
          <cell r="AH7">
            <v>577249.26225378935</v>
          </cell>
          <cell r="AJ7">
            <v>590518.1107072233</v>
          </cell>
          <cell r="AK7">
            <v>596966.56847614632</v>
          </cell>
          <cell r="AL7">
            <v>603485.44340390584</v>
          </cell>
          <cell r="AM7">
            <v>610075.50444587634</v>
          </cell>
          <cell r="AO7">
            <v>625980.61335057835</v>
          </cell>
          <cell r="AP7">
            <v>635360.3068610233</v>
          </cell>
          <cell r="AQ7">
            <v>644880.54569902888</v>
          </cell>
          <cell r="AR7">
            <v>654543.43579578307</v>
          </cell>
        </row>
        <row r="8">
          <cell r="C8">
            <v>13298.584721739126</v>
          </cell>
          <cell r="D8">
            <v>13787.160227272723</v>
          </cell>
          <cell r="F8">
            <v>14476.284584980236</v>
          </cell>
          <cell r="G8">
            <v>14885.831078460358</v>
          </cell>
          <cell r="H8">
            <v>15309.191370798266</v>
          </cell>
          <cell r="I8">
            <v>15753.258744200983</v>
          </cell>
          <cell r="K8">
            <v>16808.032973168123</v>
          </cell>
          <cell r="L8">
            <v>17415.877567625113</v>
          </cell>
          <cell r="M8">
            <v>18036.986895246409</v>
          </cell>
          <cell r="N8">
            <v>18658.290364068769</v>
          </cell>
          <cell r="P8">
            <v>19896.867337003452</v>
          </cell>
          <cell r="Q8">
            <v>20513.929462794364</v>
          </cell>
          <cell r="R8">
            <v>21111.307239679856</v>
          </cell>
          <cell r="S8">
            <v>21710.235491784319</v>
          </cell>
          <cell r="U8">
            <v>22823.459435151548</v>
          </cell>
          <cell r="V8">
            <v>23337.008391364176</v>
          </cell>
          <cell r="W8">
            <v>23840.873673384558</v>
          </cell>
          <cell r="X8">
            <v>24336.087024839002</v>
          </cell>
          <cell r="Z8">
            <v>25301.031497836779</v>
          </cell>
          <cell r="AA8">
            <v>25754.384372517503</v>
          </cell>
          <cell r="AB8">
            <v>26171.882296079493</v>
          </cell>
          <cell r="AC8">
            <v>26586.778734083928</v>
          </cell>
          <cell r="AE8">
            <v>27314.708364194936</v>
          </cell>
          <cell r="AF8">
            <v>27617.503038353425</v>
          </cell>
          <cell r="AG8">
            <v>27893.742825002282</v>
          </cell>
          <cell r="AH8">
            <v>28158.315247862283</v>
          </cell>
          <cell r="AJ8">
            <v>28625.447984751096</v>
          </cell>
          <cell r="AK8">
            <v>29233.49383601702</v>
          </cell>
          <cell r="AL8">
            <v>29830.919581691396</v>
          </cell>
          <cell r="AM8">
            <v>30422.057817159293</v>
          </cell>
          <cell r="AO8">
            <v>31582.758349773438</v>
          </cell>
          <cell r="AP8">
            <v>32138.223356713919</v>
          </cell>
          <cell r="AQ8">
            <v>32687.839849963486</v>
          </cell>
          <cell r="AR8">
            <v>33251.398060539745</v>
          </cell>
        </row>
        <row r="9">
          <cell r="C9">
            <v>36725.291514649201</v>
          </cell>
          <cell r="D9">
            <v>41705.905686758881</v>
          </cell>
          <cell r="F9">
            <v>34278.656126482216</v>
          </cell>
          <cell r="G9">
            <v>33988.949768723585</v>
          </cell>
          <cell r="H9">
            <v>33221.318936405383</v>
          </cell>
          <cell r="I9">
            <v>32305.261183449617</v>
          </cell>
          <cell r="K9">
            <v>29767.191519005301</v>
          </cell>
          <cell r="L9">
            <v>27586.945869910593</v>
          </cell>
          <cell r="M9">
            <v>25287.788496788085</v>
          </cell>
          <cell r="N9">
            <v>23329.874205818378</v>
          </cell>
          <cell r="P9">
            <v>22601.748578727762</v>
          </cell>
          <cell r="Q9">
            <v>22963.376555987412</v>
          </cell>
          <cell r="R9">
            <v>23285.837227162818</v>
          </cell>
          <cell r="S9">
            <v>23658.41062279743</v>
          </cell>
          <cell r="U9">
            <v>24327.244669839252</v>
          </cell>
          <cell r="V9">
            <v>24716.480584556681</v>
          </cell>
          <cell r="W9">
            <v>25063.277715239223</v>
          </cell>
          <cell r="X9">
            <v>25414.844935073957</v>
          </cell>
          <cell r="Z9">
            <v>26132.545915816041</v>
          </cell>
          <cell r="AA9">
            <v>26446.953108865702</v>
          </cell>
          <cell r="AB9">
            <v>26817.417879473029</v>
          </cell>
          <cell r="AC9">
            <v>27192.967102743922</v>
          </cell>
          <cell r="AE9">
            <v>27849.079012998925</v>
          </cell>
          <cell r="AF9">
            <v>28238.524070307689</v>
          </cell>
          <cell r="AG9">
            <v>28576.263555013396</v>
          </cell>
          <cell r="AH9">
            <v>28975.532706480652</v>
          </cell>
          <cell r="AJ9">
            <v>29730.706484524129</v>
          </cell>
          <cell r="AK9">
            <v>30084.842867599338</v>
          </cell>
          <cell r="AL9">
            <v>30442.700554072926</v>
          </cell>
          <cell r="AM9">
            <v>30867.04586483883</v>
          </cell>
          <cell r="AO9">
            <v>31733.170152774361</v>
          </cell>
          <cell r="AP9">
            <v>32240.900875218755</v>
          </cell>
          <cell r="AQ9">
            <v>32689.904768223834</v>
          </cell>
          <cell r="AR9">
            <v>33212.943244515416</v>
          </cell>
        </row>
        <row r="10">
          <cell r="C10">
            <v>345664.15771623014</v>
          </cell>
          <cell r="D10">
            <v>363117.42748023703</v>
          </cell>
          <cell r="F10">
            <v>380155.73122529645</v>
          </cell>
          <cell r="G10">
            <v>392988.43708591908</v>
          </cell>
          <cell r="H10">
            <v>406194.67410130764</v>
          </cell>
          <cell r="I10">
            <v>419077.86359782645</v>
          </cell>
          <cell r="K10">
            <v>444253.54726902244</v>
          </cell>
          <cell r="L10">
            <v>455912.69936981605</v>
          </cell>
          <cell r="M10">
            <v>467488.96028238646</v>
          </cell>
          <cell r="N10">
            <v>478541.33697251644</v>
          </cell>
          <cell r="P10">
            <v>496284.08479104907</v>
          </cell>
          <cell r="Q10">
            <v>504062.29635972739</v>
          </cell>
          <cell r="R10">
            <v>511883.54030305694</v>
          </cell>
          <cell r="S10">
            <v>519859.85810600605</v>
          </cell>
          <cell r="U10">
            <v>535968.00162576023</v>
          </cell>
          <cell r="V10">
            <v>544195.22488274146</v>
          </cell>
          <cell r="W10">
            <v>551975.99506259081</v>
          </cell>
          <cell r="X10">
            <v>559849.68314631796</v>
          </cell>
          <cell r="Z10">
            <v>575356.47075078241</v>
          </cell>
          <cell r="AA10">
            <v>582910.08013301506</v>
          </cell>
          <cell r="AB10">
            <v>590571.78246200841</v>
          </cell>
          <cell r="AC10">
            <v>597778.81263185479</v>
          </cell>
          <cell r="AE10">
            <v>612226.70240602398</v>
          </cell>
          <cell r="AF10">
            <v>619568.04509127524</v>
          </cell>
          <cell r="AG10">
            <v>626910.49100927019</v>
          </cell>
          <cell r="AH10">
            <v>634383.1102081323</v>
          </cell>
          <cell r="AJ10">
            <v>648874.26517649856</v>
          </cell>
          <cell r="AK10">
            <v>656284.90517976263</v>
          </cell>
          <cell r="AL10">
            <v>663759.0635396702</v>
          </cell>
          <cell r="AM10">
            <v>671364.60812787456</v>
          </cell>
          <cell r="AO10">
            <v>689296.54185312614</v>
          </cell>
          <cell r="AP10">
            <v>699739.43109295599</v>
          </cell>
          <cell r="AQ10">
            <v>710258.29031721619</v>
          </cell>
          <cell r="AR10">
            <v>721007.77710083826</v>
          </cell>
        </row>
        <row r="11">
          <cell r="C11">
            <v>8621647.0222801249</v>
          </cell>
          <cell r="D11">
            <v>8818252.0323799513</v>
          </cell>
          <cell r="F11">
            <v>9148103.5540896971</v>
          </cell>
          <cell r="G11">
            <v>9320433.6133867316</v>
          </cell>
          <cell r="H11">
            <v>9498103.0862309448</v>
          </cell>
          <cell r="I11">
            <v>9685585.291005468</v>
          </cell>
          <cell r="K11">
            <v>10130648.502579015</v>
          </cell>
          <cell r="L11">
            <v>10424778.837112706</v>
          </cell>
          <cell r="M11">
            <v>10728904.742648073</v>
          </cell>
          <cell r="N11">
            <v>11031600.108475558</v>
          </cell>
          <cell r="P11">
            <v>11628696.908060387</v>
          </cell>
          <cell r="Q11">
            <v>11926082.394544723</v>
          </cell>
          <cell r="R11">
            <v>12210015.152270645</v>
          </cell>
          <cell r="S11">
            <v>12487021.348241802</v>
          </cell>
          <cell r="U11">
            <v>13013850.959120616</v>
          </cell>
          <cell r="V11">
            <v>13272916.708735824</v>
          </cell>
          <cell r="W11">
            <v>13525836.305657487</v>
          </cell>
          <cell r="X11">
            <v>13780256.159490995</v>
          </cell>
          <cell r="Z11">
            <v>14286963.501561988</v>
          </cell>
          <cell r="AA11">
            <v>14533258.412285477</v>
          </cell>
          <cell r="AB11">
            <v>14768839.519277155</v>
          </cell>
          <cell r="AC11">
            <v>15009572.104830058</v>
          </cell>
          <cell r="AE11">
            <v>15467705.081366912</v>
          </cell>
          <cell r="AF11">
            <v>15678097.295158489</v>
          </cell>
          <cell r="AG11">
            <v>15876869.019066462</v>
          </cell>
          <cell r="AH11">
            <v>16067616.988859821</v>
          </cell>
          <cell r="AJ11">
            <v>16471503.127269147</v>
          </cell>
          <cell r="AK11">
            <v>16642937.783426948</v>
          </cell>
          <cell r="AL11">
            <v>16805982.910933089</v>
          </cell>
          <cell r="AM11">
            <v>16959995.493361302</v>
          </cell>
          <cell r="AO11">
            <v>17222342.053803287</v>
          </cell>
          <cell r="AP11">
            <v>17323925.764042899</v>
          </cell>
          <cell r="AQ11">
            <v>17418950.463262983</v>
          </cell>
          <cell r="AR11">
            <v>17503817.476185553</v>
          </cell>
        </row>
        <row r="12">
          <cell r="C12">
            <v>0</v>
          </cell>
          <cell r="D12">
            <v>0</v>
          </cell>
          <cell r="F12">
            <v>0</v>
          </cell>
          <cell r="G12">
            <v>0</v>
          </cell>
          <cell r="H12">
            <v>0</v>
          </cell>
          <cell r="I12">
            <v>0</v>
          </cell>
          <cell r="K12">
            <v>0</v>
          </cell>
          <cell r="L12">
            <v>0</v>
          </cell>
          <cell r="M12">
            <v>0</v>
          </cell>
          <cell r="N12">
            <v>0</v>
          </cell>
          <cell r="P12">
            <v>0</v>
          </cell>
          <cell r="Q12">
            <v>0</v>
          </cell>
          <cell r="R12">
            <v>0</v>
          </cell>
          <cell r="S12">
            <v>0</v>
          </cell>
          <cell r="U12">
            <v>0</v>
          </cell>
          <cell r="V12">
            <v>0</v>
          </cell>
          <cell r="W12">
            <v>0</v>
          </cell>
          <cell r="X12">
            <v>0</v>
          </cell>
          <cell r="Z12">
            <v>0</v>
          </cell>
          <cell r="AA12">
            <v>0</v>
          </cell>
          <cell r="AB12">
            <v>0</v>
          </cell>
          <cell r="AC12">
            <v>0</v>
          </cell>
          <cell r="AE12">
            <v>0</v>
          </cell>
          <cell r="AF12">
            <v>0</v>
          </cell>
          <cell r="AG12">
            <v>0</v>
          </cell>
          <cell r="AH12">
            <v>0</v>
          </cell>
          <cell r="AJ12">
            <v>0</v>
          </cell>
          <cell r="AK12">
            <v>0</v>
          </cell>
          <cell r="AL12">
            <v>0</v>
          </cell>
          <cell r="AM12">
            <v>0</v>
          </cell>
          <cell r="AO12">
            <v>0</v>
          </cell>
          <cell r="AP12">
            <v>0</v>
          </cell>
          <cell r="AQ12">
            <v>0</v>
          </cell>
          <cell r="AR12">
            <v>0</v>
          </cell>
        </row>
        <row r="13">
          <cell r="C13">
            <v>1718502.6549444064</v>
          </cell>
          <cell r="D13">
            <v>1706180.2136112654</v>
          </cell>
          <cell r="F13">
            <v>1653273.1464829741</v>
          </cell>
          <cell r="G13">
            <v>1644599.3066956322</v>
          </cell>
          <cell r="H13">
            <v>1645014.3492643945</v>
          </cell>
          <cell r="I13">
            <v>1652929.6369869304</v>
          </cell>
          <cell r="K13">
            <v>1819950.7247360761</v>
          </cell>
          <cell r="L13">
            <v>1954964.2614607504</v>
          </cell>
          <cell r="M13">
            <v>2078396.1405275455</v>
          </cell>
          <cell r="N13">
            <v>2199697.571448653</v>
          </cell>
          <cell r="P13">
            <v>2316673.6242590924</v>
          </cell>
          <cell r="Q13">
            <v>2288694.9508448802</v>
          </cell>
          <cell r="R13">
            <v>2247996.2030095002</v>
          </cell>
          <cell r="S13">
            <v>2213457.7404317958</v>
          </cell>
          <cell r="U13">
            <v>2161465.6813518573</v>
          </cell>
          <cell r="V13">
            <v>2147396.0939214122</v>
          </cell>
          <cell r="W13">
            <v>2148230.4579050504</v>
          </cell>
          <cell r="X13">
            <v>2148524.2810779558</v>
          </cell>
          <cell r="Z13">
            <v>2164011.4600482984</v>
          </cell>
          <cell r="AA13">
            <v>2170273.0800195714</v>
          </cell>
          <cell r="AB13">
            <v>2173629.2619403377</v>
          </cell>
          <cell r="AC13">
            <v>2174594.7453809455</v>
          </cell>
          <cell r="AE13">
            <v>2167082.9209689377</v>
          </cell>
          <cell r="AF13">
            <v>2156597.8934721225</v>
          </cell>
          <cell r="AG13">
            <v>2119537.384193731</v>
          </cell>
          <cell r="AH13">
            <v>2071893.8652672425</v>
          </cell>
          <cell r="AJ13">
            <v>2035026.5738084479</v>
          </cell>
          <cell r="AK13">
            <v>2014181.9941830435</v>
          </cell>
          <cell r="AL13">
            <v>1989160.5034511234</v>
          </cell>
          <cell r="AM13">
            <v>1952720.8054275047</v>
          </cell>
          <cell r="AO13">
            <v>1825265.336875445</v>
          </cell>
          <cell r="AP13">
            <v>1738218.7935351455</v>
          </cell>
          <cell r="AQ13">
            <v>1668873.5224998891</v>
          </cell>
          <cell r="AR13">
            <v>1637450.664976707</v>
          </cell>
        </row>
        <row r="14">
          <cell r="C14">
            <v>6903144.3673357181</v>
          </cell>
          <cell r="D14">
            <v>7112071.8187686857</v>
          </cell>
          <cell r="F14">
            <v>7494830.4076067228</v>
          </cell>
          <cell r="G14">
            <v>7675834.306691099</v>
          </cell>
          <cell r="H14">
            <v>7853088.7369665504</v>
          </cell>
          <cell r="I14">
            <v>8032655.6540185371</v>
          </cell>
          <cell r="K14">
            <v>8310697.777842938</v>
          </cell>
          <cell r="L14">
            <v>8469814.5756519549</v>
          </cell>
          <cell r="M14">
            <v>8650508.6021205261</v>
          </cell>
          <cell r="N14">
            <v>8831902.5370269064</v>
          </cell>
          <cell r="P14">
            <v>9312023.2838012949</v>
          </cell>
          <cell r="Q14">
            <v>9637387.4436998423</v>
          </cell>
          <cell r="R14">
            <v>9962018.9492611438</v>
          </cell>
          <cell r="S14">
            <v>10273563.607810006</v>
          </cell>
          <cell r="U14">
            <v>10852385.277768759</v>
          </cell>
          <cell r="V14">
            <v>11125520.614814412</v>
          </cell>
          <cell r="W14">
            <v>11377605.847752437</v>
          </cell>
          <cell r="X14">
            <v>11631731.87841304</v>
          </cell>
          <cell r="Z14">
            <v>12122952.041513689</v>
          </cell>
          <cell r="AA14">
            <v>12362985.332265906</v>
          </cell>
          <cell r="AB14">
            <v>12595210.257336818</v>
          </cell>
          <cell r="AC14">
            <v>12834977.359449113</v>
          </cell>
          <cell r="AE14">
            <v>13300622.160397973</v>
          </cell>
          <cell r="AF14">
            <v>13521499.401686367</v>
          </cell>
          <cell r="AG14">
            <v>13757331.634872731</v>
          </cell>
          <cell r="AH14">
            <v>13995723.123592578</v>
          </cell>
          <cell r="AJ14">
            <v>14436476.553460699</v>
          </cell>
          <cell r="AK14">
            <v>14628755.789243905</v>
          </cell>
          <cell r="AL14">
            <v>14816822.407481965</v>
          </cell>
          <cell r="AM14">
            <v>15007274.687933795</v>
          </cell>
          <cell r="AO14">
            <v>15397076.716927843</v>
          </cell>
          <cell r="AP14">
            <v>15585706.970507752</v>
          </cell>
          <cell r="AQ14">
            <v>15750076.940763094</v>
          </cell>
          <cell r="AR14">
            <v>15866366.811208844</v>
          </cell>
        </row>
        <row r="16">
          <cell r="C16">
            <v>347681.38882837497</v>
          </cell>
          <cell r="D16">
            <v>358951.10005999991</v>
          </cell>
          <cell r="F16">
            <v>370173.71200126043</v>
          </cell>
          <cell r="G16">
            <v>378403.08790063672</v>
          </cell>
          <cell r="H16">
            <v>387146.83830373752</v>
          </cell>
          <cell r="I16">
            <v>396677.23985665798</v>
          </cell>
          <cell r="K16">
            <v>420311.75197420514</v>
          </cell>
          <cell r="L16">
            <v>435659.5547988881</v>
          </cell>
          <cell r="M16">
            <v>451361.8089479449</v>
          </cell>
          <cell r="N16">
            <v>467092.94720600382</v>
          </cell>
          <cell r="P16">
            <v>498522.56738600536</v>
          </cell>
          <cell r="Q16">
            <v>514203.90584195993</v>
          </cell>
          <cell r="R16">
            <v>529405.10014060501</v>
          </cell>
          <cell r="S16">
            <v>544658.26339770807</v>
          </cell>
          <cell r="U16">
            <v>575057.8091755166</v>
          </cell>
          <cell r="V16">
            <v>590675.06945527496</v>
          </cell>
          <cell r="W16">
            <v>606454.45426483336</v>
          </cell>
          <cell r="X16">
            <v>622719.21883448458</v>
          </cell>
          <cell r="Z16">
            <v>656493.45497308427</v>
          </cell>
          <cell r="AA16">
            <v>673662.22639439045</v>
          </cell>
          <cell r="AB16">
            <v>690638.93543452141</v>
          </cell>
          <cell r="AC16">
            <v>708340.68795914738</v>
          </cell>
          <cell r="AE16">
            <v>743777.37606924248</v>
          </cell>
          <cell r="AF16">
            <v>761318.86239081202</v>
          </cell>
          <cell r="AG16">
            <v>778942.88190295198</v>
          </cell>
          <cell r="AH16">
            <v>797492.08282806166</v>
          </cell>
          <cell r="AJ16">
            <v>836347.79715144646</v>
          </cell>
          <cell r="AK16">
            <v>854329.30882972979</v>
          </cell>
          <cell r="AL16">
            <v>872230.41743767948</v>
          </cell>
          <cell r="AM16">
            <v>889965.75804998213</v>
          </cell>
          <cell r="AO16">
            <v>924624.0307528195</v>
          </cell>
          <cell r="AP16">
            <v>941363.61065728322</v>
          </cell>
          <cell r="AQ16">
            <v>957948.81667328125</v>
          </cell>
          <cell r="AR16">
            <v>974711.99339024536</v>
          </cell>
        </row>
        <row r="17">
          <cell r="C17">
            <v>331616.11442504992</v>
          </cell>
          <cell r="D17">
            <v>342920.51181499992</v>
          </cell>
          <cell r="F17">
            <v>354740.6670835797</v>
          </cell>
          <cell r="G17">
            <v>363220.76632804814</v>
          </cell>
          <cell r="H17">
            <v>372127.08646929229</v>
          </cell>
          <cell r="I17">
            <v>381814.06324572326</v>
          </cell>
          <cell r="K17">
            <v>405320.66229221359</v>
          </cell>
          <cell r="L17">
            <v>420432.54478240834</v>
          </cell>
          <cell r="M17">
            <v>435935.94157763536</v>
          </cell>
          <cell r="N17">
            <v>451485.98297151853</v>
          </cell>
          <cell r="P17">
            <v>482727.7573735278</v>
          </cell>
          <cell r="Q17">
            <v>498418.73049986595</v>
          </cell>
          <cell r="R17">
            <v>513682.14522050222</v>
          </cell>
          <cell r="S17">
            <v>528959.09824929282</v>
          </cell>
          <cell r="U17">
            <v>559364.81527747959</v>
          </cell>
          <cell r="V17">
            <v>574979.83562671707</v>
          </cell>
          <cell r="W17">
            <v>590756.23769462795</v>
          </cell>
          <cell r="X17">
            <v>606975.23283670645</v>
          </cell>
          <cell r="Z17">
            <v>640667.90076903719</v>
          </cell>
          <cell r="AA17">
            <v>657786.80075870641</v>
          </cell>
          <cell r="AB17">
            <v>674707.08109993301</v>
          </cell>
          <cell r="AC17">
            <v>692347.02729260572</v>
          </cell>
          <cell r="AE17">
            <v>727649.45031719597</v>
          </cell>
          <cell r="AF17">
            <v>745119.24127337104</v>
          </cell>
          <cell r="AG17">
            <v>762666.15104058606</v>
          </cell>
          <cell r="AH17">
            <v>781132.36825005955</v>
          </cell>
          <cell r="AJ17">
            <v>819803.88719812105</v>
          </cell>
          <cell r="AK17">
            <v>837675.50611875579</v>
          </cell>
          <cell r="AL17">
            <v>855463.53905247245</v>
          </cell>
          <cell r="AM17">
            <v>873085.63312412158</v>
          </cell>
          <cell r="AO17">
            <v>907515.61570915196</v>
          </cell>
          <cell r="AP17">
            <v>924132.18312809989</v>
          </cell>
          <cell r="AQ17">
            <v>940589.76967933809</v>
          </cell>
          <cell r="AR17">
            <v>957218.49786640517</v>
          </cell>
        </row>
        <row r="18">
          <cell r="C18">
            <v>16065.27440332502</v>
          </cell>
          <cell r="D18">
            <v>16030.58824499999</v>
          </cell>
          <cell r="F18">
            <v>15433.044917680716</v>
          </cell>
          <cell r="G18">
            <v>15182.321572588562</v>
          </cell>
          <cell r="H18">
            <v>15019.751834445216</v>
          </cell>
          <cell r="I18">
            <v>14863.176610934777</v>
          </cell>
          <cell r="K18">
            <v>14991.0896819915</v>
          </cell>
          <cell r="L18">
            <v>15227.010016479757</v>
          </cell>
          <cell r="M18">
            <v>15425.867370309525</v>
          </cell>
          <cell r="N18">
            <v>15606.964234485285</v>
          </cell>
          <cell r="P18">
            <v>15794.810012477596</v>
          </cell>
          <cell r="Q18">
            <v>15785.175342093957</v>
          </cell>
          <cell r="R18">
            <v>15722.954920102724</v>
          </cell>
          <cell r="S18">
            <v>15699.16514841525</v>
          </cell>
          <cell r="U18">
            <v>15692.993898037012</v>
          </cell>
          <cell r="V18">
            <v>15695.233828557821</v>
          </cell>
          <cell r="W18">
            <v>15698.216570205484</v>
          </cell>
          <cell r="X18">
            <v>15743.985997778218</v>
          </cell>
          <cell r="Z18">
            <v>15825.554204047023</v>
          </cell>
          <cell r="AA18">
            <v>15875.425635684056</v>
          </cell>
          <cell r="AB18">
            <v>15931.854334588514</v>
          </cell>
          <cell r="AC18">
            <v>15993.660666541547</v>
          </cell>
          <cell r="AE18">
            <v>16127.925752046376</v>
          </cell>
          <cell r="AF18">
            <v>16199.621117440933</v>
          </cell>
          <cell r="AG18">
            <v>16276.730862366003</v>
          </cell>
          <cell r="AH18">
            <v>16359.714578002064</v>
          </cell>
          <cell r="AJ18">
            <v>16543.909953325419</v>
          </cell>
          <cell r="AK18">
            <v>16653.802710974021</v>
          </cell>
          <cell r="AL18">
            <v>16766.878385206957</v>
          </cell>
          <cell r="AM18">
            <v>16880.124925860702</v>
          </cell>
          <cell r="AO18">
            <v>17108.41504366741</v>
          </cell>
          <cell r="AP18">
            <v>17231.427529183227</v>
          </cell>
          <cell r="AQ18">
            <v>17359.046993943335</v>
          </cell>
          <cell r="AR18">
            <v>17493.4955238402</v>
          </cell>
        </row>
        <row r="19">
          <cell r="C19">
            <v>-2017.2311121448292</v>
          </cell>
          <cell r="D19">
            <v>4166.3274202371249</v>
          </cell>
          <cell r="F19">
            <v>9982.0192240360193</v>
          </cell>
          <cell r="G19">
            <v>14585.349185282364</v>
          </cell>
          <cell r="H19">
            <v>19047.835797570122</v>
          </cell>
          <cell r="I19">
            <v>22400.623741168471</v>
          </cell>
          <cell r="K19">
            <v>23941.795294817304</v>
          </cell>
          <cell r="L19">
            <v>20253.144570927951</v>
          </cell>
          <cell r="M19">
            <v>16127.151334441558</v>
          </cell>
          <cell r="N19">
            <v>11448.389766512613</v>
          </cell>
          <cell r="P19">
            <v>-2238.4825949562946</v>
          </cell>
          <cell r="Q19">
            <v>-10141.609482232539</v>
          </cell>
          <cell r="R19">
            <v>-17521.559837548062</v>
          </cell>
          <cell r="S19">
            <v>-24798.405291702016</v>
          </cell>
          <cell r="U19">
            <v>-39089.80754975637</v>
          </cell>
          <cell r="V19">
            <v>-46479.844572533504</v>
          </cell>
          <cell r="W19">
            <v>-54478.45920224255</v>
          </cell>
          <cell r="X19">
            <v>-62869.535688166623</v>
          </cell>
          <cell r="Z19">
            <v>-81136.984222301864</v>
          </cell>
          <cell r="AA19">
            <v>-90752.146261375397</v>
          </cell>
          <cell r="AB19">
            <v>-100067.15297251299</v>
          </cell>
          <cell r="AC19">
            <v>-110561.8753272926</v>
          </cell>
          <cell r="AE19">
            <v>-131550.67366321851</v>
          </cell>
          <cell r="AF19">
            <v>-141750.81729953678</v>
          </cell>
          <cell r="AG19">
            <v>-152032.39089368179</v>
          </cell>
          <cell r="AH19">
            <v>-163108.97261992935</v>
          </cell>
          <cell r="AJ19">
            <v>-187473.53197494789</v>
          </cell>
          <cell r="AK19">
            <v>-198044.40364996716</v>
          </cell>
          <cell r="AL19">
            <v>-208471.35389800929</v>
          </cell>
          <cell r="AM19">
            <v>-218601.14992210758</v>
          </cell>
          <cell r="AO19">
            <v>-235327.48889969336</v>
          </cell>
          <cell r="AP19">
            <v>-241624.17956432723</v>
          </cell>
          <cell r="AQ19">
            <v>-247690.52635606506</v>
          </cell>
          <cell r="AR19">
            <v>-253704.21628940711</v>
          </cell>
        </row>
        <row r="20">
          <cell r="C20">
            <v>0</v>
          </cell>
          <cell r="D20">
            <v>0</v>
          </cell>
          <cell r="F20">
            <v>0.4994088971225541</v>
          </cell>
          <cell r="G20">
            <v>0.7027588705585297</v>
          </cell>
          <cell r="H20">
            <v>0.88300187080645398</v>
          </cell>
          <cell r="I20">
            <v>1.0010481602559382</v>
          </cell>
          <cell r="K20">
            <v>0.99819687984656591</v>
          </cell>
          <cell r="L20">
            <v>0.81721682001813689</v>
          </cell>
          <cell r="M20">
            <v>0.63039836682263894</v>
          </cell>
          <cell r="N20">
            <v>0.43480914683738969</v>
          </cell>
          <cell r="P20">
            <v>-8.1788934489628304E-2</v>
          </cell>
          <cell r="Q20">
            <v>-0.36508039832860806</v>
          </cell>
          <cell r="R20">
            <v>-0.62143427406418328</v>
          </cell>
          <cell r="S20">
            <v>-0.86653676519890321</v>
          </cell>
          <cell r="U20">
            <v>-1.3258927012261223</v>
          </cell>
          <cell r="V20">
            <v>-1.5532820324003203</v>
          </cell>
          <cell r="W20">
            <v>-1.7955033438942551</v>
          </cell>
          <cell r="X20">
            <v>-2.0435130050887746</v>
          </cell>
          <cell r="Z20">
            <v>-2.5676918278885084</v>
          </cell>
          <cell r="AA20">
            <v>-2.8352546801083593</v>
          </cell>
          <cell r="AB20">
            <v>-3.0862979384597904</v>
          </cell>
          <cell r="AC20">
            <v>-3.3697575505800597</v>
          </cell>
          <cell r="AE20">
            <v>-3.9154370161221586</v>
          </cell>
          <cell r="AF20">
            <v>-4.1692668352658604</v>
          </cell>
          <cell r="AG20">
            <v>-4.4189307783229594</v>
          </cell>
          <cell r="AH20">
            <v>-4.6849599106383009</v>
          </cell>
          <cell r="AJ20">
            <v>-5.2637851337622266</v>
          </cell>
          <cell r="AK20">
            <v>-5.5005229061649619</v>
          </cell>
          <cell r="AL20">
            <v>-5.7275778538765012</v>
          </cell>
          <cell r="AM20">
            <v>-5.9410097862640612</v>
          </cell>
          <cell r="AO20">
            <v>-6.2330870272085797</v>
          </cell>
          <cell r="AP20">
            <v>-6.305386697752227</v>
          </cell>
          <cell r="AQ20">
            <v>-6.3682709602205358</v>
          </cell>
          <cell r="AR20">
            <v>-6.4265904785064984</v>
          </cell>
        </row>
        <row r="22">
          <cell r="C22">
            <v>21269</v>
          </cell>
          <cell r="D22">
            <v>21619</v>
          </cell>
          <cell r="F22">
            <v>22114.624505928852</v>
          </cell>
          <cell r="G22">
            <v>22464.549191260085</v>
          </cell>
          <cell r="H22">
            <v>22801.72634729552</v>
          </cell>
          <cell r="I22">
            <v>23112.165946422636</v>
          </cell>
          <cell r="K22">
            <v>23691.615813219592</v>
          </cell>
          <cell r="L22">
            <v>23977.41961456243</v>
          </cell>
          <cell r="M22">
            <v>24266.279621824433</v>
          </cell>
          <cell r="N22">
            <v>24558.220071668624</v>
          </cell>
          <cell r="P22">
            <v>25151.89758863064</v>
          </cell>
          <cell r="Q22">
            <v>25453.69782338386</v>
          </cell>
          <cell r="R22">
            <v>25758.690392039469</v>
          </cell>
          <cell r="S22">
            <v>26066.899761082674</v>
          </cell>
          <cell r="U22">
            <v>26742.229627077661</v>
          </cell>
          <cell r="V22">
            <v>27110.984725464736</v>
          </cell>
          <cell r="W22">
            <v>27484.678274052887</v>
          </cell>
          <cell r="X22">
            <v>27863.373647640899</v>
          </cell>
          <cell r="Z22">
            <v>28666.690764994917</v>
          </cell>
          <cell r="AA22">
            <v>29092.432236707369</v>
          </cell>
          <cell r="AB22">
            <v>29524.449788473765</v>
          </cell>
          <cell r="AC22">
            <v>29962.835119684049</v>
          </cell>
          <cell r="AE22">
            <v>30846.261763755985</v>
          </cell>
          <cell r="AF22">
            <v>31291.079603813123</v>
          </cell>
          <cell r="AG22">
            <v>31742.221884661973</v>
          </cell>
          <cell r="AH22">
            <v>32199.776903081438</v>
          </cell>
          <cell r="AJ22">
            <v>33101.025397339319</v>
          </cell>
          <cell r="AK22">
            <v>33543.822223597497</v>
          </cell>
          <cell r="AL22">
            <v>33992.291729631608</v>
          </cell>
          <cell r="AM22">
            <v>34446.501713429672</v>
          </cell>
          <cell r="AO22">
            <v>35354.636941559351</v>
          </cell>
          <cell r="AP22">
            <v>35808.127781352981</v>
          </cell>
          <cell r="AQ22">
            <v>36267.050001789925</v>
          </cell>
          <cell r="AR22">
            <v>36731.460835013757</v>
          </cell>
        </row>
        <row r="23">
          <cell r="F23">
            <v>8490</v>
          </cell>
          <cell r="G23">
            <v>8490</v>
          </cell>
          <cell r="H23">
            <v>8490</v>
          </cell>
          <cell r="I23">
            <v>8490</v>
          </cell>
          <cell r="K23">
            <v>8490</v>
          </cell>
          <cell r="L23">
            <v>8490</v>
          </cell>
          <cell r="M23">
            <v>8490</v>
          </cell>
          <cell r="N23">
            <v>8490</v>
          </cell>
          <cell r="P23">
            <v>8490</v>
          </cell>
          <cell r="Q23">
            <v>8490</v>
          </cell>
          <cell r="R23">
            <v>8490</v>
          </cell>
          <cell r="S23">
            <v>8490</v>
          </cell>
          <cell r="U23">
            <v>8490</v>
          </cell>
          <cell r="V23">
            <v>8490</v>
          </cell>
          <cell r="W23">
            <v>8490</v>
          </cell>
          <cell r="X23">
            <v>8490</v>
          </cell>
          <cell r="Z23">
            <v>8490</v>
          </cell>
          <cell r="AA23">
            <v>8490</v>
          </cell>
          <cell r="AB23">
            <v>8490</v>
          </cell>
          <cell r="AC23">
            <v>8490</v>
          </cell>
          <cell r="AE23">
            <v>8490</v>
          </cell>
          <cell r="AF23">
            <v>8490</v>
          </cell>
          <cell r="AG23">
            <v>8490</v>
          </cell>
          <cell r="AH23">
            <v>8490</v>
          </cell>
          <cell r="AJ23">
            <v>8490</v>
          </cell>
          <cell r="AK23">
            <v>8490</v>
          </cell>
          <cell r="AL23">
            <v>8490</v>
          </cell>
          <cell r="AM23">
            <v>8490</v>
          </cell>
          <cell r="AO23">
            <v>8490</v>
          </cell>
          <cell r="AP23">
            <v>8490</v>
          </cell>
          <cell r="AQ23">
            <v>8490</v>
          </cell>
          <cell r="AR23">
            <v>8490</v>
          </cell>
        </row>
        <row r="24">
          <cell r="F24">
            <v>3436.8055369649919</v>
          </cell>
          <cell r="G24">
            <v>3568.6448341685059</v>
          </cell>
          <cell r="H24">
            <v>3709.1709304483929</v>
          </cell>
          <cell r="I24">
            <v>3847.6713729913363</v>
          </cell>
          <cell r="K24">
            <v>4124.1394129787777</v>
          </cell>
          <cell r="L24">
            <v>4261.3577795274068</v>
          </cell>
          <cell r="M24">
            <v>4398.8121360638434</v>
          </cell>
          <cell r="N24">
            <v>4527.2926409339952</v>
          </cell>
          <cell r="P24">
            <v>4706.0008807065442</v>
          </cell>
          <cell r="Q24">
            <v>4776.5155979030515</v>
          </cell>
          <cell r="R24">
            <v>4848.0869076220306</v>
          </cell>
          <cell r="S24">
            <v>4920.7306418458402</v>
          </cell>
          <cell r="U24">
            <v>5069.2999014240904</v>
          </cell>
          <cell r="V24">
            <v>5145.258291147029</v>
          </cell>
          <cell r="W24">
            <v>5217.1272589577702</v>
          </cell>
          <cell r="X24">
            <v>5290.0000925108925</v>
          </cell>
          <cell r="Z24">
            <v>5433.3639276234635</v>
          </cell>
          <cell r="AA24">
            <v>5503.7368572140422</v>
          </cell>
          <cell r="AB24">
            <v>5575.021256988678</v>
          </cell>
          <cell r="AC24">
            <v>5641.5647107120958</v>
          </cell>
          <cell r="AE24">
            <v>5777.0438864690123</v>
          </cell>
          <cell r="AF24">
            <v>5845.9986822979063</v>
          </cell>
          <cell r="AG24">
            <v>5915.7765225698131</v>
          </cell>
          <cell r="AH24">
            <v>5986.387231143206</v>
          </cell>
          <cell r="AJ24">
            <v>6123.9923701146763</v>
          </cell>
          <cell r="AK24">
            <v>6190.8663667963301</v>
          </cell>
          <cell r="AL24">
            <v>6258.4706275217459</v>
          </cell>
          <cell r="AM24">
            <v>6326.813126774282</v>
          </cell>
          <cell r="AO24">
            <v>6491.7577132520537</v>
          </cell>
          <cell r="AP24">
            <v>6589.0302108274209</v>
          </cell>
          <cell r="AQ24">
            <v>6687.7602395064587</v>
          </cell>
          <cell r="AR24">
            <v>6787.969638935223</v>
          </cell>
        </row>
        <row r="35">
          <cell r="C35">
            <v>1998</v>
          </cell>
          <cell r="D35">
            <v>1999</v>
          </cell>
          <cell r="F35">
            <v>2001</v>
          </cell>
          <cell r="G35">
            <v>2002</v>
          </cell>
          <cell r="H35">
            <v>2003</v>
          </cell>
          <cell r="I35">
            <v>2004</v>
          </cell>
          <cell r="K35">
            <v>2006</v>
          </cell>
          <cell r="L35">
            <v>2007</v>
          </cell>
          <cell r="M35">
            <v>2008</v>
          </cell>
          <cell r="N35">
            <v>2009</v>
          </cell>
          <cell r="P35">
            <v>2011</v>
          </cell>
          <cell r="Q35">
            <v>2012</v>
          </cell>
          <cell r="R35">
            <v>2013</v>
          </cell>
          <cell r="S35">
            <v>2014</v>
          </cell>
          <cell r="U35">
            <v>2016</v>
          </cell>
          <cell r="V35">
            <v>2017</v>
          </cell>
          <cell r="W35">
            <v>2018</v>
          </cell>
          <cell r="X35">
            <v>2019</v>
          </cell>
          <cell r="Z35">
            <v>2021</v>
          </cell>
          <cell r="AA35">
            <v>2022</v>
          </cell>
          <cell r="AB35">
            <v>2023</v>
          </cell>
          <cell r="AC35">
            <v>2024</v>
          </cell>
          <cell r="AE35">
            <v>2026</v>
          </cell>
          <cell r="AF35">
            <v>2027</v>
          </cell>
          <cell r="AG35">
            <v>2028</v>
          </cell>
          <cell r="AH35">
            <v>2029</v>
          </cell>
          <cell r="AJ35">
            <v>2031</v>
          </cell>
          <cell r="AK35">
            <v>2032</v>
          </cell>
          <cell r="AL35">
            <v>2033</v>
          </cell>
          <cell r="AM35">
            <v>2034</v>
          </cell>
          <cell r="AO35">
            <v>2036</v>
          </cell>
          <cell r="AP35">
            <v>2037</v>
          </cell>
          <cell r="AQ35">
            <v>2038</v>
          </cell>
          <cell r="AR35">
            <v>2039</v>
          </cell>
        </row>
        <row r="36">
          <cell r="C36">
            <v>347.68138882837496</v>
          </cell>
          <cell r="D36">
            <v>358.95110005999993</v>
          </cell>
          <cell r="F36">
            <v>374.61579654527554</v>
          </cell>
          <cell r="G36">
            <v>382.94392495544434</v>
          </cell>
          <cell r="H36">
            <v>391.79260036338235</v>
          </cell>
          <cell r="I36">
            <v>401.43736673493788</v>
          </cell>
          <cell r="K36">
            <v>425.35549299789557</v>
          </cell>
          <cell r="L36">
            <v>440.88746945647478</v>
          </cell>
          <cell r="M36">
            <v>456.77815065532025</v>
          </cell>
          <cell r="N36">
            <v>472.69806257247586</v>
          </cell>
          <cell r="P36">
            <v>504.50483819463744</v>
          </cell>
          <cell r="Q36">
            <v>520.37435271206346</v>
          </cell>
          <cell r="R36">
            <v>535.75796134229222</v>
          </cell>
          <cell r="S36">
            <v>551.19416255848057</v>
          </cell>
          <cell r="U36">
            <v>581.95850288562281</v>
          </cell>
          <cell r="V36">
            <v>597.76317028873825</v>
          </cell>
          <cell r="W36">
            <v>613.73190771601139</v>
          </cell>
          <cell r="X36">
            <v>630.19184946049847</v>
          </cell>
          <cell r="Z36">
            <v>664.37137643276128</v>
          </cell>
          <cell r="AA36">
            <v>681.7461731111232</v>
          </cell>
          <cell r="AB36">
            <v>698.92660265973575</v>
          </cell>
          <cell r="AC36">
            <v>716.84077621465713</v>
          </cell>
          <cell r="AE36">
            <v>752.70270458207335</v>
          </cell>
          <cell r="AF36">
            <v>770.45468873950176</v>
          </cell>
          <cell r="AG36">
            <v>788.29019648578742</v>
          </cell>
          <cell r="AH36">
            <v>807.0619878219984</v>
          </cell>
          <cell r="AJ36">
            <v>846.38397071726388</v>
          </cell>
          <cell r="AK36">
            <v>864.58126053568651</v>
          </cell>
          <cell r="AL36">
            <v>882.69718244693161</v>
          </cell>
          <cell r="AM36">
            <v>900.64534714658203</v>
          </cell>
          <cell r="AO36">
            <v>935.7195191218533</v>
          </cell>
          <cell r="AP36">
            <v>952.65997398517061</v>
          </cell>
          <cell r="AQ36">
            <v>969.44420247336075</v>
          </cell>
          <cell r="AR36">
            <v>986.4085373109283</v>
          </cell>
        </row>
        <row r="37">
          <cell r="C37">
            <v>331.61611442504994</v>
          </cell>
          <cell r="D37">
            <v>342.92051181499994</v>
          </cell>
          <cell r="F37">
            <v>358.99755508858266</v>
          </cell>
          <cell r="G37">
            <v>367.57941552398472</v>
          </cell>
          <cell r="H37">
            <v>376.59261150692379</v>
          </cell>
          <cell r="I37">
            <v>386.39583200467189</v>
          </cell>
          <cell r="K37">
            <v>410.18451023972017</v>
          </cell>
          <cell r="L37">
            <v>425.47773531979726</v>
          </cell>
          <cell r="M37">
            <v>441.16717287656701</v>
          </cell>
          <cell r="N37">
            <v>456.90381476717675</v>
          </cell>
          <cell r="P37">
            <v>488.52049046201012</v>
          </cell>
          <cell r="Q37">
            <v>504.39975526586437</v>
          </cell>
          <cell r="R37">
            <v>519.84633096314826</v>
          </cell>
          <cell r="S37">
            <v>535.30660742828434</v>
          </cell>
          <cell r="U37">
            <v>566.07719306080935</v>
          </cell>
          <cell r="V37">
            <v>581.87959365423774</v>
          </cell>
          <cell r="W37">
            <v>597.84531254696344</v>
          </cell>
          <cell r="X37">
            <v>614.25893563074692</v>
          </cell>
          <cell r="Z37">
            <v>648.35591557826569</v>
          </cell>
          <cell r="AA37">
            <v>665.68024236781093</v>
          </cell>
          <cell r="AB37">
            <v>682.80356607313217</v>
          </cell>
          <cell r="AC37">
            <v>700.65519162011708</v>
          </cell>
          <cell r="AE37">
            <v>736.38124372100242</v>
          </cell>
          <cell r="AF37">
            <v>754.06067216865154</v>
          </cell>
          <cell r="AG37">
            <v>771.81814485307302</v>
          </cell>
          <cell r="AH37">
            <v>790.50595666906031</v>
          </cell>
          <cell r="AJ37">
            <v>829.64153384449855</v>
          </cell>
          <cell r="AK37">
            <v>847.7276121921808</v>
          </cell>
          <cell r="AL37">
            <v>865.72910152110217</v>
          </cell>
          <cell r="AM37">
            <v>883.562660721611</v>
          </cell>
          <cell r="AO37">
            <v>918.40580309766187</v>
          </cell>
          <cell r="AP37">
            <v>935.22176932563718</v>
          </cell>
          <cell r="AQ37">
            <v>951.87684691549009</v>
          </cell>
          <cell r="AR37">
            <v>968.70511984080201</v>
          </cell>
        </row>
        <row r="38">
          <cell r="C38">
            <v>16.06527440332502</v>
          </cell>
          <cell r="D38">
            <v>16.03058824499999</v>
          </cell>
          <cell r="F38">
            <v>15.618241456692886</v>
          </cell>
          <cell r="G38">
            <v>15.364509431459624</v>
          </cell>
          <cell r="H38">
            <v>15.19998885645856</v>
          </cell>
          <cell r="I38">
            <v>15.041534730265994</v>
          </cell>
          <cell r="K38">
            <v>15.170982758175398</v>
          </cell>
          <cell r="L38">
            <v>15.409734136677514</v>
          </cell>
          <cell r="M38">
            <v>15.610977778753238</v>
          </cell>
          <cell r="N38">
            <v>15.794247805299108</v>
          </cell>
          <cell r="P38">
            <v>15.984347732627327</v>
          </cell>
          <cell r="Q38">
            <v>15.974597446199084</v>
          </cell>
          <cell r="R38">
            <v>15.911630379143958</v>
          </cell>
          <cell r="S38">
            <v>15.887555130196233</v>
          </cell>
          <cell r="U38">
            <v>15.881309824813457</v>
          </cell>
          <cell r="V38">
            <v>15.883576634500514</v>
          </cell>
          <cell r="W38">
            <v>15.886595169047951</v>
          </cell>
          <cell r="X38">
            <v>15.932913829751556</v>
          </cell>
          <cell r="Z38">
            <v>16.015460854495586</v>
          </cell>
          <cell r="AA38">
            <v>16.065930743312265</v>
          </cell>
          <cell r="AB38">
            <v>16.123036586603575</v>
          </cell>
          <cell r="AC38">
            <v>16.185584594540046</v>
          </cell>
          <cell r="AE38">
            <v>16.321460861070932</v>
          </cell>
          <cell r="AF38">
            <v>16.394016570850226</v>
          </cell>
          <cell r="AG38">
            <v>16.472051632714397</v>
          </cell>
          <cell r="AH38">
            <v>16.55603115293809</v>
          </cell>
          <cell r="AJ38">
            <v>16.742436872765325</v>
          </cell>
          <cell r="AK38">
            <v>16.853648343505711</v>
          </cell>
          <cell r="AL38">
            <v>16.96808092582944</v>
          </cell>
          <cell r="AM38">
            <v>17.08268642497103</v>
          </cell>
          <cell r="AO38">
            <v>17.313716024191422</v>
          </cell>
          <cell r="AP38">
            <v>17.438204659533426</v>
          </cell>
          <cell r="AQ38">
            <v>17.567355557870656</v>
          </cell>
          <cell r="AR38">
            <v>17.703417470126283</v>
          </cell>
        </row>
        <row r="40">
          <cell r="C40">
            <v>299.18796485759992</v>
          </cell>
          <cell r="D40">
            <v>311.31585390499993</v>
          </cell>
          <cell r="F40">
            <v>335.37759999999997</v>
          </cell>
          <cell r="G40">
            <v>348.24302011359993</v>
          </cell>
          <cell r="H40">
            <v>361.9561337596333</v>
          </cell>
          <cell r="I40">
            <v>375.47157579421798</v>
          </cell>
          <cell r="K40">
            <v>402.45046265017123</v>
          </cell>
          <cell r="L40">
            <v>415.8407944434677</v>
          </cell>
          <cell r="M40">
            <v>429.25415510903616</v>
          </cell>
          <cell r="N40">
            <v>441.79181047146085</v>
          </cell>
          <cell r="P40">
            <v>459.23089450182164</v>
          </cell>
          <cell r="Q40">
            <v>466.11201022503695</v>
          </cell>
          <cell r="R40">
            <v>473.0962325862489</v>
          </cell>
          <cell r="S40">
            <v>480.18510653532132</v>
          </cell>
          <cell r="U40">
            <v>494.68310509101866</v>
          </cell>
          <cell r="V40">
            <v>502.09543673770241</v>
          </cell>
          <cell r="W40">
            <v>509.10870579805464</v>
          </cell>
          <cell r="X40">
            <v>516.21993620064188</v>
          </cell>
          <cell r="Z40">
            <v>530.20996805717505</v>
          </cell>
          <cell r="AA40">
            <v>537.07724756345158</v>
          </cell>
          <cell r="AB40">
            <v>544.03347207389334</v>
          </cell>
          <cell r="AC40">
            <v>550.52705559656738</v>
          </cell>
          <cell r="AE40">
            <v>563.74767000917598</v>
          </cell>
          <cell r="AF40">
            <v>570.47656219840553</v>
          </cell>
          <cell r="AG40">
            <v>577.28577044480562</v>
          </cell>
          <cell r="AH40">
            <v>584.17625340083487</v>
          </cell>
          <cell r="AJ40">
            <v>597.60432803571007</v>
          </cell>
          <cell r="AK40">
            <v>604.13016729786</v>
          </cell>
          <cell r="AL40">
            <v>610.72726872475266</v>
          </cell>
          <cell r="AM40">
            <v>617.39641049922693</v>
          </cell>
          <cell r="AO40">
            <v>633.49238071078526</v>
          </cell>
          <cell r="AP40">
            <v>642.98463054335559</v>
          </cell>
          <cell r="AQ40">
            <v>652.61911224741721</v>
          </cell>
          <cell r="AR40">
            <v>662.39795702533252</v>
          </cell>
        </row>
        <row r="41">
          <cell r="C41">
            <v>13.458167738399997</v>
          </cell>
          <cell r="D41">
            <v>13.952606149999996</v>
          </cell>
          <cell r="F41">
            <v>14.65</v>
          </cell>
          <cell r="G41">
            <v>15.064461051401882</v>
          </cell>
          <cell r="H41">
            <v>15.492901667247844</v>
          </cell>
          <cell r="I41">
            <v>15.942297849131394</v>
          </cell>
          <cell r="K41">
            <v>17.009729368846141</v>
          </cell>
          <cell r="L41">
            <v>17.624868098436615</v>
          </cell>
          <cell r="M41">
            <v>18.253430737989365</v>
          </cell>
          <cell r="N41">
            <v>18.882189848437598</v>
          </cell>
          <cell r="P41">
            <v>20.135629745047492</v>
          </cell>
          <cell r="Q41">
            <v>20.760096616347894</v>
          </cell>
          <cell r="R41">
            <v>21.364642926556016</v>
          </cell>
          <cell r="S41">
            <v>21.970758317685728</v>
          </cell>
          <cell r="U41">
            <v>23.097340948373368</v>
          </cell>
          <cell r="V41">
            <v>23.617052492060544</v>
          </cell>
          <cell r="W41">
            <v>24.126964157465171</v>
          </cell>
          <cell r="X41">
            <v>24.628120069137069</v>
          </cell>
          <cell r="Z41">
            <v>25.604643875810819</v>
          </cell>
          <cell r="AA41">
            <v>26.063436984987714</v>
          </cell>
          <cell r="AB41">
            <v>26.485944883632449</v>
          </cell>
          <cell r="AC41">
            <v>26.905820078892937</v>
          </cell>
          <cell r="AE41">
            <v>27.642484864565276</v>
          </cell>
          <cell r="AF41">
            <v>27.948913074813667</v>
          </cell>
          <cell r="AG41">
            <v>28.22846773890231</v>
          </cell>
          <cell r="AH41">
            <v>28.496215030836634</v>
          </cell>
          <cell r="AJ41">
            <v>28.968953360568111</v>
          </cell>
          <cell r="AK41">
            <v>29.584295762049223</v>
          </cell>
          <cell r="AL41">
            <v>30.188890616671692</v>
          </cell>
          <cell r="AM41">
            <v>30.787122510965204</v>
          </cell>
          <cell r="AO41">
            <v>31.961751449970716</v>
          </cell>
          <cell r="AP41">
            <v>32.523882036994486</v>
          </cell>
          <cell r="AQ41">
            <v>33.080093928163052</v>
          </cell>
          <cell r="AR41">
            <v>33.650414837266226</v>
          </cell>
        </row>
        <row r="42">
          <cell r="C42">
            <v>37.165995012824993</v>
          </cell>
          <cell r="D42">
            <v>42.206376554999991</v>
          </cell>
          <cell r="F42">
            <v>34.69</v>
          </cell>
          <cell r="G42">
            <v>34.396817165948271</v>
          </cell>
          <cell r="H42">
            <v>33.619974763642247</v>
          </cell>
          <cell r="I42">
            <v>32.692924317651013</v>
          </cell>
          <cell r="K42">
            <v>30.124397817233362</v>
          </cell>
          <cell r="L42">
            <v>27.917989220349519</v>
          </cell>
          <cell r="M42">
            <v>25.591241958749542</v>
          </cell>
          <cell r="N42">
            <v>23.609832696288198</v>
          </cell>
          <cell r="P42">
            <v>22.872969561672498</v>
          </cell>
          <cell r="Q42">
            <v>23.238937074659262</v>
          </cell>
          <cell r="R42">
            <v>23.565267273888772</v>
          </cell>
          <cell r="S42">
            <v>23.942311550271</v>
          </cell>
          <cell r="U42">
            <v>24.619171605877323</v>
          </cell>
          <cell r="V42">
            <v>25.013078351571362</v>
          </cell>
          <cell r="W42">
            <v>25.364037047822094</v>
          </cell>
          <cell r="X42">
            <v>25.719823074294844</v>
          </cell>
          <cell r="Z42">
            <v>26.446136466805832</v>
          </cell>
          <cell r="AA42">
            <v>26.76431654617209</v>
          </cell>
          <cell r="AB42">
            <v>27.139226894026706</v>
          </cell>
          <cell r="AC42">
            <v>27.519282707976849</v>
          </cell>
          <cell r="AE42">
            <v>28.183267961154915</v>
          </cell>
          <cell r="AF42">
            <v>28.577386359151379</v>
          </cell>
          <cell r="AG42">
            <v>28.919178717673557</v>
          </cell>
          <cell r="AH42">
            <v>29.323239098958421</v>
          </cell>
          <cell r="AJ42">
            <v>30.087474962338419</v>
          </cell>
          <cell r="AK42">
            <v>30.445860982010529</v>
          </cell>
          <cell r="AL42">
            <v>30.808012960721801</v>
          </cell>
          <cell r="AM42">
            <v>31.237450415216895</v>
          </cell>
          <cell r="AO42">
            <v>32.113968194607651</v>
          </cell>
          <cell r="AP42">
            <v>32.627791685721377</v>
          </cell>
          <cell r="AQ42">
            <v>33.082183625442525</v>
          </cell>
          <cell r="AR42">
            <v>33.611498563449601</v>
          </cell>
        </row>
        <row r="44">
          <cell r="C44">
            <v>-2.1307387804499172</v>
          </cell>
          <cell r="D44">
            <v>-8.5237365499999669</v>
          </cell>
          <cell r="F44">
            <v>-10.101803454724404</v>
          </cell>
          <cell r="G44">
            <v>-14.760373375505765</v>
          </cell>
          <cell r="H44">
            <v>-19.276409827141038</v>
          </cell>
          <cell r="I44">
            <v>-22.669431226062557</v>
          </cell>
          <cell r="K44">
            <v>-24.22909683835519</v>
          </cell>
          <cell r="L44">
            <v>-20.49618230577903</v>
          </cell>
          <cell r="M44">
            <v>-16.320677150454856</v>
          </cell>
          <cell r="N44">
            <v>-11.585770443710771</v>
          </cell>
          <cell r="P44">
            <v>2.2653443860958191</v>
          </cell>
          <cell r="Q44">
            <v>10.263308796019373</v>
          </cell>
          <cell r="R44">
            <v>17.731818555598466</v>
          </cell>
          <cell r="S44">
            <v>25.095986155202468</v>
          </cell>
          <cell r="U44">
            <v>39.558885240353447</v>
          </cell>
          <cell r="V44">
            <v>47.037602707403948</v>
          </cell>
          <cell r="W44">
            <v>55.132200712669487</v>
          </cell>
          <cell r="X44">
            <v>63.623970116424744</v>
          </cell>
          <cell r="Z44">
            <v>82.110628032969657</v>
          </cell>
          <cell r="AA44">
            <v>91.841172016511905</v>
          </cell>
          <cell r="AB44">
            <v>101.26795880818327</v>
          </cell>
          <cell r="AC44">
            <v>111.88861783122002</v>
          </cell>
          <cell r="AE44">
            <v>133.12928174717717</v>
          </cell>
          <cell r="AF44">
            <v>143.45182710713118</v>
          </cell>
          <cell r="AG44">
            <v>153.85677958440601</v>
          </cell>
          <cell r="AH44">
            <v>165.06628029136846</v>
          </cell>
          <cell r="AJ44">
            <v>189.72321435864728</v>
          </cell>
          <cell r="AK44">
            <v>200.4209364937667</v>
          </cell>
          <cell r="AL44">
            <v>210.97301014478546</v>
          </cell>
          <cell r="AM44">
            <v>221.22436372117295</v>
          </cell>
          <cell r="AO44">
            <v>238.15141876648966</v>
          </cell>
          <cell r="AP44">
            <v>244.52366971909919</v>
          </cell>
          <cell r="AQ44">
            <v>250.66281267233796</v>
          </cell>
          <cell r="AR44">
            <v>256.74866688487998</v>
          </cell>
        </row>
        <row r="45">
          <cell r="C45">
            <v>-4147.9698925947469</v>
          </cell>
          <cell r="D45">
            <v>-4357.409129762842</v>
          </cell>
          <cell r="F45">
            <v>4.7293724492192268E-11</v>
          </cell>
          <cell r="G45">
            <v>0</v>
          </cell>
          <cell r="H45">
            <v>-7.2759576141834259E-11</v>
          </cell>
          <cell r="I45">
            <v>-6.184563972055912E-11</v>
          </cell>
          <cell r="K45">
            <v>-7.6397554948925972E-11</v>
          </cell>
          <cell r="L45">
            <v>5.4569682106375694E-11</v>
          </cell>
          <cell r="M45">
            <v>0</v>
          </cell>
          <cell r="N45">
            <v>0</v>
          </cell>
          <cell r="P45">
            <v>4.9112713895738125E-11</v>
          </cell>
          <cell r="Q45">
            <v>4.3655745685100555E-11</v>
          </cell>
          <cell r="R45">
            <v>-1.7098500393331051E-10</v>
          </cell>
          <cell r="S45">
            <v>0</v>
          </cell>
          <cell r="U45">
            <v>0</v>
          </cell>
          <cell r="V45">
            <v>0</v>
          </cell>
          <cell r="W45">
            <v>0</v>
          </cell>
          <cell r="X45">
            <v>1.2369127944111824E-10</v>
          </cell>
          <cell r="Z45">
            <v>1.7462298274040222E-10</v>
          </cell>
          <cell r="AA45">
            <v>0</v>
          </cell>
          <cell r="AB45">
            <v>1.1641532182693481E-10</v>
          </cell>
          <cell r="AC45">
            <v>0</v>
          </cell>
          <cell r="AE45">
            <v>0</v>
          </cell>
          <cell r="AF45">
            <v>0</v>
          </cell>
          <cell r="AG45">
            <v>0</v>
          </cell>
          <cell r="AH45">
            <v>0</v>
          </cell>
          <cell r="AJ45">
            <v>0</v>
          </cell>
          <cell r="AK45">
            <v>0</v>
          </cell>
          <cell r="AL45">
            <v>0</v>
          </cell>
          <cell r="AM45">
            <v>0</v>
          </cell>
          <cell r="AO45">
            <v>0</v>
          </cell>
          <cell r="AP45">
            <v>0</v>
          </cell>
          <cell r="AQ45">
            <v>0</v>
          </cell>
          <cell r="AR45">
            <v>0</v>
          </cell>
        </row>
        <row r="48">
          <cell r="C48">
            <v>1</v>
          </cell>
          <cell r="D48">
            <v>1</v>
          </cell>
          <cell r="F48">
            <v>1</v>
          </cell>
          <cell r="G48">
            <v>1</v>
          </cell>
          <cell r="H48">
            <v>1</v>
          </cell>
          <cell r="I48">
            <v>1</v>
          </cell>
          <cell r="K48">
            <v>1</v>
          </cell>
          <cell r="L48">
            <v>1</v>
          </cell>
          <cell r="M48">
            <v>1</v>
          </cell>
          <cell r="N48">
            <v>1</v>
          </cell>
          <cell r="P48">
            <v>1</v>
          </cell>
          <cell r="Q48">
            <v>1</v>
          </cell>
          <cell r="R48">
            <v>1</v>
          </cell>
          <cell r="S48">
            <v>1</v>
          </cell>
          <cell r="U48">
            <v>1</v>
          </cell>
          <cell r="V48">
            <v>1</v>
          </cell>
          <cell r="W48">
            <v>1</v>
          </cell>
          <cell r="X48">
            <v>1</v>
          </cell>
          <cell r="Z48">
            <v>1</v>
          </cell>
          <cell r="AA48">
            <v>1</v>
          </cell>
          <cell r="AB48">
            <v>1</v>
          </cell>
          <cell r="AC48">
            <v>1</v>
          </cell>
          <cell r="AE48">
            <v>0.9998975465929818</v>
          </cell>
          <cell r="AF48">
            <v>0.9997950931859636</v>
          </cell>
          <cell r="AG48">
            <v>0.9996926397789454</v>
          </cell>
          <cell r="AH48">
            <v>0.9995901863719272</v>
          </cell>
          <cell r="AJ48">
            <v>0.999743572309439</v>
          </cell>
          <cell r="AK48">
            <v>0.99999941165396888</v>
          </cell>
          <cell r="AL48">
            <v>1.0002552509984988</v>
          </cell>
          <cell r="AM48">
            <v>1.0005110903430285</v>
          </cell>
          <cell r="AO48">
            <v>1.0021825297023372</v>
          </cell>
          <cell r="AP48">
            <v>1.0035981297171159</v>
          </cell>
          <cell r="AQ48">
            <v>1.0050137297318946</v>
          </cell>
          <cell r="AR48">
            <v>1.0064293297466733</v>
          </cell>
        </row>
        <row r="49">
          <cell r="C49">
            <v>1</v>
          </cell>
          <cell r="D49">
            <v>1</v>
          </cell>
          <cell r="F49">
            <v>1</v>
          </cell>
          <cell r="G49">
            <v>1</v>
          </cell>
          <cell r="H49">
            <v>1</v>
          </cell>
          <cell r="I49">
            <v>1</v>
          </cell>
          <cell r="K49">
            <v>1</v>
          </cell>
          <cell r="L49">
            <v>1</v>
          </cell>
          <cell r="M49">
            <v>1</v>
          </cell>
          <cell r="N49">
            <v>1</v>
          </cell>
          <cell r="P49">
            <v>1</v>
          </cell>
          <cell r="Q49">
            <v>1</v>
          </cell>
          <cell r="R49">
            <v>1</v>
          </cell>
          <cell r="S49">
            <v>1</v>
          </cell>
          <cell r="U49">
            <v>1</v>
          </cell>
          <cell r="V49">
            <v>1</v>
          </cell>
          <cell r="W49">
            <v>1</v>
          </cell>
          <cell r="X49">
            <v>1</v>
          </cell>
          <cell r="Z49">
            <v>1</v>
          </cell>
          <cell r="AA49">
            <v>1</v>
          </cell>
          <cell r="AB49">
            <v>1</v>
          </cell>
          <cell r="AC49">
            <v>1</v>
          </cell>
          <cell r="AE49">
            <v>0.99990089556568085</v>
          </cell>
          <cell r="AF49">
            <v>0.99980179113136169</v>
          </cell>
          <cell r="AG49">
            <v>0.99970268669704254</v>
          </cell>
          <cell r="AH49">
            <v>0.99960358226272339</v>
          </cell>
          <cell r="AJ49">
            <v>0.99980197117038538</v>
          </cell>
          <cell r="AK49">
            <v>1.0000994645123664</v>
          </cell>
          <cell r="AL49">
            <v>1.0003969578543475</v>
          </cell>
          <cell r="AM49">
            <v>1.0006944511963285</v>
          </cell>
          <cell r="AO49">
            <v>1.0024490550429856</v>
          </cell>
          <cell r="AP49">
            <v>1.0039061655476615</v>
          </cell>
          <cell r="AQ49">
            <v>1.0053632760523374</v>
          </cell>
          <cell r="AR49">
            <v>1.0068203865570133</v>
          </cell>
        </row>
        <row r="50">
          <cell r="C50">
            <v>1</v>
          </cell>
          <cell r="D50">
            <v>1</v>
          </cell>
          <cell r="F50">
            <v>1</v>
          </cell>
          <cell r="G50">
            <v>1</v>
          </cell>
          <cell r="H50">
            <v>1</v>
          </cell>
          <cell r="I50">
            <v>1</v>
          </cell>
          <cell r="K50">
            <v>1</v>
          </cell>
          <cell r="L50">
            <v>1</v>
          </cell>
          <cell r="M50">
            <v>1</v>
          </cell>
          <cell r="N50">
            <v>1</v>
          </cell>
          <cell r="P50">
            <v>1</v>
          </cell>
          <cell r="Q50">
            <v>1</v>
          </cell>
          <cell r="R50">
            <v>1</v>
          </cell>
          <cell r="S50">
            <v>1</v>
          </cell>
          <cell r="U50">
            <v>1</v>
          </cell>
          <cell r="V50">
            <v>1</v>
          </cell>
          <cell r="W50">
            <v>1</v>
          </cell>
          <cell r="X50">
            <v>1</v>
          </cell>
          <cell r="Z50">
            <v>1</v>
          </cell>
          <cell r="AA50">
            <v>1</v>
          </cell>
          <cell r="AB50">
            <v>1</v>
          </cell>
          <cell r="AC50">
            <v>1</v>
          </cell>
          <cell r="AE50">
            <v>0.99999692118226602</v>
          </cell>
          <cell r="AF50">
            <v>0.99999384236453204</v>
          </cell>
          <cell r="AG50">
            <v>0.99999076354679806</v>
          </cell>
          <cell r="AH50">
            <v>0.99998768472906407</v>
          </cell>
          <cell r="AJ50">
            <v>0.99999640832202119</v>
          </cell>
          <cell r="AK50">
            <v>1.0000082107327124</v>
          </cell>
          <cell r="AL50">
            <v>1.0000200131434036</v>
          </cell>
          <cell r="AM50">
            <v>1.0000318155540948</v>
          </cell>
          <cell r="AO50">
            <v>1.0001106038098213</v>
          </cell>
          <cell r="AP50">
            <v>1.0001775896548568</v>
          </cell>
          <cell r="AQ50">
            <v>1.0002445754998923</v>
          </cell>
          <cell r="AR50">
            <v>1.0003115613449278</v>
          </cell>
        </row>
        <row r="51">
          <cell r="C51">
            <v>0</v>
          </cell>
          <cell r="D51">
            <v>0</v>
          </cell>
          <cell r="F51">
            <v>0</v>
          </cell>
          <cell r="G51">
            <v>0</v>
          </cell>
          <cell r="H51">
            <v>0</v>
          </cell>
          <cell r="I51">
            <v>0</v>
          </cell>
          <cell r="K51">
            <v>0</v>
          </cell>
          <cell r="L51">
            <v>0</v>
          </cell>
          <cell r="M51">
            <v>0</v>
          </cell>
          <cell r="N51">
            <v>0</v>
          </cell>
          <cell r="P51">
            <v>0</v>
          </cell>
          <cell r="Q51">
            <v>0</v>
          </cell>
          <cell r="R51">
            <v>0</v>
          </cell>
          <cell r="S51">
            <v>0</v>
          </cell>
          <cell r="U51">
            <v>0</v>
          </cell>
          <cell r="V51">
            <v>0</v>
          </cell>
          <cell r="W51">
            <v>0</v>
          </cell>
          <cell r="X51">
            <v>0</v>
          </cell>
          <cell r="Z51">
            <v>0</v>
          </cell>
          <cell r="AA51">
            <v>0</v>
          </cell>
          <cell r="AB51">
            <v>0</v>
          </cell>
          <cell r="AC51">
            <v>0</v>
          </cell>
          <cell r="AE51">
            <v>-1.9075536417275925E-3</v>
          </cell>
          <cell r="AF51">
            <v>-3.8608550593015713E-3</v>
          </cell>
          <cell r="AG51">
            <v>-5.8599145649590335E-3</v>
          </cell>
          <cell r="AH51">
            <v>-7.906351077940783E-3</v>
          </cell>
          <cell r="AJ51">
            <v>-2.3585139781614468E-3</v>
          </cell>
          <cell r="AK51">
            <v>5.4532428988886767E-3</v>
          </cell>
          <cell r="AL51">
            <v>1.3443312187952548E-2</v>
          </cell>
          <cell r="AM51">
            <v>2.1616155051324307E-2</v>
          </cell>
          <cell r="AO51">
            <v>7.7153689509115747E-2</v>
          </cell>
          <cell r="AP51">
            <v>0.12575768186619105</v>
          </cell>
          <cell r="AQ51">
            <v>0.17579631772388085</v>
          </cell>
          <cell r="AR51">
            <v>0.22733381056980162</v>
          </cell>
        </row>
        <row r="54">
          <cell r="C54">
            <v>1</v>
          </cell>
          <cell r="D54">
            <v>1</v>
          </cell>
          <cell r="F54">
            <v>1.0014935538798346</v>
          </cell>
          <cell r="G54">
            <v>1.0029871077596693</v>
          </cell>
          <cell r="H54">
            <v>1.0044806616395039</v>
          </cell>
          <cell r="I54">
            <v>1.0059742155193385</v>
          </cell>
          <cell r="K54">
            <v>1.009732983592305</v>
          </cell>
          <cell r="L54">
            <v>1.0119981977854371</v>
          </cell>
          <cell r="M54">
            <v>1.0142634119785692</v>
          </cell>
          <cell r="N54">
            <v>1.0165286261717013</v>
          </cell>
          <cell r="P54">
            <v>1.0216138571225444</v>
          </cell>
          <cell r="Q54">
            <v>1.0244338738802552</v>
          </cell>
          <cell r="R54">
            <v>1.027253890637966</v>
          </cell>
          <cell r="S54">
            <v>1.0300739073956768</v>
          </cell>
          <cell r="U54">
            <v>1.0353794984357438</v>
          </cell>
          <cell r="V54">
            <v>1.0378650727181005</v>
          </cell>
          <cell r="W54">
            <v>1.0403506470004571</v>
          </cell>
          <cell r="X54">
            <v>1.0428362212828137</v>
          </cell>
          <cell r="Z54">
            <v>1.047700547454395</v>
          </cell>
          <cell r="AA54">
            <v>1.0500792993436197</v>
          </cell>
          <cell r="AB54">
            <v>1.0524580512328443</v>
          </cell>
          <cell r="AC54">
            <v>1.054836803122069</v>
          </cell>
          <cell r="AE54">
            <v>1.0580057986941365</v>
          </cell>
          <cell r="AF54">
            <v>1.0587960423769796</v>
          </cell>
          <cell r="AG54">
            <v>1.0595862860598226</v>
          </cell>
          <cell r="AH54">
            <v>1.0603765297426657</v>
          </cell>
          <cell r="AJ54">
            <v>1.0621535323235067</v>
          </cell>
          <cell r="AK54">
            <v>1.0631402912215049</v>
          </cell>
          <cell r="AL54">
            <v>1.064127050119503</v>
          </cell>
          <cell r="AM54">
            <v>1.0651138090175012</v>
          </cell>
          <cell r="AO54">
            <v>1.0664720241436443</v>
          </cell>
          <cell r="AP54">
            <v>1.0668434803717892</v>
          </cell>
          <cell r="AQ54">
            <v>1.0672149365999342</v>
          </cell>
          <cell r="AR54">
            <v>1.0675863928280791</v>
          </cell>
        </row>
        <row r="56">
          <cell r="C56" t="str">
            <v>Droits directs &gt;=65 ans</v>
          </cell>
          <cell r="D56" t="str">
            <v>Salaires plafonnés</v>
          </cell>
        </row>
        <row r="57">
          <cell r="C57">
            <v>7041719</v>
          </cell>
          <cell r="D57">
            <v>1782898000000</v>
          </cell>
        </row>
        <row r="58">
          <cell r="C58">
            <v>1998</v>
          </cell>
          <cell r="D58">
            <v>1999</v>
          </cell>
          <cell r="F58">
            <v>2001</v>
          </cell>
          <cell r="G58">
            <v>2002</v>
          </cell>
          <cell r="H58">
            <v>2003</v>
          </cell>
          <cell r="I58">
            <v>2004</v>
          </cell>
          <cell r="K58">
            <v>2006</v>
          </cell>
          <cell r="L58">
            <v>2007</v>
          </cell>
          <cell r="M58">
            <v>2008</v>
          </cell>
          <cell r="N58">
            <v>2009</v>
          </cell>
          <cell r="P58">
            <v>2011</v>
          </cell>
          <cell r="Q58">
            <v>2012</v>
          </cell>
          <cell r="R58">
            <v>2013</v>
          </cell>
          <cell r="S58">
            <v>2014</v>
          </cell>
          <cell r="U58">
            <v>2016</v>
          </cell>
          <cell r="V58">
            <v>2017</v>
          </cell>
          <cell r="W58">
            <v>2018</v>
          </cell>
          <cell r="X58">
            <v>2019</v>
          </cell>
          <cell r="Z58">
            <v>2021</v>
          </cell>
          <cell r="AA58">
            <v>2022</v>
          </cell>
          <cell r="AB58">
            <v>2023</v>
          </cell>
          <cell r="AC58">
            <v>2024</v>
          </cell>
          <cell r="AE58">
            <v>2026</v>
          </cell>
          <cell r="AF58">
            <v>2027</v>
          </cell>
          <cell r="AG58">
            <v>2028</v>
          </cell>
          <cell r="AH58">
            <v>2029</v>
          </cell>
          <cell r="AJ58">
            <v>2031</v>
          </cell>
          <cell r="AK58">
            <v>2032</v>
          </cell>
          <cell r="AL58">
            <v>2033</v>
          </cell>
          <cell r="AM58">
            <v>2034</v>
          </cell>
          <cell r="AO58">
            <v>2036</v>
          </cell>
          <cell r="AP58">
            <v>2037</v>
          </cell>
          <cell r="AQ58">
            <v>2038</v>
          </cell>
          <cell r="AR58">
            <v>2039</v>
          </cell>
        </row>
        <row r="59">
          <cell r="D59">
            <v>14940070</v>
          </cell>
          <cell r="F59">
            <v>15664842.675840003</v>
          </cell>
          <cell r="G59">
            <v>15962474.686680961</v>
          </cell>
          <cell r="H59">
            <v>16297686.65510126</v>
          </cell>
          <cell r="I59">
            <v>16623640.388203286</v>
          </cell>
          <cell r="K59">
            <v>17261323.233494762</v>
          </cell>
          <cell r="L59">
            <v>17554765.728464171</v>
          </cell>
          <cell r="M59">
            <v>17835641.980119597</v>
          </cell>
          <cell r="N59">
            <v>18067505.325861152</v>
          </cell>
          <cell r="P59">
            <v>18193833.323099572</v>
          </cell>
          <cell r="Q59">
            <v>18175639.489776473</v>
          </cell>
          <cell r="R59">
            <v>18157463.8502867</v>
          </cell>
          <cell r="S59">
            <v>18139306.386436414</v>
          </cell>
          <cell r="U59">
            <v>18103045.912969928</v>
          </cell>
          <cell r="V59">
            <v>18084942.867056958</v>
          </cell>
          <cell r="W59">
            <v>18048772.981322847</v>
          </cell>
          <cell r="X59">
            <v>18012675.435360201</v>
          </cell>
          <cell r="Z59">
            <v>17922720.134236012</v>
          </cell>
          <cell r="AA59">
            <v>17868951.9738333</v>
          </cell>
          <cell r="AB59">
            <v>17815345.117911797</v>
          </cell>
          <cell r="AC59">
            <v>17744083.73744015</v>
          </cell>
          <cell r="AE59">
            <v>17602414.972880431</v>
          </cell>
          <cell r="AF59">
            <v>17532005.312988907</v>
          </cell>
          <cell r="AG59">
            <v>17461877.291736949</v>
          </cell>
          <cell r="AH59">
            <v>17392029.782570001</v>
          </cell>
          <cell r="AJ59">
            <v>17235849.355122518</v>
          </cell>
          <cell r="AK59">
            <v>17149670.108346906</v>
          </cell>
          <cell r="AL59">
            <v>17063921.757805172</v>
          </cell>
          <cell r="AM59">
            <v>16995666.070773955</v>
          </cell>
          <cell r="AO59">
            <v>16944713.06389378</v>
          </cell>
          <cell r="AP59">
            <v>16927768.350829888</v>
          </cell>
          <cell r="AQ59">
            <v>16910840.58247906</v>
          </cell>
          <cell r="AR59">
            <v>16893929.741896581</v>
          </cell>
        </row>
        <row r="60">
          <cell r="D60">
            <v>7041719</v>
          </cell>
          <cell r="F60">
            <v>7494830.4076067228</v>
          </cell>
          <cell r="G60">
            <v>7675834.306691099</v>
          </cell>
          <cell r="H60">
            <v>7853088.7369665504</v>
          </cell>
          <cell r="I60">
            <v>8032655.6540185371</v>
          </cell>
          <cell r="K60">
            <v>8310697.777842938</v>
          </cell>
          <cell r="L60">
            <v>8469814.5756519549</v>
          </cell>
          <cell r="M60">
            <v>8650508.6021205261</v>
          </cell>
          <cell r="N60">
            <v>8831902.5370269064</v>
          </cell>
          <cell r="P60">
            <v>9312023.2838012949</v>
          </cell>
          <cell r="Q60">
            <v>9637387.4436998423</v>
          </cell>
          <cell r="R60">
            <v>9962018.9492611438</v>
          </cell>
          <cell r="S60">
            <v>10273563.607810006</v>
          </cell>
          <cell r="U60">
            <v>10852385.277768759</v>
          </cell>
          <cell r="V60">
            <v>11125520.614814412</v>
          </cell>
          <cell r="W60">
            <v>11377605.847752437</v>
          </cell>
          <cell r="X60">
            <v>11631731.87841304</v>
          </cell>
          <cell r="Z60">
            <v>12122952.041513689</v>
          </cell>
          <cell r="AA60">
            <v>12362985.332265906</v>
          </cell>
          <cell r="AB60">
            <v>12595210.257336818</v>
          </cell>
          <cell r="AC60">
            <v>12834977.359449113</v>
          </cell>
          <cell r="AE60">
            <v>13300622.160397973</v>
          </cell>
          <cell r="AF60">
            <v>13521499.401686367</v>
          </cell>
          <cell r="AG60">
            <v>13757331.634872731</v>
          </cell>
          <cell r="AH60">
            <v>13995723.123592578</v>
          </cell>
          <cell r="AJ60">
            <v>14436476.553460699</v>
          </cell>
          <cell r="AK60">
            <v>14628755.789243905</v>
          </cell>
          <cell r="AL60">
            <v>14816822.407481965</v>
          </cell>
          <cell r="AM60">
            <v>15007274.687933795</v>
          </cell>
          <cell r="AO60">
            <v>15397076.716927843</v>
          </cell>
          <cell r="AP60">
            <v>15585706.970507752</v>
          </cell>
          <cell r="AQ60">
            <v>15750076.940763094</v>
          </cell>
          <cell r="AR60">
            <v>15866366.811208844</v>
          </cell>
        </row>
        <row r="61">
          <cell r="D61">
            <v>1807858572000</v>
          </cell>
          <cell r="F61">
            <v>1947588795788.7559</v>
          </cell>
          <cell r="G61">
            <v>2022300249584.0083</v>
          </cell>
          <cell r="H61">
            <v>2101934388812.1277</v>
          </cell>
          <cell r="I61">
            <v>2180420618890.3723</v>
          </cell>
          <cell r="K61">
            <v>2337091123311.3804</v>
          </cell>
          <cell r="L61">
            <v>2414850819166.1963</v>
          </cell>
          <cell r="M61">
            <v>2492744247189.2212</v>
          </cell>
          <cell r="N61">
            <v>2565552321161.1235</v>
          </cell>
          <cell r="P61">
            <v>2666823737816.1094</v>
          </cell>
          <cell r="Q61">
            <v>2706783424703.5464</v>
          </cell>
          <cell r="R61">
            <v>2747341867539.3042</v>
          </cell>
          <cell r="S61">
            <v>2788508038082.5137</v>
          </cell>
          <cell r="U61">
            <v>2872700123506.3398</v>
          </cell>
          <cell r="V61">
            <v>2915744662156.958</v>
          </cell>
          <cell r="W61">
            <v>2956471783597.9663</v>
          </cell>
          <cell r="X61">
            <v>2997767781471.2627</v>
          </cell>
          <cell r="Z61">
            <v>3079010026917.9229</v>
          </cell>
          <cell r="AA61">
            <v>3118889364786.564</v>
          </cell>
          <cell r="AB61">
            <v>3159285219839.2788</v>
          </cell>
          <cell r="AC61">
            <v>3196994448223.2808</v>
          </cell>
          <cell r="AE61">
            <v>3273768569403.228</v>
          </cell>
          <cell r="AF61">
            <v>3312844271047.625</v>
          </cell>
          <cell r="AG61">
            <v>3352386380266.8491</v>
          </cell>
          <cell r="AH61">
            <v>3392400464101.7148</v>
          </cell>
          <cell r="AJ61">
            <v>3470379338385.2041</v>
          </cell>
          <cell r="AK61">
            <v>3508275880760.3701</v>
          </cell>
          <cell r="AL61">
            <v>3546586253378.2739</v>
          </cell>
          <cell r="AM61">
            <v>3585314975265.1646</v>
          </cell>
          <cell r="AO61">
            <v>3678786725439.835</v>
          </cell>
          <cell r="AP61">
            <v>3733909665733.8247</v>
          </cell>
          <cell r="AQ61">
            <v>3789858568165.1802</v>
          </cell>
          <cell r="AR61">
            <v>3846645808950.5669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E1" t="str">
            <v>Cnavts</v>
          </cell>
        </row>
        <row r="4">
          <cell r="E4">
            <v>15283557.51516</v>
          </cell>
          <cell r="F4">
            <v>15283557.51516</v>
          </cell>
        </row>
      </sheetData>
      <sheetData sheetId="10" refreshError="1"/>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E avant réforme"/>
      <sheetName val="FPE après réforme"/>
      <sheetName val="CNRACL avant réforme"/>
      <sheetName val="CNRACL après réforme"/>
      <sheetName val="Départs anticipés"/>
      <sheetName val="Compar"/>
      <sheetName val="GraphPmoy"/>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0"/>
      <sheetName val="H3"/>
      <sheetName val="H0_graph"/>
      <sheetName val="graph_29mars"/>
      <sheetName val="verif_perso"/>
      <sheetName val="H1"/>
      <sheetName val="H2"/>
      <sheetName val="H0H1H2_graph"/>
      <sheetName val="H0_varindex"/>
    </sheetNames>
    <sheetDataSet>
      <sheetData sheetId="0" refreshError="1">
        <row r="1">
          <cell r="A1" t="str">
            <v>Organisme:</v>
          </cell>
          <cell r="B1" t="str">
            <v>CANCAVA base</v>
          </cell>
          <cell r="F1" t="str">
            <v>Prix_2001</v>
          </cell>
          <cell r="G1" t="str">
            <v>Tcot</v>
          </cell>
        </row>
        <row r="2">
          <cell r="A2" t="str">
            <v>Variante:</v>
          </cell>
          <cell r="B2" t="str">
            <v>H1_T</v>
          </cell>
          <cell r="F2">
            <v>1.012</v>
          </cell>
          <cell r="G2">
            <v>0.16580249999999999</v>
          </cell>
        </row>
        <row r="3">
          <cell r="A3" t="str">
            <v>Dates</v>
          </cell>
          <cell r="B3" t="str">
            <v>n.s.</v>
          </cell>
          <cell r="C3">
            <v>1998</v>
          </cell>
          <cell r="D3">
            <v>1999</v>
          </cell>
          <cell r="E3">
            <v>2000</v>
          </cell>
          <cell r="F3">
            <v>2001</v>
          </cell>
          <cell r="G3">
            <v>2002</v>
          </cell>
          <cell r="H3">
            <v>2003</v>
          </cell>
          <cell r="I3">
            <v>2004</v>
          </cell>
          <cell r="J3">
            <v>2005</v>
          </cell>
          <cell r="K3">
            <v>2006</v>
          </cell>
          <cell r="L3">
            <v>2007</v>
          </cell>
          <cell r="M3">
            <v>2008</v>
          </cell>
          <cell r="N3">
            <v>2009</v>
          </cell>
          <cell r="O3">
            <v>2010</v>
          </cell>
          <cell r="P3">
            <v>2011</v>
          </cell>
          <cell r="Q3">
            <v>2012</v>
          </cell>
          <cell r="R3">
            <v>2013</v>
          </cell>
          <cell r="S3">
            <v>2014</v>
          </cell>
          <cell r="T3">
            <v>2015</v>
          </cell>
          <cell r="U3">
            <v>2016</v>
          </cell>
          <cell r="V3">
            <v>2017</v>
          </cell>
          <cell r="W3">
            <v>2018</v>
          </cell>
          <cell r="X3">
            <v>2019</v>
          </cell>
          <cell r="Y3">
            <v>2020</v>
          </cell>
          <cell r="Z3">
            <v>2021</v>
          </cell>
          <cell r="AA3">
            <v>2022</v>
          </cell>
          <cell r="AB3">
            <v>2023</v>
          </cell>
          <cell r="AC3">
            <v>2024</v>
          </cell>
          <cell r="AD3">
            <v>2025</v>
          </cell>
          <cell r="AE3">
            <v>2026</v>
          </cell>
          <cell r="AF3">
            <v>2027</v>
          </cell>
          <cell r="AG3">
            <v>2028</v>
          </cell>
          <cell r="AH3">
            <v>2029</v>
          </cell>
          <cell r="AI3">
            <v>2030</v>
          </cell>
          <cell r="AJ3">
            <v>2031</v>
          </cell>
          <cell r="AK3">
            <v>2032</v>
          </cell>
          <cell r="AL3">
            <v>2033</v>
          </cell>
          <cell r="AM3">
            <v>2034</v>
          </cell>
          <cell r="AN3">
            <v>2035</v>
          </cell>
          <cell r="AO3">
            <v>2036</v>
          </cell>
          <cell r="AP3">
            <v>2037</v>
          </cell>
          <cell r="AQ3">
            <v>2038</v>
          </cell>
          <cell r="AR3">
            <v>2039</v>
          </cell>
          <cell r="AS3">
            <v>2040</v>
          </cell>
        </row>
        <row r="4">
          <cell r="A4" t="str">
            <v>Eff_Cotisants</v>
          </cell>
          <cell r="B4" t="str">
            <v>Effectif de cotisants</v>
          </cell>
          <cell r="E4">
            <v>494027</v>
          </cell>
          <cell r="F4">
            <v>505229</v>
          </cell>
          <cell r="G4">
            <v>513486</v>
          </cell>
          <cell r="H4">
            <v>521743</v>
          </cell>
          <cell r="I4">
            <v>530000</v>
          </cell>
          <cell r="J4">
            <v>530000</v>
          </cell>
          <cell r="K4">
            <v>530000</v>
          </cell>
          <cell r="L4">
            <v>530000</v>
          </cell>
          <cell r="M4">
            <v>530000</v>
          </cell>
          <cell r="N4">
            <v>530000</v>
          </cell>
          <cell r="O4">
            <v>530000</v>
          </cell>
          <cell r="P4">
            <v>530000</v>
          </cell>
          <cell r="Q4">
            <v>530000</v>
          </cell>
          <cell r="R4">
            <v>530000</v>
          </cell>
          <cell r="S4">
            <v>530000</v>
          </cell>
          <cell r="T4">
            <v>530000</v>
          </cell>
          <cell r="U4">
            <v>530000</v>
          </cell>
          <cell r="V4">
            <v>530000</v>
          </cell>
          <cell r="W4">
            <v>530000</v>
          </cell>
          <cell r="X4">
            <v>530000</v>
          </cell>
          <cell r="Y4">
            <v>530000</v>
          </cell>
          <cell r="Z4">
            <v>530000</v>
          </cell>
          <cell r="AA4">
            <v>530000</v>
          </cell>
          <cell r="AB4">
            <v>530000</v>
          </cell>
          <cell r="AC4">
            <v>530000</v>
          </cell>
          <cell r="AD4">
            <v>530000</v>
          </cell>
          <cell r="AE4">
            <v>530000</v>
          </cell>
          <cell r="AF4">
            <v>530000</v>
          </cell>
          <cell r="AG4">
            <v>530000</v>
          </cell>
          <cell r="AH4">
            <v>530000</v>
          </cell>
          <cell r="AI4">
            <v>530000</v>
          </cell>
          <cell r="AJ4">
            <v>530000</v>
          </cell>
          <cell r="AK4">
            <v>530000</v>
          </cell>
          <cell r="AL4">
            <v>530000</v>
          </cell>
          <cell r="AM4">
            <v>530000</v>
          </cell>
          <cell r="AN4">
            <v>530000</v>
          </cell>
          <cell r="AO4">
            <v>530000</v>
          </cell>
          <cell r="AP4">
            <v>530000</v>
          </cell>
          <cell r="AQ4">
            <v>530000</v>
          </cell>
          <cell r="AR4">
            <v>530000</v>
          </cell>
          <cell r="AS4">
            <v>530000</v>
          </cell>
        </row>
        <row r="5">
          <cell r="A5" t="str">
            <v>Sal_Plaf</v>
          </cell>
          <cell r="B5" t="str">
            <v>Masse des salaires plafonnés</v>
          </cell>
        </row>
        <row r="6">
          <cell r="A6" t="str">
            <v>Sal_Tot</v>
          </cell>
          <cell r="B6" t="str">
            <v>Masse salaires totale</v>
          </cell>
        </row>
        <row r="7">
          <cell r="A7" t="str">
            <v>M_Cotisations</v>
          </cell>
          <cell r="B7" t="str">
            <v>Masse des cotisations</v>
          </cell>
          <cell r="E7">
            <v>7769</v>
          </cell>
          <cell r="F7">
            <v>8026</v>
          </cell>
          <cell r="G7">
            <v>8326</v>
          </cell>
          <cell r="H7">
            <v>8619</v>
          </cell>
          <cell r="I7">
            <v>8846</v>
          </cell>
          <cell r="J7">
            <v>9000</v>
          </cell>
          <cell r="K7">
            <v>9151</v>
          </cell>
          <cell r="L7">
            <v>9301</v>
          </cell>
          <cell r="M7">
            <v>9450</v>
          </cell>
          <cell r="N7">
            <v>9602</v>
          </cell>
          <cell r="O7">
            <v>9756</v>
          </cell>
          <cell r="P7">
            <v>9912</v>
          </cell>
          <cell r="Q7">
            <v>10071</v>
          </cell>
          <cell r="R7">
            <v>10234</v>
          </cell>
          <cell r="S7">
            <v>10399</v>
          </cell>
          <cell r="T7">
            <v>10566</v>
          </cell>
          <cell r="U7">
            <v>10737</v>
          </cell>
          <cell r="V7">
            <v>10909</v>
          </cell>
          <cell r="W7">
            <v>11084</v>
          </cell>
          <cell r="X7">
            <v>11262</v>
          </cell>
          <cell r="Y7">
            <v>11442</v>
          </cell>
          <cell r="Z7">
            <v>11624</v>
          </cell>
          <cell r="AA7">
            <v>11810</v>
          </cell>
          <cell r="AB7">
            <v>11998</v>
          </cell>
          <cell r="AC7">
            <v>12189</v>
          </cell>
          <cell r="AD7">
            <v>12383</v>
          </cell>
          <cell r="AE7">
            <v>12581</v>
          </cell>
          <cell r="AF7">
            <v>12782</v>
          </cell>
          <cell r="AG7">
            <v>12986</v>
          </cell>
          <cell r="AH7">
            <v>13194</v>
          </cell>
          <cell r="AI7">
            <v>13405</v>
          </cell>
          <cell r="AJ7">
            <v>13619</v>
          </cell>
          <cell r="AK7">
            <v>13837</v>
          </cell>
          <cell r="AL7">
            <v>14059</v>
          </cell>
          <cell r="AM7">
            <v>14284</v>
          </cell>
          <cell r="AN7">
            <v>14512</v>
          </cell>
          <cell r="AO7">
            <v>14745</v>
          </cell>
          <cell r="AP7">
            <v>14981</v>
          </cell>
          <cell r="AQ7">
            <v>15220</v>
          </cell>
          <cell r="AR7">
            <v>15464</v>
          </cell>
          <cell r="AS7">
            <v>15711</v>
          </cell>
        </row>
        <row r="8">
          <cell r="A8" t="str">
            <v>FSV_Maj_E</v>
          </cell>
          <cell r="B8" t="str">
            <v>FSV Majorations 10% pour enfant</v>
          </cell>
          <cell r="E8">
            <v>266.09010802</v>
          </cell>
          <cell r="F8">
            <v>278.95169774823944</v>
          </cell>
          <cell r="G8">
            <v>288.06553947619716</v>
          </cell>
          <cell r="H8">
            <v>297.24326327234155</v>
          </cell>
          <cell r="I8">
            <v>307.44310015947184</v>
          </cell>
          <cell r="J8">
            <v>317.49387888749999</v>
          </cell>
          <cell r="K8">
            <v>327.5872456609859</v>
          </cell>
          <cell r="L8">
            <v>339.74613263917252</v>
          </cell>
          <cell r="M8">
            <v>352.92713270834508</v>
          </cell>
          <cell r="N8">
            <v>366.47013116390843</v>
          </cell>
          <cell r="O8">
            <v>380.35383398313377</v>
          </cell>
          <cell r="P8">
            <v>394.40788898419015</v>
          </cell>
          <cell r="Q8">
            <v>408.18512168977111</v>
          </cell>
          <cell r="R8">
            <v>422.04753048626759</v>
          </cell>
          <cell r="S8">
            <v>435.27111860089786</v>
          </cell>
          <cell r="T8">
            <v>448.28176648823944</v>
          </cell>
          <cell r="U8">
            <v>461.16465023920773</v>
          </cell>
          <cell r="V8">
            <v>473.87718180834503</v>
          </cell>
          <cell r="W8">
            <v>486.56841935475353</v>
          </cell>
          <cell r="X8">
            <v>499.3874210375352</v>
          </cell>
          <cell r="Y8">
            <v>512.33418685669017</v>
          </cell>
          <cell r="Z8">
            <v>525.45130485767606</v>
          </cell>
          <cell r="AA8">
            <v>538.88783319959509</v>
          </cell>
          <cell r="AB8">
            <v>552.62247785971829</v>
          </cell>
          <cell r="AC8">
            <v>566.67653286077461</v>
          </cell>
          <cell r="AD8">
            <v>581.07129222549293</v>
          </cell>
          <cell r="AE8">
            <v>595.55122768112676</v>
          </cell>
          <cell r="AF8">
            <v>610.20151531859153</v>
          </cell>
          <cell r="AG8">
            <v>624.8518029560563</v>
          </cell>
          <cell r="AH8">
            <v>639.6298547298943</v>
          </cell>
          <cell r="AI8">
            <v>654.5143766173768</v>
          </cell>
          <cell r="AJ8">
            <v>669.50536861850355</v>
          </cell>
          <cell r="AK8">
            <v>684.70930084691895</v>
          </cell>
          <cell r="AL8">
            <v>699.91323307533446</v>
          </cell>
          <cell r="AM8">
            <v>715.13845932647882</v>
          </cell>
          <cell r="AN8">
            <v>730.34239155489433</v>
          </cell>
          <cell r="AO8">
            <v>745.54632378330984</v>
          </cell>
          <cell r="AP8">
            <v>760.81413807991191</v>
          </cell>
          <cell r="AQ8">
            <v>776.16712846742951</v>
          </cell>
          <cell r="AR8">
            <v>791.64788299132044</v>
          </cell>
          <cell r="AS8">
            <v>807.21381360612679</v>
          </cell>
        </row>
        <row r="9">
          <cell r="A9" t="str">
            <v>FSV_Cho</v>
          </cell>
          <cell r="B9" t="str">
            <v>FSV Validation Chômage</v>
          </cell>
        </row>
        <row r="10">
          <cell r="A10" t="str">
            <v>Cot_Maj_E_Cho</v>
          </cell>
          <cell r="B10" t="str">
            <v>Total Cotisation et FSV Majoration enfant et chômage</v>
          </cell>
          <cell r="E10">
            <v>8035.0901080200001</v>
          </cell>
          <cell r="F10">
            <v>8304.9516977482399</v>
          </cell>
          <cell r="G10">
            <v>8614.065539476198</v>
          </cell>
          <cell r="H10">
            <v>8916.2432632723412</v>
          </cell>
          <cell r="I10">
            <v>9153.4431001594712</v>
          </cell>
          <cell r="J10">
            <v>9317.4938788875006</v>
          </cell>
          <cell r="K10">
            <v>9478.5872456609868</v>
          </cell>
          <cell r="L10">
            <v>9640.7461326391731</v>
          </cell>
          <cell r="M10">
            <v>9802.9271327083443</v>
          </cell>
          <cell r="N10">
            <v>9968.4701311639092</v>
          </cell>
          <cell r="O10">
            <v>10136.353833983134</v>
          </cell>
          <cell r="P10">
            <v>10306.407888984189</v>
          </cell>
          <cell r="Q10">
            <v>10479.18512168977</v>
          </cell>
          <cell r="R10">
            <v>10656.047530486268</v>
          </cell>
          <cell r="S10">
            <v>10834.271118600898</v>
          </cell>
          <cell r="T10">
            <v>11014.281766488239</v>
          </cell>
          <cell r="U10">
            <v>11198.164650239207</v>
          </cell>
          <cell r="V10">
            <v>11382.877181808344</v>
          </cell>
          <cell r="W10">
            <v>11570.568419354753</v>
          </cell>
          <cell r="X10">
            <v>11761.387421037536</v>
          </cell>
          <cell r="Y10">
            <v>11954.334186856689</v>
          </cell>
          <cell r="Z10">
            <v>12149.451304857675</v>
          </cell>
          <cell r="AA10">
            <v>12348.887833199595</v>
          </cell>
          <cell r="AB10">
            <v>12550.622477859719</v>
          </cell>
          <cell r="AC10">
            <v>12755.676532860774</v>
          </cell>
          <cell r="AD10">
            <v>12964.071292225493</v>
          </cell>
          <cell r="AE10">
            <v>13176.551227681126</v>
          </cell>
          <cell r="AF10">
            <v>13392.201515318591</v>
          </cell>
          <cell r="AG10">
            <v>13610.851802956056</v>
          </cell>
          <cell r="AH10">
            <v>13833.629854729894</v>
          </cell>
          <cell r="AI10">
            <v>14059.514376617377</v>
          </cell>
          <cell r="AJ10">
            <v>14288.505368618504</v>
          </cell>
          <cell r="AK10">
            <v>14521.709300846918</v>
          </cell>
          <cell r="AL10">
            <v>14758.913233075335</v>
          </cell>
          <cell r="AM10">
            <v>14999.138459326479</v>
          </cell>
          <cell r="AN10">
            <v>15242.342391554894</v>
          </cell>
          <cell r="AO10">
            <v>15490.54632378331</v>
          </cell>
          <cell r="AP10">
            <v>15741.814138079912</v>
          </cell>
          <cell r="AQ10">
            <v>15996.16712846743</v>
          </cell>
          <cell r="AR10">
            <v>16255.647882991321</v>
          </cell>
          <cell r="AS10">
            <v>16518.213813606126</v>
          </cell>
        </row>
        <row r="11">
          <cell r="A11" t="str">
            <v>Eff_DD</v>
          </cell>
          <cell r="B11" t="str">
            <v>Effectifs pensionnés de droit direct</v>
          </cell>
          <cell r="E11">
            <v>489882</v>
          </cell>
          <cell r="F11">
            <v>494733</v>
          </cell>
          <cell r="G11">
            <v>507450</v>
          </cell>
          <cell r="H11">
            <v>520504</v>
          </cell>
          <cell r="I11">
            <v>536619</v>
          </cell>
          <cell r="J11">
            <v>552436</v>
          </cell>
          <cell r="K11">
            <v>569175</v>
          </cell>
          <cell r="L11">
            <v>589535</v>
          </cell>
          <cell r="M11">
            <v>612680</v>
          </cell>
          <cell r="N11">
            <v>636200</v>
          </cell>
          <cell r="O11">
            <v>660204</v>
          </cell>
          <cell r="P11">
            <v>684080</v>
          </cell>
          <cell r="Q11">
            <v>706953</v>
          </cell>
          <cell r="R11">
            <v>729404</v>
          </cell>
          <cell r="S11">
            <v>751225</v>
          </cell>
          <cell r="T11">
            <v>772346</v>
          </cell>
          <cell r="U11">
            <v>792458</v>
          </cell>
          <cell r="V11">
            <v>811516</v>
          </cell>
          <cell r="W11">
            <v>829654</v>
          </cell>
          <cell r="X11">
            <v>846808</v>
          </cell>
          <cell r="Y11">
            <v>863314</v>
          </cell>
          <cell r="Z11">
            <v>878936</v>
          </cell>
          <cell r="AA11">
            <v>893992</v>
          </cell>
          <cell r="AB11">
            <v>908324</v>
          </cell>
          <cell r="AC11">
            <v>922071</v>
          </cell>
          <cell r="AD11">
            <v>935398</v>
          </cell>
          <cell r="AE11">
            <v>947682</v>
          </cell>
          <cell r="AF11">
            <v>959018</v>
          </cell>
          <cell r="AG11">
            <v>969207</v>
          </cell>
          <cell r="AH11">
            <v>978515</v>
          </cell>
          <cell r="AI11">
            <v>987120</v>
          </cell>
          <cell r="AJ11">
            <v>994910</v>
          </cell>
          <cell r="AK11">
            <v>1002053</v>
          </cell>
          <cell r="AL11">
            <v>1008185</v>
          </cell>
          <cell r="AM11">
            <v>1013359</v>
          </cell>
          <cell r="AN11">
            <v>1017581</v>
          </cell>
          <cell r="AO11">
            <v>1020866</v>
          </cell>
          <cell r="AP11">
            <v>1023514</v>
          </cell>
          <cell r="AQ11">
            <v>1025594</v>
          </cell>
          <cell r="AR11">
            <v>1027169</v>
          </cell>
          <cell r="AS11">
            <v>1028232</v>
          </cell>
        </row>
        <row r="12">
          <cell r="A12" t="str">
            <v>Eff_DD_Moins60</v>
          </cell>
          <cell r="B12" t="str">
            <v>Effectifs droit direct moins de 60 ans</v>
          </cell>
          <cell r="E12">
            <v>147</v>
          </cell>
          <cell r="F12">
            <v>111</v>
          </cell>
          <cell r="G12">
            <v>103</v>
          </cell>
          <cell r="H12">
            <v>110</v>
          </cell>
          <cell r="I12">
            <v>110</v>
          </cell>
          <cell r="J12">
            <v>112</v>
          </cell>
          <cell r="K12">
            <v>139</v>
          </cell>
          <cell r="L12">
            <v>144</v>
          </cell>
          <cell r="M12">
            <v>145</v>
          </cell>
          <cell r="N12">
            <v>147</v>
          </cell>
          <cell r="O12">
            <v>146</v>
          </cell>
          <cell r="P12">
            <v>140</v>
          </cell>
          <cell r="Q12">
            <v>140</v>
          </cell>
          <cell r="R12">
            <v>135</v>
          </cell>
          <cell r="S12">
            <v>134</v>
          </cell>
          <cell r="T12">
            <v>132</v>
          </cell>
          <cell r="U12">
            <v>130</v>
          </cell>
          <cell r="V12">
            <v>129</v>
          </cell>
          <cell r="W12">
            <v>129</v>
          </cell>
          <cell r="X12">
            <v>129</v>
          </cell>
          <cell r="Y12">
            <v>128</v>
          </cell>
          <cell r="Z12">
            <v>128</v>
          </cell>
          <cell r="AA12">
            <v>128</v>
          </cell>
          <cell r="AB12">
            <v>128</v>
          </cell>
          <cell r="AC12">
            <v>129</v>
          </cell>
          <cell r="AD12">
            <v>126</v>
          </cell>
          <cell r="AE12">
            <v>125</v>
          </cell>
          <cell r="AF12">
            <v>122</v>
          </cell>
          <cell r="AG12">
            <v>121</v>
          </cell>
          <cell r="AH12">
            <v>121</v>
          </cell>
          <cell r="AI12">
            <v>120</v>
          </cell>
          <cell r="AJ12">
            <v>120</v>
          </cell>
          <cell r="AK12">
            <v>119</v>
          </cell>
          <cell r="AL12">
            <v>117</v>
          </cell>
          <cell r="AM12">
            <v>116</v>
          </cell>
          <cell r="AN12">
            <v>115</v>
          </cell>
          <cell r="AO12">
            <v>115</v>
          </cell>
          <cell r="AP12">
            <v>115</v>
          </cell>
          <cell r="AQ12">
            <v>115</v>
          </cell>
          <cell r="AR12">
            <v>114</v>
          </cell>
          <cell r="AS12">
            <v>114</v>
          </cell>
        </row>
        <row r="13">
          <cell r="A13" t="str">
            <v>Eff_DD_6064</v>
          </cell>
          <cell r="B13" t="str">
            <v>Effectifs droit direct 60 à 64 ans</v>
          </cell>
          <cell r="E13">
            <v>127078</v>
          </cell>
          <cell r="F13">
            <v>124061</v>
          </cell>
          <cell r="G13">
            <v>126344</v>
          </cell>
          <cell r="H13">
            <v>129800</v>
          </cell>
          <cell r="I13">
            <v>135287</v>
          </cell>
          <cell r="J13">
            <v>139976</v>
          </cell>
          <cell r="K13">
            <v>146126</v>
          </cell>
          <cell r="L13">
            <v>156233</v>
          </cell>
          <cell r="M13">
            <v>166896</v>
          </cell>
          <cell r="N13">
            <v>176829</v>
          </cell>
          <cell r="O13">
            <v>185609</v>
          </cell>
          <cell r="P13">
            <v>194366</v>
          </cell>
          <cell r="Q13">
            <v>202186</v>
          </cell>
          <cell r="R13">
            <v>202903</v>
          </cell>
          <cell r="S13">
            <v>201073</v>
          </cell>
          <cell r="T13">
            <v>198700</v>
          </cell>
          <cell r="U13">
            <v>195307</v>
          </cell>
          <cell r="V13">
            <v>191620</v>
          </cell>
          <cell r="W13">
            <v>189137</v>
          </cell>
          <cell r="X13">
            <v>186413</v>
          </cell>
          <cell r="Y13">
            <v>185087</v>
          </cell>
          <cell r="Z13">
            <v>183759</v>
          </cell>
          <cell r="AA13">
            <v>182921</v>
          </cell>
          <cell r="AB13">
            <v>182504</v>
          </cell>
          <cell r="AC13">
            <v>182362</v>
          </cell>
          <cell r="AD13">
            <v>182462</v>
          </cell>
          <cell r="AE13">
            <v>182140</v>
          </cell>
          <cell r="AF13">
            <v>181583</v>
          </cell>
          <cell r="AG13">
            <v>180379</v>
          </cell>
          <cell r="AH13">
            <v>178971</v>
          </cell>
          <cell r="AI13">
            <v>177377</v>
          </cell>
          <cell r="AJ13">
            <v>175312</v>
          </cell>
          <cell r="AK13">
            <v>173907</v>
          </cell>
          <cell r="AL13">
            <v>172600</v>
          </cell>
          <cell r="AM13">
            <v>171670</v>
          </cell>
          <cell r="AN13">
            <v>170745</v>
          </cell>
          <cell r="AO13">
            <v>169515</v>
          </cell>
          <cell r="AP13">
            <v>168391</v>
          </cell>
          <cell r="AQ13">
            <v>167198</v>
          </cell>
          <cell r="AR13">
            <v>166263</v>
          </cell>
          <cell r="AS13">
            <v>165567</v>
          </cell>
        </row>
        <row r="14">
          <cell r="A14" t="str">
            <v>Eff_DD_65plus</v>
          </cell>
          <cell r="B14" t="str">
            <v>Effectifs droit direct 65 ans et plus</v>
          </cell>
          <cell r="E14">
            <v>362657</v>
          </cell>
          <cell r="F14">
            <v>370561</v>
          </cell>
          <cell r="G14">
            <v>381003</v>
          </cell>
          <cell r="H14">
            <v>390594</v>
          </cell>
          <cell r="I14">
            <v>401222</v>
          </cell>
          <cell r="J14">
            <v>412348</v>
          </cell>
          <cell r="K14">
            <v>422910</v>
          </cell>
          <cell r="L14">
            <v>433158</v>
          </cell>
          <cell r="M14">
            <v>445639</v>
          </cell>
          <cell r="N14">
            <v>459224</v>
          </cell>
          <cell r="O14">
            <v>474449</v>
          </cell>
          <cell r="P14">
            <v>489574</v>
          </cell>
          <cell r="Q14">
            <v>504627</v>
          </cell>
          <cell r="R14">
            <v>526366</v>
          </cell>
          <cell r="S14">
            <v>550018</v>
          </cell>
          <cell r="T14">
            <v>573514</v>
          </cell>
          <cell r="U14">
            <v>597021</v>
          </cell>
          <cell r="V14">
            <v>619767</v>
          </cell>
          <cell r="W14">
            <v>640388</v>
          </cell>
          <cell r="X14">
            <v>660266</v>
          </cell>
          <cell r="Y14">
            <v>678099</v>
          </cell>
          <cell r="Z14">
            <v>695049</v>
          </cell>
          <cell r="AA14">
            <v>710943</v>
          </cell>
          <cell r="AB14">
            <v>725692</v>
          </cell>
          <cell r="AC14">
            <v>739580</v>
          </cell>
          <cell r="AD14">
            <v>752810</v>
          </cell>
          <cell r="AE14">
            <v>765417</v>
          </cell>
          <cell r="AF14">
            <v>777313</v>
          </cell>
          <cell r="AG14">
            <v>788707</v>
          </cell>
          <cell r="AH14">
            <v>799423</v>
          </cell>
          <cell r="AI14">
            <v>809623</v>
          </cell>
          <cell r="AJ14">
            <v>819478</v>
          </cell>
          <cell r="AK14">
            <v>828027</v>
          </cell>
          <cell r="AL14">
            <v>835468</v>
          </cell>
          <cell r="AM14">
            <v>841573</v>
          </cell>
          <cell r="AN14">
            <v>846721</v>
          </cell>
          <cell r="AO14">
            <v>851236</v>
          </cell>
          <cell r="AP14">
            <v>855008</v>
          </cell>
          <cell r="AQ14">
            <v>858281</v>
          </cell>
          <cell r="AR14">
            <v>860792</v>
          </cell>
          <cell r="AS14">
            <v>862551</v>
          </cell>
        </row>
        <row r="15">
          <cell r="A15" t="str">
            <v>Eff_Derive</v>
          </cell>
          <cell r="B15" t="str">
            <v>Effectifs pensionnés de droit dérivé</v>
          </cell>
          <cell r="E15">
            <v>218470</v>
          </cell>
          <cell r="F15">
            <v>220418</v>
          </cell>
          <cell r="G15">
            <v>223126</v>
          </cell>
          <cell r="H15">
            <v>225586</v>
          </cell>
          <cell r="I15">
            <v>227734</v>
          </cell>
          <cell r="J15">
            <v>229616</v>
          </cell>
          <cell r="K15">
            <v>231259</v>
          </cell>
          <cell r="L15">
            <v>232662</v>
          </cell>
          <cell r="M15">
            <v>233905</v>
          </cell>
          <cell r="N15">
            <v>234994</v>
          </cell>
          <cell r="O15">
            <v>235979</v>
          </cell>
          <cell r="P15">
            <v>236868</v>
          </cell>
          <cell r="Q15">
            <v>237649</v>
          </cell>
          <cell r="R15">
            <v>238320</v>
          </cell>
          <cell r="S15">
            <v>238879</v>
          </cell>
          <cell r="T15">
            <v>239310</v>
          </cell>
          <cell r="U15">
            <v>239604</v>
          </cell>
          <cell r="V15">
            <v>239777</v>
          </cell>
          <cell r="W15">
            <v>239889</v>
          </cell>
          <cell r="X15">
            <v>239928</v>
          </cell>
          <cell r="Y15">
            <v>239865</v>
          </cell>
          <cell r="Z15">
            <v>239669</v>
          </cell>
          <cell r="AA15">
            <v>239340</v>
          </cell>
          <cell r="AB15">
            <v>238816</v>
          </cell>
          <cell r="AC15">
            <v>238205</v>
          </cell>
          <cell r="AD15">
            <v>237570</v>
          </cell>
          <cell r="AE15">
            <v>236929</v>
          </cell>
          <cell r="AF15">
            <v>236276</v>
          </cell>
          <cell r="AG15">
            <v>235586</v>
          </cell>
          <cell r="AH15">
            <v>234863</v>
          </cell>
          <cell r="AI15">
            <v>234094</v>
          </cell>
          <cell r="AJ15">
            <v>233259</v>
          </cell>
          <cell r="AK15">
            <v>232548</v>
          </cell>
          <cell r="AL15">
            <v>231931</v>
          </cell>
          <cell r="AM15">
            <v>231387</v>
          </cell>
          <cell r="AN15">
            <v>230883</v>
          </cell>
          <cell r="AO15">
            <v>230392</v>
          </cell>
          <cell r="AP15">
            <v>229833</v>
          </cell>
          <cell r="AQ15">
            <v>229196</v>
          </cell>
          <cell r="AR15">
            <v>228420</v>
          </cell>
          <cell r="AS15">
            <v>227476</v>
          </cell>
        </row>
        <row r="16">
          <cell r="A16" t="str">
            <v>M_Pensions</v>
          </cell>
          <cell r="B16" t="str">
            <v>Masse Pensions</v>
          </cell>
          <cell r="E16">
            <v>12762.09010802</v>
          </cell>
          <cell r="F16">
            <v>13378.95169774824</v>
          </cell>
          <cell r="G16">
            <v>13655.065539476198</v>
          </cell>
          <cell r="H16">
            <v>13927.243263272341</v>
          </cell>
          <cell r="I16">
            <v>14238.443100159471</v>
          </cell>
          <cell r="J16">
            <v>14533.493878887501</v>
          </cell>
          <cell r="K16">
            <v>14824.587245660987</v>
          </cell>
          <cell r="L16">
            <v>15200.746132639173</v>
          </cell>
          <cell r="M16">
            <v>15612.927132708344</v>
          </cell>
          <cell r="N16">
            <v>16031.470131163909</v>
          </cell>
          <cell r="O16">
            <v>16456.353833983136</v>
          </cell>
          <cell r="P16">
            <v>16878.407888984191</v>
          </cell>
          <cell r="Q16">
            <v>17281.18512168977</v>
          </cell>
          <cell r="R16">
            <v>17677.04753048627</v>
          </cell>
          <cell r="S16">
            <v>18039.271118600896</v>
          </cell>
          <cell r="T16">
            <v>18387.281766488239</v>
          </cell>
          <cell r="U16">
            <v>18726.164650239207</v>
          </cell>
          <cell r="V16">
            <v>19053.877181808344</v>
          </cell>
          <cell r="W16">
            <v>19377.568419354753</v>
          </cell>
          <cell r="X16">
            <v>19705.387421037536</v>
          </cell>
          <cell r="Y16">
            <v>20038.334186856689</v>
          </cell>
          <cell r="Z16">
            <v>20377.451304857677</v>
          </cell>
          <cell r="AA16">
            <v>20728.887833199595</v>
          </cell>
          <cell r="AB16">
            <v>21094.622477859717</v>
          </cell>
          <cell r="AC16">
            <v>21472.676532860776</v>
          </cell>
          <cell r="AD16">
            <v>21867.071292225493</v>
          </cell>
          <cell r="AE16">
            <v>22264.551227681128</v>
          </cell>
          <cell r="AF16">
            <v>22672.201515318593</v>
          </cell>
          <cell r="AG16">
            <v>23080.851802956055</v>
          </cell>
          <cell r="AH16">
            <v>23496.629854729894</v>
          </cell>
          <cell r="AI16">
            <v>23921.514376617375</v>
          </cell>
          <cell r="AJ16">
            <v>24353.505368618502</v>
          </cell>
          <cell r="AK16">
            <v>24796.70930084692</v>
          </cell>
          <cell r="AL16">
            <v>25242.913233075335</v>
          </cell>
          <cell r="AM16">
            <v>25693.138459326477</v>
          </cell>
          <cell r="AN16">
            <v>26145.342391554896</v>
          </cell>
          <cell r="AO16">
            <v>26601.54632378331</v>
          </cell>
          <cell r="AP16">
            <v>27064.814138079913</v>
          </cell>
          <cell r="AQ16">
            <v>27535.16712846743</v>
          </cell>
          <cell r="AR16">
            <v>28012.647882991321</v>
          </cell>
          <cell r="AS16">
            <v>28498.213813606126</v>
          </cell>
        </row>
        <row r="17">
          <cell r="A17" t="str">
            <v>M_DD</v>
          </cell>
          <cell r="B17" t="str">
            <v>Masse Pensions Droits Directs</v>
          </cell>
          <cell r="E17">
            <v>10717.09010802</v>
          </cell>
          <cell r="F17">
            <v>11265.95169774824</v>
          </cell>
          <cell r="G17">
            <v>11527.065539476198</v>
          </cell>
          <cell r="H17">
            <v>11788.243263272341</v>
          </cell>
          <cell r="I17">
            <v>12093.443100159471</v>
          </cell>
          <cell r="J17">
            <v>12386.493878887501</v>
          </cell>
          <cell r="K17">
            <v>12678.587245660987</v>
          </cell>
          <cell r="L17">
            <v>13058.746132639173</v>
          </cell>
          <cell r="M17">
            <v>13475.927132708344</v>
          </cell>
          <cell r="N17">
            <v>13900.470131163909</v>
          </cell>
          <cell r="O17">
            <v>14332.353833983134</v>
          </cell>
          <cell r="P17">
            <v>14762.407888984189</v>
          </cell>
          <cell r="Q17">
            <v>15173.18512168977</v>
          </cell>
          <cell r="R17">
            <v>15578.047530486268</v>
          </cell>
          <cell r="S17">
            <v>15949.271118600898</v>
          </cell>
          <cell r="T17">
            <v>16306.281766488239</v>
          </cell>
          <cell r="U17">
            <v>16654.164650239207</v>
          </cell>
          <cell r="V17">
            <v>16991.877181808344</v>
          </cell>
          <cell r="W17">
            <v>17324.568419354753</v>
          </cell>
          <cell r="X17">
            <v>17660.387421037536</v>
          </cell>
          <cell r="Y17">
            <v>18001.334186856689</v>
          </cell>
          <cell r="Z17">
            <v>18349.451304857677</v>
          </cell>
          <cell r="AA17">
            <v>18709.887833199595</v>
          </cell>
          <cell r="AB17">
            <v>19084.622477859717</v>
          </cell>
          <cell r="AC17">
            <v>19472.676532860776</v>
          </cell>
          <cell r="AD17">
            <v>19875.071292225493</v>
          </cell>
          <cell r="AE17">
            <v>20280.551227681128</v>
          </cell>
          <cell r="AF17">
            <v>20695.201515318593</v>
          </cell>
          <cell r="AG17">
            <v>21109.851802956055</v>
          </cell>
          <cell r="AH17">
            <v>21531.629854729894</v>
          </cell>
          <cell r="AI17">
            <v>21962.514376617375</v>
          </cell>
          <cell r="AJ17">
            <v>22399.505368618502</v>
          </cell>
          <cell r="AK17">
            <v>22845.70930084692</v>
          </cell>
          <cell r="AL17">
            <v>23292.913233075335</v>
          </cell>
          <cell r="AM17">
            <v>23742.138459326477</v>
          </cell>
          <cell r="AN17">
            <v>24192.342391554896</v>
          </cell>
          <cell r="AO17">
            <v>24644.54632378331</v>
          </cell>
          <cell r="AP17">
            <v>25102.814138079913</v>
          </cell>
          <cell r="AQ17">
            <v>25567.16712846743</v>
          </cell>
          <cell r="AR17">
            <v>26038.647882991321</v>
          </cell>
          <cell r="AS17">
            <v>26518.213813606126</v>
          </cell>
        </row>
        <row r="18">
          <cell r="A18" t="str">
            <v>M_Derive</v>
          </cell>
          <cell r="B18" t="str">
            <v>Masse Pensions Droits Dérivés</v>
          </cell>
          <cell r="E18">
            <v>2045</v>
          </cell>
          <cell r="F18">
            <v>2113</v>
          </cell>
          <cell r="G18">
            <v>2128</v>
          </cell>
          <cell r="H18">
            <v>2139</v>
          </cell>
          <cell r="I18">
            <v>2145</v>
          </cell>
          <cell r="J18">
            <v>2147</v>
          </cell>
          <cell r="K18">
            <v>2146</v>
          </cell>
          <cell r="L18">
            <v>2142</v>
          </cell>
          <cell r="M18">
            <v>2137</v>
          </cell>
          <cell r="N18">
            <v>2131</v>
          </cell>
          <cell r="O18">
            <v>2124</v>
          </cell>
          <cell r="P18">
            <v>2116</v>
          </cell>
          <cell r="Q18">
            <v>2108</v>
          </cell>
          <cell r="R18">
            <v>2099</v>
          </cell>
          <cell r="S18">
            <v>2090</v>
          </cell>
          <cell r="T18">
            <v>2081</v>
          </cell>
          <cell r="U18">
            <v>2072</v>
          </cell>
          <cell r="V18">
            <v>2062</v>
          </cell>
          <cell r="W18">
            <v>2053</v>
          </cell>
          <cell r="X18">
            <v>2045</v>
          </cell>
          <cell r="Y18">
            <v>2037</v>
          </cell>
          <cell r="Z18">
            <v>2028</v>
          </cell>
          <cell r="AA18">
            <v>2019</v>
          </cell>
          <cell r="AB18">
            <v>2010</v>
          </cell>
          <cell r="AC18">
            <v>2000</v>
          </cell>
          <cell r="AD18">
            <v>1992</v>
          </cell>
          <cell r="AE18">
            <v>1984</v>
          </cell>
          <cell r="AF18">
            <v>1977</v>
          </cell>
          <cell r="AG18">
            <v>1971</v>
          </cell>
          <cell r="AH18">
            <v>1965</v>
          </cell>
          <cell r="AI18">
            <v>1959</v>
          </cell>
          <cell r="AJ18">
            <v>1954</v>
          </cell>
          <cell r="AK18">
            <v>1951</v>
          </cell>
          <cell r="AL18">
            <v>1950</v>
          </cell>
          <cell r="AM18">
            <v>1951</v>
          </cell>
          <cell r="AN18">
            <v>1953</v>
          </cell>
          <cell r="AO18">
            <v>1957</v>
          </cell>
          <cell r="AP18">
            <v>1962</v>
          </cell>
          <cell r="AQ18">
            <v>1968</v>
          </cell>
          <cell r="AR18">
            <v>1974</v>
          </cell>
          <cell r="AS18">
            <v>1980</v>
          </cell>
        </row>
        <row r="19">
          <cell r="A19" t="str">
            <v>Solde_1</v>
          </cell>
          <cell r="B19" t="str">
            <v>Solde Technique 1</v>
          </cell>
          <cell r="E19">
            <v>-4727</v>
          </cell>
          <cell r="F19">
            <v>-5074</v>
          </cell>
          <cell r="G19">
            <v>-5041</v>
          </cell>
          <cell r="H19">
            <v>-5011</v>
          </cell>
          <cell r="I19">
            <v>-5085</v>
          </cell>
          <cell r="J19">
            <v>-5216</v>
          </cell>
          <cell r="K19">
            <v>-5346</v>
          </cell>
          <cell r="L19">
            <v>-5560</v>
          </cell>
          <cell r="M19">
            <v>-5810</v>
          </cell>
          <cell r="N19">
            <v>-6063</v>
          </cell>
          <cell r="O19">
            <v>-6320</v>
          </cell>
          <cell r="P19">
            <v>-6572</v>
          </cell>
          <cell r="Q19">
            <v>-6802</v>
          </cell>
          <cell r="R19">
            <v>-7021</v>
          </cell>
          <cell r="S19">
            <v>-7205</v>
          </cell>
          <cell r="T19">
            <v>-7373</v>
          </cell>
          <cell r="U19">
            <v>-7528</v>
          </cell>
          <cell r="V19">
            <v>-7671</v>
          </cell>
          <cell r="W19">
            <v>-7807</v>
          </cell>
          <cell r="X19">
            <v>-7944</v>
          </cell>
          <cell r="Y19">
            <v>-8084</v>
          </cell>
          <cell r="Z19">
            <v>-8228</v>
          </cell>
          <cell r="AA19">
            <v>-8380</v>
          </cell>
          <cell r="AB19">
            <v>-8544</v>
          </cell>
          <cell r="AC19">
            <v>-8717</v>
          </cell>
          <cell r="AD19">
            <v>-8903</v>
          </cell>
          <cell r="AE19">
            <v>-9088</v>
          </cell>
          <cell r="AF19">
            <v>-9280</v>
          </cell>
          <cell r="AG19">
            <v>-9470</v>
          </cell>
          <cell r="AH19">
            <v>-9663</v>
          </cell>
          <cell r="AI19">
            <v>-9862</v>
          </cell>
          <cell r="AJ19">
            <v>-10065</v>
          </cell>
          <cell r="AK19">
            <v>-10275</v>
          </cell>
          <cell r="AL19">
            <v>-10484</v>
          </cell>
          <cell r="AM19">
            <v>-10694</v>
          </cell>
          <cell r="AN19">
            <v>-10903</v>
          </cell>
          <cell r="AO19">
            <v>-11111</v>
          </cell>
          <cell r="AP19">
            <v>-11323</v>
          </cell>
          <cell r="AQ19">
            <v>-11539</v>
          </cell>
          <cell r="AR19">
            <v>-11757</v>
          </cell>
          <cell r="AS19">
            <v>-11980</v>
          </cell>
        </row>
        <row r="20">
          <cell r="A20" t="str">
            <v>Points_Cot</v>
          </cell>
          <cell r="B20" t="str">
            <v>Solde_1 en points de cotisations</v>
          </cell>
        </row>
        <row r="21">
          <cell r="A21" t="str">
            <v>M_GA</v>
          </cell>
          <cell r="B21" t="str">
            <v>Dépenses de gestion</v>
          </cell>
          <cell r="E21">
            <v>442</v>
          </cell>
          <cell r="F21">
            <v>461</v>
          </cell>
          <cell r="G21">
            <v>473</v>
          </cell>
          <cell r="H21">
            <v>485</v>
          </cell>
          <cell r="I21">
            <v>497</v>
          </cell>
          <cell r="J21">
            <v>506</v>
          </cell>
          <cell r="K21">
            <v>516</v>
          </cell>
          <cell r="L21">
            <v>527</v>
          </cell>
          <cell r="M21">
            <v>539</v>
          </cell>
          <cell r="N21">
            <v>551</v>
          </cell>
          <cell r="O21">
            <v>563</v>
          </cell>
          <cell r="P21">
            <v>575</v>
          </cell>
          <cell r="Q21">
            <v>587</v>
          </cell>
          <cell r="R21">
            <v>599</v>
          </cell>
          <cell r="S21">
            <v>610</v>
          </cell>
          <cell r="T21">
            <v>621</v>
          </cell>
          <cell r="U21">
            <v>632</v>
          </cell>
          <cell r="V21">
            <v>643</v>
          </cell>
          <cell r="W21">
            <v>653</v>
          </cell>
          <cell r="X21">
            <v>664</v>
          </cell>
          <cell r="Y21">
            <v>675</v>
          </cell>
          <cell r="Z21">
            <v>686</v>
          </cell>
          <cell r="AA21">
            <v>698</v>
          </cell>
          <cell r="AB21">
            <v>709</v>
          </cell>
          <cell r="AC21">
            <v>721</v>
          </cell>
          <cell r="AD21">
            <v>734</v>
          </cell>
          <cell r="AE21">
            <v>747</v>
          </cell>
          <cell r="AF21">
            <v>760</v>
          </cell>
          <cell r="AG21">
            <v>773</v>
          </cell>
          <cell r="AH21">
            <v>786</v>
          </cell>
          <cell r="AI21">
            <v>799</v>
          </cell>
          <cell r="AJ21">
            <v>813</v>
          </cell>
          <cell r="AK21">
            <v>827</v>
          </cell>
          <cell r="AL21">
            <v>842</v>
          </cell>
          <cell r="AM21">
            <v>856</v>
          </cell>
          <cell r="AN21">
            <v>870</v>
          </cell>
          <cell r="AO21">
            <v>885</v>
          </cell>
          <cell r="AP21">
            <v>900</v>
          </cell>
          <cell r="AQ21">
            <v>915</v>
          </cell>
          <cell r="AR21">
            <v>931</v>
          </cell>
          <cell r="AS21">
            <v>946</v>
          </cell>
        </row>
        <row r="22">
          <cell r="A22" t="str">
            <v>M_ASS</v>
          </cell>
          <cell r="B22" t="str">
            <v>Action sociale</v>
          </cell>
          <cell r="E22">
            <v>120</v>
          </cell>
          <cell r="F22">
            <v>125</v>
          </cell>
          <cell r="G22">
            <v>128</v>
          </cell>
          <cell r="H22">
            <v>131</v>
          </cell>
          <cell r="I22">
            <v>134</v>
          </cell>
          <cell r="J22">
            <v>137</v>
          </cell>
          <cell r="K22">
            <v>140</v>
          </cell>
          <cell r="L22">
            <v>143</v>
          </cell>
          <cell r="M22">
            <v>146</v>
          </cell>
          <cell r="N22">
            <v>149</v>
          </cell>
          <cell r="O22">
            <v>152</v>
          </cell>
          <cell r="P22">
            <v>156</v>
          </cell>
          <cell r="Q22">
            <v>159</v>
          </cell>
          <cell r="R22">
            <v>162</v>
          </cell>
          <cell r="S22">
            <v>165</v>
          </cell>
          <cell r="T22">
            <v>168</v>
          </cell>
          <cell r="U22">
            <v>171</v>
          </cell>
          <cell r="V22">
            <v>174</v>
          </cell>
          <cell r="W22">
            <v>177</v>
          </cell>
          <cell r="X22">
            <v>180</v>
          </cell>
          <cell r="Y22">
            <v>183</v>
          </cell>
          <cell r="Z22">
            <v>186</v>
          </cell>
          <cell r="AA22">
            <v>189</v>
          </cell>
          <cell r="AB22">
            <v>192</v>
          </cell>
          <cell r="AC22">
            <v>195</v>
          </cell>
          <cell r="AD22">
            <v>199</v>
          </cell>
          <cell r="AE22">
            <v>202</v>
          </cell>
          <cell r="AF22">
            <v>206</v>
          </cell>
          <cell r="AG22">
            <v>209</v>
          </cell>
          <cell r="AH22">
            <v>213</v>
          </cell>
          <cell r="AI22">
            <v>216</v>
          </cell>
          <cell r="AJ22">
            <v>220</v>
          </cell>
          <cell r="AK22">
            <v>224</v>
          </cell>
          <cell r="AL22">
            <v>228</v>
          </cell>
          <cell r="AM22">
            <v>232</v>
          </cell>
          <cell r="AN22">
            <v>236</v>
          </cell>
          <cell r="AO22">
            <v>240</v>
          </cell>
          <cell r="AP22">
            <v>244</v>
          </cell>
          <cell r="AQ22">
            <v>248</v>
          </cell>
          <cell r="AR22">
            <v>252</v>
          </cell>
          <cell r="AS22">
            <v>256</v>
          </cell>
        </row>
        <row r="23">
          <cell r="A23" t="str">
            <v>Solde_2</v>
          </cell>
          <cell r="B23" t="str">
            <v>Solde Technique 2</v>
          </cell>
          <cell r="E23">
            <v>-5289</v>
          </cell>
          <cell r="F23">
            <v>-5660</v>
          </cell>
          <cell r="G23">
            <v>-5642</v>
          </cell>
          <cell r="H23">
            <v>-5627</v>
          </cell>
          <cell r="I23">
            <v>-5716</v>
          </cell>
          <cell r="J23">
            <v>-5859</v>
          </cell>
          <cell r="K23">
            <v>-6002</v>
          </cell>
          <cell r="L23">
            <v>-6230</v>
          </cell>
          <cell r="M23">
            <v>-6495</v>
          </cell>
          <cell r="N23">
            <v>-6763</v>
          </cell>
          <cell r="O23">
            <v>-7035</v>
          </cell>
          <cell r="P23">
            <v>-7303</v>
          </cell>
          <cell r="Q23">
            <v>-7548</v>
          </cell>
          <cell r="R23">
            <v>-7782</v>
          </cell>
          <cell r="S23">
            <v>-7980</v>
          </cell>
          <cell r="T23">
            <v>-8162</v>
          </cell>
          <cell r="U23">
            <v>-8331</v>
          </cell>
          <cell r="V23">
            <v>-8488</v>
          </cell>
          <cell r="W23">
            <v>-8637</v>
          </cell>
          <cell r="X23">
            <v>-8788</v>
          </cell>
          <cell r="Y23">
            <v>-8942</v>
          </cell>
          <cell r="Z23">
            <v>-9100</v>
          </cell>
          <cell r="AA23">
            <v>-9267</v>
          </cell>
          <cell r="AB23">
            <v>-9445</v>
          </cell>
          <cell r="AC23">
            <v>-9633</v>
          </cell>
          <cell r="AD23">
            <v>-9836</v>
          </cell>
          <cell r="AE23">
            <v>-10037</v>
          </cell>
          <cell r="AF23">
            <v>-10246</v>
          </cell>
          <cell r="AG23">
            <v>-10452</v>
          </cell>
          <cell r="AH23">
            <v>-10662</v>
          </cell>
          <cell r="AI23">
            <v>-10877</v>
          </cell>
          <cell r="AJ23">
            <v>-11098</v>
          </cell>
          <cell r="AK23">
            <v>-11326</v>
          </cell>
          <cell r="AL23">
            <v>-11554</v>
          </cell>
          <cell r="AM23">
            <v>-11782</v>
          </cell>
          <cell r="AN23">
            <v>-12009</v>
          </cell>
          <cell r="AO23">
            <v>-12236</v>
          </cell>
          <cell r="AP23">
            <v>-12467</v>
          </cell>
          <cell r="AQ23">
            <v>-12702</v>
          </cell>
          <cell r="AR23">
            <v>-12940</v>
          </cell>
          <cell r="AS23">
            <v>-13182</v>
          </cell>
        </row>
        <row r="24">
          <cell r="A24" t="str">
            <v>Prod_Fin</v>
          </cell>
          <cell r="B24" t="str">
            <v>Produits Financiers</v>
          </cell>
        </row>
        <row r="25">
          <cell r="A25" t="str">
            <v>Impot_Sub</v>
          </cell>
          <cell r="B25" t="str">
            <v>Impôts =CSSS</v>
          </cell>
          <cell r="E25">
            <v>2014</v>
          </cell>
          <cell r="F25">
            <v>3681.818181818182</v>
          </cell>
          <cell r="G25">
            <v>3819.4390956663574</v>
          </cell>
          <cell r="H25">
            <v>3953.8488548580754</v>
          </cell>
          <cell r="I25">
            <v>4057.9820130031944</v>
          </cell>
          <cell r="J25">
            <v>4128.6274154452576</v>
          </cell>
          <cell r="K25">
            <v>4197.8966087488388</v>
          </cell>
          <cell r="L25">
            <v>4266.7070656729265</v>
          </cell>
          <cell r="M25">
            <v>4335.0587862175198</v>
          </cell>
          <cell r="N25">
            <v>4404.7867159005955</v>
          </cell>
          <cell r="O25">
            <v>4475.4321183426591</v>
          </cell>
          <cell r="P25">
            <v>4546.9949935437107</v>
          </cell>
          <cell r="Q25">
            <v>4619.9340778832438</v>
          </cell>
          <cell r="R25">
            <v>4694.708107740752</v>
          </cell>
          <cell r="S25">
            <v>4770.3996103572481</v>
          </cell>
          <cell r="T25">
            <v>4847.0085857327322</v>
          </cell>
          <cell r="U25">
            <v>4925.4525066261922</v>
          </cell>
          <cell r="V25">
            <v>5004.3551638991457</v>
          </cell>
          <cell r="W25">
            <v>5084.6340303105817</v>
          </cell>
          <cell r="X25">
            <v>5166.2891058604991</v>
          </cell>
          <cell r="Y25">
            <v>5248.8616541694046</v>
          </cell>
          <cell r="Z25">
            <v>5332.3516752372971</v>
          </cell>
          <cell r="AA25">
            <v>5417.6766418231655</v>
          </cell>
          <cell r="AB25">
            <v>5503.9190811680219</v>
          </cell>
          <cell r="AC25">
            <v>5591.5377296513598</v>
          </cell>
          <cell r="AD25">
            <v>5680.5325872731792</v>
          </cell>
          <cell r="AE25">
            <v>5771.3623904129745</v>
          </cell>
          <cell r="AF25">
            <v>5863.5684026912522</v>
          </cell>
          <cell r="AG25">
            <v>5957.1506241080115</v>
          </cell>
          <cell r="AH25">
            <v>6052.5677910427466</v>
          </cell>
          <cell r="AI25">
            <v>6149.3611671159633</v>
          </cell>
          <cell r="AJ25">
            <v>6247.5307523276615</v>
          </cell>
          <cell r="AK25">
            <v>6347.5352830573356</v>
          </cell>
          <cell r="AL25">
            <v>6449.3747593049848</v>
          </cell>
          <cell r="AM25">
            <v>6552.5904446911163</v>
          </cell>
          <cell r="AN25">
            <v>6657.1823392157303</v>
          </cell>
          <cell r="AO25">
            <v>6764.0679156378128</v>
          </cell>
          <cell r="AP25">
            <v>6872.3297011983768</v>
          </cell>
          <cell r="AQ25">
            <v>6981.9676958974233</v>
          </cell>
          <cell r="AR25">
            <v>7093.8993724939392</v>
          </cell>
          <cell r="AS25">
            <v>7207.2072582289375</v>
          </cell>
        </row>
        <row r="26">
          <cell r="A26" t="str">
            <v>T_Compens</v>
          </cell>
          <cell r="B26" t="str">
            <v xml:space="preserve">Transferts de compensation </v>
          </cell>
        </row>
        <row r="27">
          <cell r="A27" t="str">
            <v>Eff_Flux</v>
          </cell>
          <cell r="B27" t="str">
            <v>Effectif flux nouveaux droits</v>
          </cell>
        </row>
        <row r="28">
          <cell r="A28" t="str">
            <v>Pmoy_Flux</v>
          </cell>
          <cell r="B28" t="str">
            <v>Pension moyenne flux nouveaux droits</v>
          </cell>
        </row>
        <row r="29">
          <cell r="A29" t="str">
            <v>R_Diverses</v>
          </cell>
          <cell r="B29" t="str">
            <v>Recettes diverses</v>
          </cell>
        </row>
        <row r="30">
          <cell r="A30" t="str">
            <v>Fin_Tab_Valeurs</v>
          </cell>
          <cell r="B30" t="str">
            <v>Fin de la partie normalisée</v>
          </cell>
        </row>
        <row r="45">
          <cell r="A45" t="str">
            <v>Organisme:</v>
          </cell>
          <cell r="B45" t="str">
            <v>CANCAVA base</v>
          </cell>
          <cell r="C45">
            <v>0</v>
          </cell>
          <cell r="D45">
            <v>0</v>
          </cell>
          <cell r="E45">
            <v>0</v>
          </cell>
          <cell r="F45">
            <v>0</v>
          </cell>
          <cell r="G45" t="str">
            <v>Tcot</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row>
        <row r="46">
          <cell r="A46" t="str">
            <v>Variante:</v>
          </cell>
          <cell r="B46" t="str">
            <v>H0_T</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row>
        <row r="47">
          <cell r="A47" t="str">
            <v>Dates</v>
          </cell>
          <cell r="B47" t="str">
            <v>n.s.</v>
          </cell>
          <cell r="C47">
            <v>0</v>
          </cell>
          <cell r="D47">
            <v>0</v>
          </cell>
          <cell r="E47">
            <v>2000</v>
          </cell>
          <cell r="F47">
            <v>2001</v>
          </cell>
          <cell r="G47">
            <v>2002</v>
          </cell>
          <cell r="H47">
            <v>2003</v>
          </cell>
          <cell r="I47">
            <v>2004</v>
          </cell>
          <cell r="J47">
            <v>2005</v>
          </cell>
          <cell r="K47">
            <v>2006</v>
          </cell>
          <cell r="L47">
            <v>2007</v>
          </cell>
          <cell r="M47">
            <v>2008</v>
          </cell>
          <cell r="N47">
            <v>2009</v>
          </cell>
          <cell r="O47">
            <v>2010</v>
          </cell>
          <cell r="P47">
            <v>2011</v>
          </cell>
          <cell r="Q47">
            <v>2012</v>
          </cell>
          <cell r="R47">
            <v>2013</v>
          </cell>
          <cell r="S47">
            <v>2014</v>
          </cell>
          <cell r="T47">
            <v>2015</v>
          </cell>
          <cell r="U47">
            <v>2016</v>
          </cell>
          <cell r="V47">
            <v>2017</v>
          </cell>
          <cell r="W47">
            <v>2018</v>
          </cell>
          <cell r="X47">
            <v>2019</v>
          </cell>
          <cell r="Y47">
            <v>2020</v>
          </cell>
          <cell r="Z47">
            <v>2021</v>
          </cell>
          <cell r="AA47">
            <v>2022</v>
          </cell>
          <cell r="AB47">
            <v>2023</v>
          </cell>
          <cell r="AC47">
            <v>2024</v>
          </cell>
          <cell r="AD47">
            <v>2025</v>
          </cell>
          <cell r="AE47">
            <v>2026</v>
          </cell>
          <cell r="AF47">
            <v>2027</v>
          </cell>
          <cell r="AG47">
            <v>2028</v>
          </cell>
          <cell r="AH47">
            <v>2029</v>
          </cell>
          <cell r="AI47">
            <v>2030</v>
          </cell>
          <cell r="AJ47">
            <v>2031</v>
          </cell>
          <cell r="AK47">
            <v>2032</v>
          </cell>
          <cell r="AL47">
            <v>2033</v>
          </cell>
          <cell r="AM47">
            <v>2034</v>
          </cell>
          <cell r="AN47">
            <v>2035</v>
          </cell>
          <cell r="AO47">
            <v>2036</v>
          </cell>
          <cell r="AP47">
            <v>2037</v>
          </cell>
          <cell r="AQ47">
            <v>2038</v>
          </cell>
          <cell r="AR47">
            <v>2039</v>
          </cell>
          <cell r="AS47">
            <v>2040</v>
          </cell>
          <cell r="AT47">
            <v>2041</v>
          </cell>
          <cell r="AU47">
            <v>2042</v>
          </cell>
          <cell r="AV47">
            <v>2043</v>
          </cell>
          <cell r="AW47">
            <v>2044</v>
          </cell>
          <cell r="AX47">
            <v>2045</v>
          </cell>
          <cell r="AY47">
            <v>2046</v>
          </cell>
          <cell r="AZ47">
            <v>2047</v>
          </cell>
          <cell r="BA47">
            <v>2048</v>
          </cell>
          <cell r="BB47">
            <v>2049</v>
          </cell>
          <cell r="BC47">
            <v>2050</v>
          </cell>
        </row>
        <row r="48">
          <cell r="A48" t="str">
            <v>Eff_Cotisants</v>
          </cell>
          <cell r="B48" t="str">
            <v>Effectif de cotisants en moyenne annuelle</v>
          </cell>
          <cell r="C48">
            <v>0</v>
          </cell>
          <cell r="D48">
            <v>0</v>
          </cell>
          <cell r="E48">
            <v>499628</v>
          </cell>
          <cell r="F48">
            <v>509307</v>
          </cell>
          <cell r="G48">
            <v>516064</v>
          </cell>
          <cell r="H48">
            <v>525026</v>
          </cell>
          <cell r="I48">
            <v>532283.30953874951</v>
          </cell>
          <cell r="J48">
            <v>535297.78131738747</v>
          </cell>
          <cell r="K48">
            <v>539464.63945440541</v>
          </cell>
          <cell r="L48">
            <v>543597.53101781313</v>
          </cell>
          <cell r="M48">
            <v>547523.85052169114</v>
          </cell>
          <cell r="N48">
            <v>551298.23366011307</v>
          </cell>
          <cell r="O48">
            <v>554977.64631891786</v>
          </cell>
          <cell r="P48">
            <v>558614.16519766825</v>
          </cell>
          <cell r="Q48">
            <v>562294.41264474939</v>
          </cell>
          <cell r="R48">
            <v>565975.73753301112</v>
          </cell>
          <cell r="S48">
            <v>569405.88568967301</v>
          </cell>
          <cell r="T48">
            <v>571588.7376922617</v>
          </cell>
          <cell r="U48">
            <v>571781.86960786383</v>
          </cell>
          <cell r="V48">
            <v>570929.35039355722</v>
          </cell>
          <cell r="W48">
            <v>569922.79005347379</v>
          </cell>
          <cell r="X48">
            <v>568800.73261919059</v>
          </cell>
          <cell r="Y48">
            <v>567562.98404894001</v>
          </cell>
          <cell r="Z48">
            <v>566223.40288908454</v>
          </cell>
          <cell r="AA48">
            <v>564831.5964675626</v>
          </cell>
          <cell r="AB48">
            <v>563444.2437829324</v>
          </cell>
          <cell r="AC48">
            <v>562055.49095768912</v>
          </cell>
          <cell r="AD48">
            <v>560634.01842101116</v>
          </cell>
          <cell r="AE48">
            <v>559194.82425903319</v>
          </cell>
          <cell r="AF48">
            <v>557677.63219079666</v>
          </cell>
          <cell r="AG48">
            <v>556002.79329707613</v>
          </cell>
          <cell r="AH48">
            <v>554231.21934522584</v>
          </cell>
          <cell r="AI48">
            <v>552468.36245777598</v>
          </cell>
          <cell r="AJ48">
            <v>550804.69918743684</v>
          </cell>
          <cell r="AK48">
            <v>549323.03311339812</v>
          </cell>
          <cell r="AL48">
            <v>548108.90286318434</v>
          </cell>
          <cell r="AM48">
            <v>547200.56433622038</v>
          </cell>
          <cell r="AN48">
            <v>546409.35053382209</v>
          </cell>
          <cell r="AO48">
            <v>545443.31225906499</v>
          </cell>
          <cell r="AP48">
            <v>544244.55661647685</v>
          </cell>
          <cell r="AQ48">
            <v>542941.38994915027</v>
          </cell>
          <cell r="AR48">
            <v>541608.26207601267</v>
          </cell>
          <cell r="AS48">
            <v>540257.17596600496</v>
          </cell>
          <cell r="AT48">
            <v>538913.9340957544</v>
          </cell>
          <cell r="AU48">
            <v>537596.65980827145</v>
          </cell>
          <cell r="AV48">
            <v>536260.98117586062</v>
          </cell>
          <cell r="AW48">
            <v>534840.09969250846</v>
          </cell>
          <cell r="AX48">
            <v>533336.17446152563</v>
          </cell>
          <cell r="AY48">
            <v>531800.86977291352</v>
          </cell>
          <cell r="AZ48">
            <v>530276.83998182043</v>
          </cell>
          <cell r="BA48">
            <v>528801.96486249019</v>
          </cell>
          <cell r="BB48">
            <v>527401.32409440237</v>
          </cell>
          <cell r="BC48">
            <v>526055.70609293343</v>
          </cell>
        </row>
        <row r="49">
          <cell r="A49" t="str">
            <v>Eff_Cotisants_h</v>
          </cell>
          <cell r="B49" t="str">
            <v>Effectif de cotisants hommes</v>
          </cell>
          <cell r="C49">
            <v>0</v>
          </cell>
          <cell r="D49">
            <v>0</v>
          </cell>
          <cell r="E49">
            <v>0</v>
          </cell>
          <cell r="F49">
            <v>0</v>
          </cell>
          <cell r="G49">
            <v>0</v>
          </cell>
          <cell r="H49">
            <v>0</v>
          </cell>
          <cell r="I49">
            <v>430906.07839540986</v>
          </cell>
          <cell r="J49">
            <v>433346.42207947554</v>
          </cell>
          <cell r="K49">
            <v>436719.67175098666</v>
          </cell>
          <cell r="L49">
            <v>440065.42403009662</v>
          </cell>
          <cell r="M49">
            <v>443243.94740218879</v>
          </cell>
          <cell r="N49">
            <v>446299.47179567115</v>
          </cell>
          <cell r="O49">
            <v>449278.11352873221</v>
          </cell>
          <cell r="P49">
            <v>452222.03091440245</v>
          </cell>
          <cell r="Q49">
            <v>455201.34844423574</v>
          </cell>
          <cell r="R49">
            <v>458181.53820873331</v>
          </cell>
          <cell r="S49">
            <v>460958.38967864553</v>
          </cell>
          <cell r="T49">
            <v>462725.50162692007</v>
          </cell>
          <cell r="U49">
            <v>462881.85016326112</v>
          </cell>
          <cell r="V49">
            <v>462191.69943936955</v>
          </cell>
          <cell r="W49">
            <v>461376.8458434724</v>
          </cell>
          <cell r="X49">
            <v>460468.49241574568</v>
          </cell>
          <cell r="Y49">
            <v>459466.48207108898</v>
          </cell>
          <cell r="Z49">
            <v>458382.03389482456</v>
          </cell>
          <cell r="AA49">
            <v>457255.30713816074</v>
          </cell>
          <cell r="AB49">
            <v>456132.18587177689</v>
          </cell>
          <cell r="AC49">
            <v>455007.93113175337</v>
          </cell>
          <cell r="AD49">
            <v>453857.18838757265</v>
          </cell>
          <cell r="AE49">
            <v>452692.09923093847</v>
          </cell>
          <cell r="AF49">
            <v>451463.86743816268</v>
          </cell>
          <cell r="AG49">
            <v>450108.01380824257</v>
          </cell>
          <cell r="AH49">
            <v>448673.84902180161</v>
          </cell>
          <cell r="AI49">
            <v>447246.7410800386</v>
          </cell>
          <cell r="AJ49">
            <v>445899.93461956666</v>
          </cell>
          <cell r="AK49">
            <v>444700.46267380664</v>
          </cell>
          <cell r="AL49">
            <v>443717.57240779384</v>
          </cell>
          <cell r="AM49">
            <v>442982.23358903104</v>
          </cell>
          <cell r="AN49">
            <v>442341.71219731565</v>
          </cell>
          <cell r="AO49">
            <v>441559.66286081716</v>
          </cell>
          <cell r="AP49">
            <v>440589.21879508038</v>
          </cell>
          <cell r="AQ49">
            <v>439534.24947819428</v>
          </cell>
          <cell r="AR49">
            <v>438455.02525600494</v>
          </cell>
          <cell r="AS49">
            <v>437361.26308710634</v>
          </cell>
          <cell r="AT49">
            <v>436273.85119520198</v>
          </cell>
          <cell r="AU49">
            <v>435207.46115257574</v>
          </cell>
          <cell r="AV49">
            <v>434126.17183758225</v>
          </cell>
          <cell r="AW49">
            <v>432975.90676516131</v>
          </cell>
          <cell r="AX49">
            <v>431758.41359438549</v>
          </cell>
          <cell r="AY49">
            <v>430515.5167074051</v>
          </cell>
          <cell r="AZ49">
            <v>429281.74683828349</v>
          </cell>
          <cell r="BA49">
            <v>428087.76982997596</v>
          </cell>
          <cell r="BB49">
            <v>426953.88948198507</v>
          </cell>
          <cell r="BC49">
            <v>425864.55361344072</v>
          </cell>
        </row>
        <row r="50">
          <cell r="A50" t="str">
            <v>Eff_Cotisants_f</v>
          </cell>
          <cell r="B50" t="str">
            <v>Effectif de cotisants femmes</v>
          </cell>
          <cell r="C50">
            <v>0</v>
          </cell>
          <cell r="D50">
            <v>0</v>
          </cell>
          <cell r="E50">
            <v>0</v>
          </cell>
          <cell r="F50">
            <v>0</v>
          </cell>
          <cell r="G50">
            <v>0</v>
          </cell>
          <cell r="H50">
            <v>0</v>
          </cell>
          <cell r="I50">
            <v>101377.23114333971</v>
          </cell>
          <cell r="J50">
            <v>101951.35923791188</v>
          </cell>
          <cell r="K50">
            <v>102744.96770341878</v>
          </cell>
          <cell r="L50">
            <v>103532.10698771646</v>
          </cell>
          <cell r="M50">
            <v>104279.90311950231</v>
          </cell>
          <cell r="N50">
            <v>104998.76186444194</v>
          </cell>
          <cell r="O50">
            <v>105699.53279018559</v>
          </cell>
          <cell r="P50">
            <v>106392.1342832658</v>
          </cell>
          <cell r="Q50">
            <v>107093.06420051369</v>
          </cell>
          <cell r="R50">
            <v>107794.19932427784</v>
          </cell>
          <cell r="S50">
            <v>108447.49601102754</v>
          </cell>
          <cell r="T50">
            <v>108863.2360653416</v>
          </cell>
          <cell r="U50">
            <v>108900.01944460273</v>
          </cell>
          <cell r="V50">
            <v>108737.6509541877</v>
          </cell>
          <cell r="W50">
            <v>108545.94421000135</v>
          </cell>
          <cell r="X50">
            <v>108332.24020344488</v>
          </cell>
          <cell r="Y50">
            <v>108096.50197785106</v>
          </cell>
          <cell r="Z50">
            <v>107841.36899426003</v>
          </cell>
          <cell r="AA50">
            <v>107576.28932940187</v>
          </cell>
          <cell r="AB50">
            <v>107312.05791115557</v>
          </cell>
          <cell r="AC50">
            <v>107047.55982593574</v>
          </cell>
          <cell r="AD50">
            <v>106776.83003343848</v>
          </cell>
          <cell r="AE50">
            <v>106502.72502809478</v>
          </cell>
          <cell r="AF50">
            <v>106213.76475263397</v>
          </cell>
          <cell r="AG50">
            <v>105894.77948883362</v>
          </cell>
          <cell r="AH50">
            <v>105557.37032342426</v>
          </cell>
          <cell r="AI50">
            <v>105221.62137773741</v>
          </cell>
          <cell r="AJ50">
            <v>104904.76456787024</v>
          </cell>
          <cell r="AK50">
            <v>104622.57043959147</v>
          </cell>
          <cell r="AL50">
            <v>104391.33045539052</v>
          </cell>
          <cell r="AM50">
            <v>104218.33074718936</v>
          </cell>
          <cell r="AN50">
            <v>104067.63833650638</v>
          </cell>
          <cell r="AO50">
            <v>103883.64939824787</v>
          </cell>
          <cell r="AP50">
            <v>103655.33782139645</v>
          </cell>
          <cell r="AQ50">
            <v>103407.14047095596</v>
          </cell>
          <cell r="AR50">
            <v>103153.2368200077</v>
          </cell>
          <cell r="AS50">
            <v>102895.9128788986</v>
          </cell>
          <cell r="AT50">
            <v>102640.08290055244</v>
          </cell>
          <cell r="AU50">
            <v>102389.19865569574</v>
          </cell>
          <cell r="AV50">
            <v>102134.80933827841</v>
          </cell>
          <cell r="AW50">
            <v>101864.19292734713</v>
          </cell>
          <cell r="AX50">
            <v>101577.76086714011</v>
          </cell>
          <cell r="AY50">
            <v>101285.35306550842</v>
          </cell>
          <cell r="AZ50">
            <v>100995.093143537</v>
          </cell>
          <cell r="BA50">
            <v>100714.19503251424</v>
          </cell>
          <cell r="BB50">
            <v>100447.4346124173</v>
          </cell>
          <cell r="BC50">
            <v>100191.15247949277</v>
          </cell>
        </row>
        <row r="51">
          <cell r="A51" t="str">
            <v>Sal_Plaf</v>
          </cell>
          <cell r="B51" t="str">
            <v>Masse des salaires plafonnés</v>
          </cell>
          <cell r="C51">
            <v>0</v>
          </cell>
          <cell r="D51">
            <v>0</v>
          </cell>
          <cell r="E51">
            <v>7632</v>
          </cell>
          <cell r="F51">
            <v>8292</v>
          </cell>
          <cell r="G51">
            <v>9333</v>
          </cell>
          <cell r="H51">
            <v>9706</v>
          </cell>
          <cell r="I51">
            <v>9630.3176801973023</v>
          </cell>
          <cell r="J51">
            <v>9859.1843327107545</v>
          </cell>
          <cell r="K51">
            <v>10134.648670570381</v>
          </cell>
          <cell r="L51">
            <v>10416.537033158147</v>
          </cell>
          <cell r="M51">
            <v>10701.609523343923</v>
          </cell>
          <cell r="N51">
            <v>10990.889237713931</v>
          </cell>
          <cell r="O51">
            <v>11274.464018856832</v>
          </cell>
          <cell r="P51">
            <v>11563.958979835843</v>
          </cell>
          <cell r="Q51">
            <v>11861.307099142477</v>
          </cell>
          <cell r="R51">
            <v>12165.803017683413</v>
          </cell>
          <cell r="S51">
            <v>12459.846618711619</v>
          </cell>
          <cell r="T51">
            <v>12732.749216068341</v>
          </cell>
          <cell r="U51">
            <v>12966.318361468593</v>
          </cell>
          <cell r="V51">
            <v>13180.03149561502</v>
          </cell>
          <cell r="W51">
            <v>13393.617132340351</v>
          </cell>
          <cell r="X51">
            <v>13607.858395765856</v>
          </cell>
          <cell r="Y51">
            <v>13822.655224667549</v>
          </cell>
          <cell r="Z51">
            <v>14038.251080510458</v>
          </cell>
          <cell r="AA51">
            <v>14255.811730988993</v>
          </cell>
          <cell r="AB51">
            <v>14476.77060295893</v>
          </cell>
          <cell r="AC51">
            <v>14701.028489477552</v>
          </cell>
          <cell r="AD51">
            <v>14927.797970387184</v>
          </cell>
          <cell r="AE51">
            <v>15157.487658500939</v>
          </cell>
          <cell r="AF51">
            <v>15388.457308503765</v>
          </cell>
          <cell r="AG51">
            <v>15618.4024600543</v>
          </cell>
          <cell r="AH51">
            <v>15848.873527629805</v>
          </cell>
          <cell r="AI51">
            <v>16082.834952573838</v>
          </cell>
          <cell r="AJ51">
            <v>16323.023543360378</v>
          </cell>
          <cell r="AK51">
            <v>16572.138629771318</v>
          </cell>
          <cell r="AL51">
            <v>16833.149578776163</v>
          </cell>
          <cell r="AM51">
            <v>17107.747860256994</v>
          </cell>
          <cell r="AN51">
            <v>17390.505454095095</v>
          </cell>
          <cell r="AO51">
            <v>17672.235139183605</v>
          </cell>
          <cell r="AP51">
            <v>17950.796861353996</v>
          </cell>
          <cell r="AQ51">
            <v>18230.1552284791</v>
          </cell>
          <cell r="AR51">
            <v>18512.730333647934</v>
          </cell>
          <cell r="AS51">
            <v>18798.946692246831</v>
          </cell>
          <cell r="AT51">
            <v>19089.746578696104</v>
          </cell>
          <cell r="AU51">
            <v>19385.860799413662</v>
          </cell>
          <cell r="AV51">
            <v>19685.774443250317</v>
          </cell>
          <cell r="AW51">
            <v>19987.019921594565</v>
          </cell>
          <cell r="AX51">
            <v>20289.572834007904</v>
          </cell>
          <cell r="AY51">
            <v>20595.32660837111</v>
          </cell>
          <cell r="AZ51">
            <v>20905.958205463339</v>
          </cell>
          <cell r="BA51">
            <v>21223.072440317814</v>
          </cell>
          <cell r="BB51">
            <v>21547.862225611865</v>
          </cell>
          <cell r="BC51">
            <v>21879.756679609651</v>
          </cell>
        </row>
        <row r="52">
          <cell r="A52" t="str">
            <v>Sal_Tot</v>
          </cell>
          <cell r="B52" t="str">
            <v>Masse salaires totale</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row>
        <row r="53">
          <cell r="A53" t="str">
            <v>M_Cotisations</v>
          </cell>
          <cell r="B53" t="str">
            <v>Masse des cotisations sur l'année (en Meuros)</v>
          </cell>
          <cell r="C53">
            <v>0</v>
          </cell>
          <cell r="D53">
            <v>0</v>
          </cell>
          <cell r="E53">
            <v>1202.3501540497318</v>
          </cell>
          <cell r="F53">
            <v>1300.3596272316629</v>
          </cell>
          <cell r="G53">
            <v>1359</v>
          </cell>
          <cell r="H53">
            <v>1353</v>
          </cell>
          <cell r="I53">
            <v>1502.1458093879185</v>
          </cell>
          <cell r="J53">
            <v>1553.3299873896322</v>
          </cell>
          <cell r="K53">
            <v>1612.9740476065876</v>
          </cell>
          <cell r="L53">
            <v>1657.8378241375594</v>
          </cell>
          <cell r="M53">
            <v>1703.2083686233764</v>
          </cell>
          <cell r="N53">
            <v>1749.2485113993971</v>
          </cell>
          <cell r="O53">
            <v>1796.1416120325523</v>
          </cell>
          <cell r="P53">
            <v>1842.2612275653591</v>
          </cell>
          <cell r="Q53">
            <v>1889.6319344524454</v>
          </cell>
          <cell r="R53">
            <v>1938.1413615144077</v>
          </cell>
          <cell r="S53">
            <v>1986.9355112623748</v>
          </cell>
          <cell r="T53">
            <v>2030.4544949543167</v>
          </cell>
          <cell r="U53">
            <v>2067.7010874311472</v>
          </cell>
          <cell r="V53">
            <v>2101.781299527901</v>
          </cell>
          <cell r="W53">
            <v>2135.8411799816322</v>
          </cell>
          <cell r="X53">
            <v>2170.0056113188994</v>
          </cell>
          <cell r="Y53">
            <v>2204.258637067258</v>
          </cell>
          <cell r="Z53">
            <v>2238.6390813186317</v>
          </cell>
          <cell r="AA53">
            <v>2273.3328456575891</v>
          </cell>
          <cell r="AB53">
            <v>2308.5685144969011</v>
          </cell>
          <cell r="AC53">
            <v>2344.3302675938726</v>
          </cell>
          <cell r="AD53">
            <v>2380.4925373455103</v>
          </cell>
          <cell r="AE53">
            <v>2417.1204840490141</v>
          </cell>
          <cell r="AF53">
            <v>2453.9525425532711</v>
          </cell>
          <cell r="AG53">
            <v>2490.6212272682369</v>
          </cell>
          <cell r="AH53">
            <v>2527.3737782825183</v>
          </cell>
          <cell r="AI53">
            <v>2564.6829264375792</v>
          </cell>
          <cell r="AJ53">
            <v>2602.9851026230513</v>
          </cell>
          <cell r="AK53">
            <v>2642.7107611105121</v>
          </cell>
          <cell r="AL53">
            <v>2684.3334182166759</v>
          </cell>
          <cell r="AM53">
            <v>2728.1228077254123</v>
          </cell>
          <cell r="AN53">
            <v>2773.2133390512404</v>
          </cell>
          <cell r="AO53">
            <v>2818.1399527575827</v>
          </cell>
          <cell r="AP53">
            <v>2862.5613806287365</v>
          </cell>
          <cell r="AQ53">
            <v>2907.1098471544456</v>
          </cell>
          <cell r="AR53">
            <v>2952.1712775428009</v>
          </cell>
          <cell r="AS53">
            <v>2997.8133680281139</v>
          </cell>
          <cell r="AT53">
            <v>3044.1863803723754</v>
          </cell>
          <cell r="AU53">
            <v>3091.4068541501133</v>
          </cell>
          <cell r="AV53">
            <v>3139.2332108852147</v>
          </cell>
          <cell r="AW53">
            <v>3187.2719513967172</v>
          </cell>
          <cell r="AX53">
            <v>3235.5191846176403</v>
          </cell>
          <cell r="AY53">
            <v>3284.2768499866847</v>
          </cell>
          <cell r="AZ53">
            <v>3333.8123675632669</v>
          </cell>
          <cell r="BA53">
            <v>3384.3816525344723</v>
          </cell>
          <cell r="BB53">
            <v>3436.1749352163715</v>
          </cell>
          <cell r="BC53">
            <v>3489.1011787584785</v>
          </cell>
        </row>
        <row r="54">
          <cell r="A54" t="str">
            <v>M_Cotisations_h</v>
          </cell>
          <cell r="B54" t="str">
            <v>Masse des cotisations hommes</v>
          </cell>
          <cell r="C54">
            <v>0</v>
          </cell>
          <cell r="D54">
            <v>0</v>
          </cell>
          <cell r="E54">
            <v>0</v>
          </cell>
          <cell r="F54">
            <v>0</v>
          </cell>
          <cell r="G54">
            <v>0</v>
          </cell>
          <cell r="H54">
            <v>0</v>
          </cell>
          <cell r="I54">
            <v>1216.0512048787532</v>
          </cell>
          <cell r="J54">
            <v>1257.4869835766112</v>
          </cell>
          <cell r="K54">
            <v>1305.7713983367494</v>
          </cell>
          <cell r="L54">
            <v>1342.090542034344</v>
          </cell>
          <cell r="M54">
            <v>1378.819936040685</v>
          </cell>
          <cell r="N54">
            <v>1416.0913984684121</v>
          </cell>
          <cell r="O54">
            <v>1454.0533667201394</v>
          </cell>
          <cell r="P54">
            <v>1491.389165739588</v>
          </cell>
          <cell r="Q54">
            <v>1529.7377766573738</v>
          </cell>
          <cell r="R54">
            <v>1569.0082302032342</v>
          </cell>
          <cell r="S54">
            <v>1608.5091789268654</v>
          </cell>
          <cell r="T54">
            <v>1643.7396553712583</v>
          </cell>
          <cell r="U54">
            <v>1673.8923631683356</v>
          </cell>
          <cell r="V54">
            <v>1701.4817507788953</v>
          </cell>
          <cell r="W54">
            <v>1729.0546790558535</v>
          </cell>
          <cell r="X54">
            <v>1756.7122457394844</v>
          </cell>
          <cell r="Y54">
            <v>1784.4415333836776</v>
          </cell>
          <cell r="Z54">
            <v>1812.2739717494244</v>
          </cell>
          <cell r="AA54">
            <v>1840.3600561112135</v>
          </cell>
          <cell r="AB54">
            <v>1868.8848353163876</v>
          </cell>
          <cell r="AC54">
            <v>1897.8355022026408</v>
          </cell>
          <cell r="AD54">
            <v>1927.1104044312508</v>
          </cell>
          <cell r="AE54">
            <v>1956.7622920475812</v>
          </cell>
          <cell r="AF54">
            <v>1986.5794168911184</v>
          </cell>
          <cell r="AG54">
            <v>2016.2642836856571</v>
          </cell>
          <cell r="AH54">
            <v>2046.0170438584639</v>
          </cell>
          <cell r="AI54">
            <v>2076.2203932365264</v>
          </cell>
          <cell r="AJ54">
            <v>2107.2276412811652</v>
          </cell>
          <cell r="AK54">
            <v>2139.3872591107793</v>
          </cell>
          <cell r="AL54">
            <v>2173.0825783749951</v>
          </cell>
          <cell r="AM54">
            <v>2208.5319600087773</v>
          </cell>
          <cell r="AN54">
            <v>2245.0346713245513</v>
          </cell>
          <cell r="AO54">
            <v>2281.404683981541</v>
          </cell>
          <cell r="AP54">
            <v>2317.365726696547</v>
          </cell>
          <cell r="AQ54">
            <v>2353.4296122448291</v>
          </cell>
          <cell r="AR54">
            <v>2389.9087637503908</v>
          </cell>
          <cell r="AS54">
            <v>2426.8579844327496</v>
          </cell>
          <cell r="AT54">
            <v>2464.3989177037333</v>
          </cell>
          <cell r="AU54">
            <v>2502.6259070585866</v>
          </cell>
          <cell r="AV54">
            <v>2541.3433835121364</v>
          </cell>
          <cell r="AW54">
            <v>2580.2327911773227</v>
          </cell>
          <cell r="AX54">
            <v>2619.2909785561301</v>
          </cell>
          <cell r="AY54">
            <v>2658.7623778914754</v>
          </cell>
          <cell r="AZ54">
            <v>2698.8634782309123</v>
          </cell>
          <cell r="BA54">
            <v>2739.8014571744652</v>
          </cell>
          <cell r="BB54">
            <v>2781.7303190322214</v>
          </cell>
          <cell r="BC54">
            <v>2824.576368612969</v>
          </cell>
        </row>
        <row r="55">
          <cell r="A55" t="str">
            <v>M_Cotisations_f</v>
          </cell>
          <cell r="B55" t="str">
            <v>Masse des cotisations femmes</v>
          </cell>
          <cell r="C55">
            <v>0</v>
          </cell>
          <cell r="D55">
            <v>0</v>
          </cell>
          <cell r="E55">
            <v>0</v>
          </cell>
          <cell r="F55">
            <v>0</v>
          </cell>
          <cell r="G55">
            <v>0</v>
          </cell>
          <cell r="H55">
            <v>0</v>
          </cell>
          <cell r="I55">
            <v>286.09460450916515</v>
          </cell>
          <cell r="J55">
            <v>295.84300381302103</v>
          </cell>
          <cell r="K55">
            <v>307.20264926983833</v>
          </cell>
          <cell r="L55">
            <v>315.74728210321553</v>
          </cell>
          <cell r="M55">
            <v>324.38843258269156</v>
          </cell>
          <cell r="N55">
            <v>333.15711293098497</v>
          </cell>
          <cell r="O55">
            <v>342.08824531241311</v>
          </cell>
          <cell r="P55">
            <v>350.87206182577114</v>
          </cell>
          <cell r="Q55">
            <v>359.89415779507175</v>
          </cell>
          <cell r="R55">
            <v>369.13313131117354</v>
          </cell>
          <cell r="S55">
            <v>378.42633233550953</v>
          </cell>
          <cell r="T55">
            <v>386.71483958305822</v>
          </cell>
          <cell r="U55">
            <v>393.80872426281161</v>
          </cell>
          <cell r="V55">
            <v>400.29954874900574</v>
          </cell>
          <cell r="W55">
            <v>406.78650092577857</v>
          </cell>
          <cell r="X55">
            <v>413.29336557941508</v>
          </cell>
          <cell r="Y55">
            <v>419.81710368358034</v>
          </cell>
          <cell r="Z55">
            <v>426.36510956920705</v>
          </cell>
          <cell r="AA55">
            <v>432.97278954637551</v>
          </cell>
          <cell r="AB55">
            <v>439.68367918051337</v>
          </cell>
          <cell r="AC55">
            <v>446.49476539123179</v>
          </cell>
          <cell r="AD55">
            <v>453.3821329142595</v>
          </cell>
          <cell r="AE55">
            <v>460.35819200143277</v>
          </cell>
          <cell r="AF55">
            <v>467.37312566215303</v>
          </cell>
          <cell r="AG55">
            <v>474.35694358258013</v>
          </cell>
          <cell r="AH55">
            <v>481.35673442405442</v>
          </cell>
          <cell r="AI55">
            <v>488.46253320105245</v>
          </cell>
          <cell r="AJ55">
            <v>495.75746134188569</v>
          </cell>
          <cell r="AK55">
            <v>503.3235019997332</v>
          </cell>
          <cell r="AL55">
            <v>511.25083984168026</v>
          </cell>
          <cell r="AM55">
            <v>519.59084771663515</v>
          </cell>
          <cell r="AN55">
            <v>528.17866772668947</v>
          </cell>
          <cell r="AO55">
            <v>536.73526877604138</v>
          </cell>
          <cell r="AP55">
            <v>545.19565393218966</v>
          </cell>
          <cell r="AQ55">
            <v>553.68023490961627</v>
          </cell>
          <cell r="AR55">
            <v>562.26251379240989</v>
          </cell>
          <cell r="AS55">
            <v>570.95538359536397</v>
          </cell>
          <cell r="AT55">
            <v>579.78746266864221</v>
          </cell>
          <cell r="AU55">
            <v>588.78094709152674</v>
          </cell>
          <cell r="AV55">
            <v>597.88982737307833</v>
          </cell>
          <cell r="AW55">
            <v>607.03916021939403</v>
          </cell>
          <cell r="AX55">
            <v>616.22820606151083</v>
          </cell>
          <cell r="AY55">
            <v>625.51447209520938</v>
          </cell>
          <cell r="AZ55">
            <v>634.94888933235484</v>
          </cell>
          <cell r="BA55">
            <v>644.58019536000745</v>
          </cell>
          <cell r="BB55">
            <v>654.44461618415005</v>
          </cell>
          <cell r="BC55">
            <v>664.52481014550983</v>
          </cell>
        </row>
        <row r="56">
          <cell r="A56" t="str">
            <v>FSV_Maj_E</v>
          </cell>
          <cell r="B56" t="str">
            <v>FSV Majorations 10% pour enfant</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row>
        <row r="57">
          <cell r="A57" t="str">
            <v>FSV_Cho</v>
          </cell>
          <cell r="B57" t="str">
            <v>FSV Validation Chômage</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row>
        <row r="58">
          <cell r="A58" t="str">
            <v>Cot_Maj_E_Cho</v>
          </cell>
          <cell r="B58" t="str">
            <v>Total Cotisation et FSV Majoration enfant et chômage (en Meuros)</v>
          </cell>
          <cell r="C58">
            <v>0</v>
          </cell>
          <cell r="D58">
            <v>0</v>
          </cell>
          <cell r="E58">
            <v>0</v>
          </cell>
          <cell r="F58">
            <v>0</v>
          </cell>
          <cell r="G58">
            <v>0</v>
          </cell>
          <cell r="H58">
            <v>0</v>
          </cell>
          <cell r="I58">
            <v>1502.1458093879185</v>
          </cell>
          <cell r="J58">
            <v>1553.3299873896322</v>
          </cell>
          <cell r="K58">
            <v>1612.9740476065876</v>
          </cell>
          <cell r="L58">
            <v>1657.8378241375594</v>
          </cell>
          <cell r="M58">
            <v>1703.2083686233764</v>
          </cell>
          <cell r="N58">
            <v>1749.2485113993971</v>
          </cell>
          <cell r="O58">
            <v>1796.1416120325523</v>
          </cell>
          <cell r="P58">
            <v>1842.2612275653591</v>
          </cell>
          <cell r="Q58">
            <v>1889.6319344524454</v>
          </cell>
          <cell r="R58">
            <v>1938.1413615144077</v>
          </cell>
          <cell r="S58">
            <v>1986.9355112623748</v>
          </cell>
          <cell r="T58">
            <v>2030.4544949543167</v>
          </cell>
          <cell r="U58">
            <v>2067.7010874311472</v>
          </cell>
          <cell r="V58">
            <v>2101.781299527901</v>
          </cell>
          <cell r="W58">
            <v>2135.8411799816322</v>
          </cell>
          <cell r="X58">
            <v>2170.0056113188994</v>
          </cell>
          <cell r="Y58">
            <v>2204.258637067258</v>
          </cell>
          <cell r="Z58">
            <v>2238.6390813186317</v>
          </cell>
          <cell r="AA58">
            <v>2273.3328456575891</v>
          </cell>
          <cell r="AB58">
            <v>2308.5685144969011</v>
          </cell>
          <cell r="AC58">
            <v>2344.3302675938726</v>
          </cell>
          <cell r="AD58">
            <v>2380.4925373455103</v>
          </cell>
          <cell r="AE58">
            <v>2417.1204840490141</v>
          </cell>
          <cell r="AF58">
            <v>2453.9525425532711</v>
          </cell>
          <cell r="AG58">
            <v>2490.6212272682369</v>
          </cell>
          <cell r="AH58">
            <v>2527.3737782825183</v>
          </cell>
          <cell r="AI58">
            <v>2564.6829264375792</v>
          </cell>
          <cell r="AJ58">
            <v>2602.9851026230513</v>
          </cell>
          <cell r="AK58">
            <v>2642.7107611105121</v>
          </cell>
          <cell r="AL58">
            <v>2684.3334182166759</v>
          </cell>
          <cell r="AM58">
            <v>2728.1228077254123</v>
          </cell>
          <cell r="AN58">
            <v>2773.2133390512404</v>
          </cell>
          <cell r="AO58">
            <v>2818.1399527575827</v>
          </cell>
          <cell r="AP58">
            <v>2862.5613806287365</v>
          </cell>
          <cell r="AQ58">
            <v>2907.1098471544456</v>
          </cell>
          <cell r="AR58">
            <v>2952.1712775428009</v>
          </cell>
          <cell r="AS58">
            <v>2997.8133680281139</v>
          </cell>
          <cell r="AT58">
            <v>3044.1863803723754</v>
          </cell>
          <cell r="AU58">
            <v>3091.4068541501133</v>
          </cell>
          <cell r="AV58">
            <v>3139.2332108852147</v>
          </cell>
          <cell r="AW58">
            <v>3187.2719513967172</v>
          </cell>
          <cell r="AX58">
            <v>3235.5191846176403</v>
          </cell>
          <cell r="AY58">
            <v>3284.2768499866847</v>
          </cell>
          <cell r="AZ58">
            <v>3333.8123675632669</v>
          </cell>
          <cell r="BA58">
            <v>3384.3816525344723</v>
          </cell>
          <cell r="BB58">
            <v>3436.1749352163715</v>
          </cell>
          <cell r="BC58">
            <v>3489.1011787584785</v>
          </cell>
        </row>
        <row r="59">
          <cell r="A59" t="str">
            <v>Eff_DD</v>
          </cell>
          <cell r="B59" t="str">
            <v>Effectifs pensionnés de droit direct en moyenne annuelle</v>
          </cell>
          <cell r="C59">
            <v>0</v>
          </cell>
          <cell r="D59">
            <v>0</v>
          </cell>
          <cell r="E59">
            <v>494733</v>
          </cell>
          <cell r="F59">
            <v>500024</v>
          </cell>
          <cell r="G59">
            <v>506870</v>
          </cell>
          <cell r="H59">
            <v>513766</v>
          </cell>
          <cell r="I59">
            <v>517962.4456999494</v>
          </cell>
          <cell r="J59">
            <v>526894.86901750171</v>
          </cell>
          <cell r="K59">
            <v>538751.91087060759</v>
          </cell>
          <cell r="L59">
            <v>554229.87862632761</v>
          </cell>
          <cell r="M59">
            <v>572142.17122867401</v>
          </cell>
          <cell r="N59">
            <v>587514.59245794022</v>
          </cell>
          <cell r="O59">
            <v>597525.8910688071</v>
          </cell>
          <cell r="P59">
            <v>605307.30599841021</v>
          </cell>
          <cell r="Q59">
            <v>612575.98964060401</v>
          </cell>
          <cell r="R59">
            <v>619672.76301753498</v>
          </cell>
          <cell r="S59">
            <v>628692.34520358266</v>
          </cell>
          <cell r="T59">
            <v>640134.64111995278</v>
          </cell>
          <cell r="U59">
            <v>651765.94196317554</v>
          </cell>
          <cell r="V59">
            <v>663294.03921930806</v>
          </cell>
          <cell r="W59">
            <v>675335.85770164826</v>
          </cell>
          <cell r="X59">
            <v>687876.47877690615</v>
          </cell>
          <cell r="Y59">
            <v>700171.10169234895</v>
          </cell>
          <cell r="Z59">
            <v>712224.21534918901</v>
          </cell>
          <cell r="AA59">
            <v>724106.37674624659</v>
          </cell>
          <cell r="AB59">
            <v>735869.53799351864</v>
          </cell>
          <cell r="AC59">
            <v>747623.25158531195</v>
          </cell>
          <cell r="AD59">
            <v>759651.00211392937</v>
          </cell>
          <cell r="AE59">
            <v>772065.7640020476</v>
          </cell>
          <cell r="AF59">
            <v>784464.81382506038</v>
          </cell>
          <cell r="AG59">
            <v>796783.2035256743</v>
          </cell>
          <cell r="AH59">
            <v>809053.7263075232</v>
          </cell>
          <cell r="AI59">
            <v>820674.00820156373</v>
          </cell>
          <cell r="AJ59">
            <v>831215.99923361489</v>
          </cell>
          <cell r="AK59">
            <v>840656.27156077186</v>
          </cell>
          <cell r="AL59">
            <v>848865.01973449974</v>
          </cell>
          <cell r="AM59">
            <v>855727.37724332779</v>
          </cell>
          <cell r="AN59">
            <v>861486.0407062677</v>
          </cell>
          <cell r="AO59">
            <v>866630.48027386982</v>
          </cell>
          <cell r="AP59">
            <v>871372.53103573469</v>
          </cell>
          <cell r="AQ59">
            <v>875733.00931863347</v>
          </cell>
          <cell r="AR59">
            <v>879757.40200762823</v>
          </cell>
          <cell r="AS59">
            <v>883479.9912896629</v>
          </cell>
          <cell r="AT59">
            <v>886905.8484309949</v>
          </cell>
          <cell r="AU59">
            <v>890015.57319480239</v>
          </cell>
          <cell r="AV59">
            <v>892824.69615709048</v>
          </cell>
          <cell r="AW59">
            <v>895456.62232999713</v>
          </cell>
          <cell r="AX59">
            <v>898037.09472764772</v>
          </cell>
          <cell r="AY59">
            <v>900662.30123029789</v>
          </cell>
          <cell r="AZ59">
            <v>903432.22080712963</v>
          </cell>
          <cell r="BA59">
            <v>906352.92390183371</v>
          </cell>
          <cell r="BB59">
            <v>909415.42560354318</v>
          </cell>
          <cell r="BC59">
            <v>912409.3212946381</v>
          </cell>
        </row>
        <row r="60">
          <cell r="A60" t="str">
            <v>Eff_DD_h</v>
          </cell>
          <cell r="B60" t="str">
            <v>Effectifs pensionnés de droit direct hommes</v>
          </cell>
          <cell r="C60">
            <v>0</v>
          </cell>
          <cell r="D60">
            <v>0</v>
          </cell>
          <cell r="E60">
            <v>0</v>
          </cell>
          <cell r="F60">
            <v>0</v>
          </cell>
          <cell r="G60">
            <v>0</v>
          </cell>
          <cell r="H60">
            <v>0</v>
          </cell>
          <cell r="I60">
            <v>419008.19630857144</v>
          </cell>
          <cell r="J60">
            <v>427926.65865408338</v>
          </cell>
          <cell r="K60">
            <v>438417.35117426619</v>
          </cell>
          <cell r="L60">
            <v>451498.70335528307</v>
          </cell>
          <cell r="M60">
            <v>466408.20629576</v>
          </cell>
          <cell r="N60">
            <v>478724.29908362124</v>
          </cell>
          <cell r="O60">
            <v>485819.85633622669</v>
          </cell>
          <cell r="P60">
            <v>490627.72404546686</v>
          </cell>
          <cell r="Q60">
            <v>494798.61705931986</v>
          </cell>
          <cell r="R60">
            <v>498717.77011555398</v>
          </cell>
          <cell r="S60">
            <v>504524.42028322793</v>
          </cell>
          <cell r="T60">
            <v>512612.09898861474</v>
          </cell>
          <cell r="U60">
            <v>520709.9209699746</v>
          </cell>
          <cell r="V60">
            <v>528543.7956004478</v>
          </cell>
          <cell r="W60">
            <v>536783.2442217503</v>
          </cell>
          <cell r="X60">
            <v>545372.75211009732</v>
          </cell>
          <cell r="Y60">
            <v>553592.60612199653</v>
          </cell>
          <cell r="Z60">
            <v>561494.45257354993</v>
          </cell>
          <cell r="AA60">
            <v>569114.76715025038</v>
          </cell>
          <cell r="AB60">
            <v>576537.96955067781</v>
          </cell>
          <cell r="AC60">
            <v>583802.18418621819</v>
          </cell>
          <cell r="AD60">
            <v>591056.07052707486</v>
          </cell>
          <cell r="AE60">
            <v>598405.87751634768</v>
          </cell>
          <cell r="AF60">
            <v>605535.65517414105</v>
          </cell>
          <cell r="AG60">
            <v>612419.02494897065</v>
          </cell>
          <cell r="AH60">
            <v>619099.87705636094</v>
          </cell>
          <cell r="AI60">
            <v>625118.59299818904</v>
          </cell>
          <cell r="AJ60">
            <v>630190.07475739112</v>
          </cell>
          <cell r="AK60">
            <v>634385.63166186423</v>
          </cell>
          <cell r="AL60">
            <v>637711.37923035584</v>
          </cell>
          <cell r="AM60">
            <v>640123.52364797797</v>
          </cell>
          <cell r="AN60">
            <v>641883.29198265448</v>
          </cell>
          <cell r="AO60">
            <v>643390.13880082197</v>
          </cell>
          <cell r="AP60">
            <v>644729.92338931817</v>
          </cell>
          <cell r="AQ60">
            <v>645939.64617014304</v>
          </cell>
          <cell r="AR60">
            <v>647070.26332503802</v>
          </cell>
          <cell r="AS60">
            <v>648082.48327332549</v>
          </cell>
          <cell r="AT60">
            <v>648964.59179664054</v>
          </cell>
          <cell r="AU60">
            <v>649773.34954631166</v>
          </cell>
          <cell r="AV60">
            <v>650573.78261739458</v>
          </cell>
          <cell r="AW60">
            <v>651409.24190669006</v>
          </cell>
          <cell r="AX60">
            <v>652312.81853046501</v>
          </cell>
          <cell r="AY60">
            <v>653382.6484129685</v>
          </cell>
          <cell r="AZ60">
            <v>654670.03119448212</v>
          </cell>
          <cell r="BA60">
            <v>656148.39980321401</v>
          </cell>
          <cell r="BB60">
            <v>657792.88878641999</v>
          </cell>
          <cell r="BC60">
            <v>659388.60281702399</v>
          </cell>
        </row>
        <row r="61">
          <cell r="A61" t="str">
            <v>Eff_DD_f</v>
          </cell>
          <cell r="B61" t="str">
            <v>Effectifs pensionnés de droit direct femmes</v>
          </cell>
          <cell r="C61">
            <v>0</v>
          </cell>
          <cell r="D61">
            <v>0</v>
          </cell>
          <cell r="E61">
            <v>0</v>
          </cell>
          <cell r="F61">
            <v>0</v>
          </cell>
          <cell r="G61">
            <v>0</v>
          </cell>
          <cell r="H61">
            <v>0</v>
          </cell>
          <cell r="I61">
            <v>98954.249391377962</v>
          </cell>
          <cell r="J61">
            <v>98968.210363418344</v>
          </cell>
          <cell r="K61">
            <v>100334.55969634138</v>
          </cell>
          <cell r="L61">
            <v>102731.17527104451</v>
          </cell>
          <cell r="M61">
            <v>105733.96493291404</v>
          </cell>
          <cell r="N61">
            <v>108790.29337431901</v>
          </cell>
          <cell r="O61">
            <v>111706.03473258039</v>
          </cell>
          <cell r="P61">
            <v>114679.58195294335</v>
          </cell>
          <cell r="Q61">
            <v>117777.37258128419</v>
          </cell>
          <cell r="R61">
            <v>120954.99290198094</v>
          </cell>
          <cell r="S61">
            <v>124167.92492035474</v>
          </cell>
          <cell r="T61">
            <v>127522.54213133806</v>
          </cell>
          <cell r="U61">
            <v>131056.02099320099</v>
          </cell>
          <cell r="V61">
            <v>134750.24361886026</v>
          </cell>
          <cell r="W61">
            <v>138552.61347989799</v>
          </cell>
          <cell r="X61">
            <v>142503.72666680889</v>
          </cell>
          <cell r="Y61">
            <v>146578.49557035248</v>
          </cell>
          <cell r="Z61">
            <v>150729.76277563913</v>
          </cell>
          <cell r="AA61">
            <v>154991.60959599627</v>
          </cell>
          <cell r="AB61">
            <v>159331.56844284083</v>
          </cell>
          <cell r="AC61">
            <v>163821.06739909382</v>
          </cell>
          <cell r="AD61">
            <v>168594.93158685451</v>
          </cell>
          <cell r="AE61">
            <v>173659.88648569991</v>
          </cell>
          <cell r="AF61">
            <v>178929.15865091933</v>
          </cell>
          <cell r="AG61">
            <v>184364.17857670359</v>
          </cell>
          <cell r="AH61">
            <v>189953.84925116223</v>
          </cell>
          <cell r="AI61">
            <v>195555.41520337469</v>
          </cell>
          <cell r="AJ61">
            <v>201025.92447622374</v>
          </cell>
          <cell r="AK61">
            <v>206270.63989890763</v>
          </cell>
          <cell r="AL61">
            <v>211153.64050414396</v>
          </cell>
          <cell r="AM61">
            <v>215603.85359534982</v>
          </cell>
          <cell r="AN61">
            <v>219602.74872361319</v>
          </cell>
          <cell r="AO61">
            <v>223240.34147304785</v>
          </cell>
          <cell r="AP61">
            <v>226642.60764641652</v>
          </cell>
          <cell r="AQ61">
            <v>229793.36314849037</v>
          </cell>
          <cell r="AR61">
            <v>232687.13868259016</v>
          </cell>
          <cell r="AS61">
            <v>235397.50801633744</v>
          </cell>
          <cell r="AT61">
            <v>237941.25663435442</v>
          </cell>
          <cell r="AU61">
            <v>240242.22364849073</v>
          </cell>
          <cell r="AV61">
            <v>242250.9135396959</v>
          </cell>
          <cell r="AW61">
            <v>244047.38042330701</v>
          </cell>
          <cell r="AX61">
            <v>245724.27619718265</v>
          </cell>
          <cell r="AY61">
            <v>247279.65281732942</v>
          </cell>
          <cell r="AZ61">
            <v>248762.18961264752</v>
          </cell>
          <cell r="BA61">
            <v>250204.5240986197</v>
          </cell>
          <cell r="BB61">
            <v>251622.53681712312</v>
          </cell>
          <cell r="BC61">
            <v>253020.71847761405</v>
          </cell>
        </row>
        <row r="62">
          <cell r="A62" t="str">
            <v>Eff_DD_Moins60</v>
          </cell>
          <cell r="B62" t="str">
            <v>Effectifs droit direct moins de 60 ans</v>
          </cell>
          <cell r="C62">
            <v>0</v>
          </cell>
          <cell r="D62">
            <v>0</v>
          </cell>
          <cell r="E62">
            <v>0</v>
          </cell>
          <cell r="F62">
            <v>0</v>
          </cell>
          <cell r="G62">
            <v>0</v>
          </cell>
          <cell r="H62">
            <v>0</v>
          </cell>
          <cell r="I62">
            <v>5339.3936785944416</v>
          </cell>
          <cell r="J62">
            <v>11769.931035775766</v>
          </cell>
          <cell r="K62">
            <v>12997.666644444409</v>
          </cell>
          <cell r="L62">
            <v>12900.574576908944</v>
          </cell>
          <cell r="M62">
            <v>12605.886574205644</v>
          </cell>
          <cell r="N62">
            <v>11938.943542067331</v>
          </cell>
          <cell r="O62">
            <v>10383.398215950261</v>
          </cell>
          <cell r="P62">
            <v>7876.3025752214417</v>
          </cell>
          <cell r="Q62">
            <v>4848.6119808715102</v>
          </cell>
          <cell r="R62">
            <v>2453.4877057788317</v>
          </cell>
          <cell r="S62">
            <v>1650.3090522511898</v>
          </cell>
          <cell r="T62">
            <v>1638.7703573429319</v>
          </cell>
          <cell r="U62">
            <v>1634.7229164875887</v>
          </cell>
          <cell r="V62">
            <v>1636.3527883425006</v>
          </cell>
          <cell r="W62">
            <v>1639.9351371495766</v>
          </cell>
          <cell r="X62">
            <v>1646.5280801027818</v>
          </cell>
          <cell r="Y62">
            <v>1635.3866495432749</v>
          </cell>
          <cell r="Z62">
            <v>1618.6742818371408</v>
          </cell>
          <cell r="AA62">
            <v>1616.603749242872</v>
          </cell>
          <cell r="AB62">
            <v>1612.5389487331934</v>
          </cell>
          <cell r="AC62">
            <v>1602.2630061864281</v>
          </cell>
          <cell r="AD62">
            <v>1594.878248452465</v>
          </cell>
          <cell r="AE62">
            <v>1590.5019919256515</v>
          </cell>
          <cell r="AF62">
            <v>1586.788943589087</v>
          </cell>
          <cell r="AG62">
            <v>1582.4274481341863</v>
          </cell>
          <cell r="AH62">
            <v>1580.8710254377943</v>
          </cell>
          <cell r="AI62">
            <v>1580.4305024819191</v>
          </cell>
          <cell r="AJ62">
            <v>1579.006577167715</v>
          </cell>
          <cell r="AK62">
            <v>1581.4085678878914</v>
          </cell>
          <cell r="AL62">
            <v>1586.6612856474298</v>
          </cell>
          <cell r="AM62">
            <v>1592.1209946428669</v>
          </cell>
          <cell r="AN62">
            <v>1596.0608881804758</v>
          </cell>
          <cell r="AO62">
            <v>1597.6747563358563</v>
          </cell>
          <cell r="AP62">
            <v>1599.9235930324419</v>
          </cell>
          <cell r="AQ62">
            <v>1601.3266121325842</v>
          </cell>
          <cell r="AR62">
            <v>1599.5730189737453</v>
          </cell>
          <cell r="AS62">
            <v>1597.8374283417133</v>
          </cell>
          <cell r="AT62">
            <v>1598.7542606344587</v>
          </cell>
          <cell r="AU62">
            <v>1602.317517794379</v>
          </cell>
          <cell r="AV62">
            <v>1603.1547713412533</v>
          </cell>
          <cell r="AW62">
            <v>1600.8580173684907</v>
          </cell>
          <cell r="AX62">
            <v>1601.1666717492449</v>
          </cell>
          <cell r="AY62">
            <v>1601.6572241438769</v>
          </cell>
          <cell r="AZ62">
            <v>1601.5620255692565</v>
          </cell>
          <cell r="BA62">
            <v>1601.5430722422018</v>
          </cell>
          <cell r="BB62">
            <v>1601.509408622876</v>
          </cell>
          <cell r="BC62">
            <v>1601.4049006103048</v>
          </cell>
        </row>
        <row r="63">
          <cell r="A63" t="str">
            <v>Eff_DD_6064</v>
          </cell>
          <cell r="B63" t="str">
            <v>Effectifs droit direct 60 à 64 ans</v>
          </cell>
          <cell r="C63">
            <v>0</v>
          </cell>
          <cell r="D63">
            <v>0</v>
          </cell>
          <cell r="E63">
            <v>0</v>
          </cell>
          <cell r="F63">
            <v>0</v>
          </cell>
          <cell r="G63">
            <v>0</v>
          </cell>
          <cell r="H63">
            <v>0</v>
          </cell>
          <cell r="I63">
            <v>97670.504682285682</v>
          </cell>
          <cell r="J63">
            <v>99052.198413211794</v>
          </cell>
          <cell r="K63">
            <v>108336.1320131853</v>
          </cell>
          <cell r="L63">
            <v>121190.47350504246</v>
          </cell>
          <cell r="M63">
            <v>135666.42381567406</v>
          </cell>
          <cell r="N63">
            <v>148628.39776290036</v>
          </cell>
          <cell r="O63">
            <v>154072.36839837191</v>
          </cell>
          <cell r="P63">
            <v>151229.40652678165</v>
          </cell>
          <cell r="Q63">
            <v>144085.29050012596</v>
          </cell>
          <cell r="R63">
            <v>134389.11570633945</v>
          </cell>
          <cell r="S63">
            <v>125319.56654851828</v>
          </cell>
          <cell r="T63">
            <v>119663.87625235406</v>
          </cell>
          <cell r="U63">
            <v>115494.35432250213</v>
          </cell>
          <cell r="V63">
            <v>112119.0904150157</v>
          </cell>
          <cell r="W63">
            <v>110642.98400695142</v>
          </cell>
          <cell r="X63">
            <v>110814.18816378168</v>
          </cell>
          <cell r="Y63">
            <v>111341.92788914921</v>
          </cell>
          <cell r="Z63">
            <v>112348.70328753488</v>
          </cell>
          <cell r="AA63">
            <v>113555.70304306273</v>
          </cell>
          <cell r="AB63">
            <v>114709.16455392027</v>
          </cell>
          <cell r="AC63">
            <v>115863.84089615889</v>
          </cell>
          <cell r="AD63">
            <v>117303.25625760116</v>
          </cell>
          <cell r="AE63">
            <v>119075.01420115129</v>
          </cell>
          <cell r="AF63">
            <v>120877.66550582883</v>
          </cell>
          <cell r="AG63">
            <v>122420.59484819364</v>
          </cell>
          <cell r="AH63">
            <v>123811.66869886813</v>
          </cell>
          <cell r="AI63">
            <v>124946.82938241489</v>
          </cell>
          <cell r="AJ63">
            <v>125544.10972344257</v>
          </cell>
          <cell r="AK63">
            <v>125809.63580107092</v>
          </cell>
          <cell r="AL63">
            <v>125518.74400810592</v>
          </cell>
          <cell r="AM63">
            <v>124274.33369841619</v>
          </cell>
          <cell r="AN63">
            <v>122340.05027362084</v>
          </cell>
          <cell r="AO63">
            <v>120271.71388042525</v>
          </cell>
          <cell r="AP63">
            <v>118397.401193233</v>
          </cell>
          <cell r="AQ63">
            <v>117035.39264386006</v>
          </cell>
          <cell r="AR63">
            <v>116439.35899097816</v>
          </cell>
          <cell r="AS63">
            <v>116463.49045879784</v>
          </cell>
          <cell r="AT63">
            <v>116629.44224736566</v>
          </cell>
          <cell r="AU63">
            <v>116599.46230753258</v>
          </cell>
          <cell r="AV63">
            <v>116288.57351717843</v>
          </cell>
          <cell r="AW63">
            <v>115747.30188093956</v>
          </cell>
          <cell r="AX63">
            <v>115092.46711281326</v>
          </cell>
          <cell r="AY63">
            <v>114441.17824585906</v>
          </cell>
          <cell r="AZ63">
            <v>113977.56224260171</v>
          </cell>
          <cell r="BA63">
            <v>113777.27891617351</v>
          </cell>
          <cell r="BB63">
            <v>113756.48169888501</v>
          </cell>
          <cell r="BC63">
            <v>113816.47288622905</v>
          </cell>
        </row>
        <row r="64">
          <cell r="A64" t="str">
            <v>Eff_DD_65plus</v>
          </cell>
          <cell r="B64" t="str">
            <v>Effectifs droit direct 65 ans et plus</v>
          </cell>
          <cell r="C64">
            <v>0</v>
          </cell>
          <cell r="D64">
            <v>0</v>
          </cell>
          <cell r="E64">
            <v>394631</v>
          </cell>
          <cell r="F64">
            <v>401520</v>
          </cell>
          <cell r="G64">
            <v>408080</v>
          </cell>
          <cell r="H64">
            <v>414295</v>
          </cell>
          <cell r="I64">
            <v>414952.54733906931</v>
          </cell>
          <cell r="J64">
            <v>416072.73956851405</v>
          </cell>
          <cell r="K64">
            <v>417418.11221297778</v>
          </cell>
          <cell r="L64">
            <v>420138.83054437616</v>
          </cell>
          <cell r="M64">
            <v>423869.86083879427</v>
          </cell>
          <cell r="N64">
            <v>426947.25115297257</v>
          </cell>
          <cell r="O64">
            <v>433070.1244544849</v>
          </cell>
          <cell r="P64">
            <v>446201.59689640708</v>
          </cell>
          <cell r="Q64">
            <v>463642.08715960651</v>
          </cell>
          <cell r="R64">
            <v>482830.15960541659</v>
          </cell>
          <cell r="S64">
            <v>501722.46960281319</v>
          </cell>
          <cell r="T64">
            <v>518831.99451025581</v>
          </cell>
          <cell r="U64">
            <v>534636.8647241859</v>
          </cell>
          <cell r="V64">
            <v>549538.59601594973</v>
          </cell>
          <cell r="W64">
            <v>563052.93855754717</v>
          </cell>
          <cell r="X64">
            <v>575415.76253302174</v>
          </cell>
          <cell r="Y64">
            <v>587193.78715365625</v>
          </cell>
          <cell r="Z64">
            <v>598256.83777981682</v>
          </cell>
          <cell r="AA64">
            <v>608934.06995394104</v>
          </cell>
          <cell r="AB64">
            <v>619547.83449086524</v>
          </cell>
          <cell r="AC64">
            <v>630157.14768296666</v>
          </cell>
          <cell r="AD64">
            <v>640752.86760787561</v>
          </cell>
          <cell r="AE64">
            <v>651400.24780897051</v>
          </cell>
          <cell r="AF64">
            <v>662000.3593756425</v>
          </cell>
          <cell r="AG64">
            <v>672780.18122934666</v>
          </cell>
          <cell r="AH64">
            <v>683661.18658321758</v>
          </cell>
          <cell r="AI64">
            <v>694146.74831666704</v>
          </cell>
          <cell r="AJ64">
            <v>704092.88293300453</v>
          </cell>
          <cell r="AK64">
            <v>713265.22719181306</v>
          </cell>
          <cell r="AL64">
            <v>721759.61444074637</v>
          </cell>
          <cell r="AM64">
            <v>729860.92255026859</v>
          </cell>
          <cell r="AN64">
            <v>737549.92954446643</v>
          </cell>
          <cell r="AO64">
            <v>744761.09163710871</v>
          </cell>
          <cell r="AP64">
            <v>751375.20624946943</v>
          </cell>
          <cell r="AQ64">
            <v>757096.29006264091</v>
          </cell>
          <cell r="AR64">
            <v>761718.46999767621</v>
          </cell>
          <cell r="AS64">
            <v>765418.66340252338</v>
          </cell>
          <cell r="AT64">
            <v>768677.65192299476</v>
          </cell>
          <cell r="AU64">
            <v>771813.79336947552</v>
          </cell>
          <cell r="AV64">
            <v>774932.9678685707</v>
          </cell>
          <cell r="AW64">
            <v>778108.46243168903</v>
          </cell>
          <cell r="AX64">
            <v>781343.46094308537</v>
          </cell>
          <cell r="AY64">
            <v>784619.46576029505</v>
          </cell>
          <cell r="AZ64">
            <v>787853.09653895861</v>
          </cell>
          <cell r="BA64">
            <v>790974.10191341816</v>
          </cell>
          <cell r="BB64">
            <v>794057.43449603533</v>
          </cell>
          <cell r="BC64">
            <v>796991.4435077986</v>
          </cell>
        </row>
        <row r="65">
          <cell r="A65" t="str">
            <v>Eff_Derive</v>
          </cell>
          <cell r="B65" t="str">
            <v>Effectifs pensionnés de droit dérivé en moyenne annuelle</v>
          </cell>
          <cell r="C65">
            <v>0</v>
          </cell>
          <cell r="D65">
            <v>0</v>
          </cell>
          <cell r="E65">
            <v>220419</v>
          </cell>
          <cell r="F65">
            <v>222781</v>
          </cell>
          <cell r="G65">
            <v>225184</v>
          </cell>
          <cell r="H65">
            <v>227550</v>
          </cell>
          <cell r="I65">
            <v>226886.09187356484</v>
          </cell>
          <cell r="J65">
            <v>226094.06266824232</v>
          </cell>
          <cell r="K65">
            <v>225958.30299808769</v>
          </cell>
          <cell r="L65">
            <v>225980.91217306972</v>
          </cell>
          <cell r="M65">
            <v>226055.81948431811</v>
          </cell>
          <cell r="N65">
            <v>226189.51073053502</v>
          </cell>
          <cell r="O65">
            <v>226407.25115744758</v>
          </cell>
          <cell r="P65">
            <v>226706.20516363857</v>
          </cell>
          <cell r="Q65">
            <v>227072.93373575411</v>
          </cell>
          <cell r="R65">
            <v>227486.74164288159</v>
          </cell>
          <cell r="S65">
            <v>227929.93684295478</v>
          </cell>
          <cell r="T65">
            <v>228379.85024146229</v>
          </cell>
          <cell r="U65">
            <v>228818.77724224114</v>
          </cell>
          <cell r="V65">
            <v>229250.8839494079</v>
          </cell>
          <cell r="W65">
            <v>229688.27635478607</v>
          </cell>
          <cell r="X65">
            <v>230139.52554076409</v>
          </cell>
          <cell r="Y65">
            <v>230620.4272797764</v>
          </cell>
          <cell r="Z65">
            <v>231135.30094548917</v>
          </cell>
          <cell r="AA65">
            <v>231669.82539201892</v>
          </cell>
          <cell r="AB65">
            <v>232223.41009812796</v>
          </cell>
          <cell r="AC65">
            <v>232804.70198881408</v>
          </cell>
          <cell r="AD65">
            <v>233432.10749128417</v>
          </cell>
          <cell r="AE65">
            <v>234128.73254430346</v>
          </cell>
          <cell r="AF65">
            <v>234913.65212941027</v>
          </cell>
          <cell r="AG65">
            <v>235810.92432937119</v>
          </cell>
          <cell r="AH65">
            <v>236841.03743566922</v>
          </cell>
          <cell r="AI65">
            <v>238011.16949199152</v>
          </cell>
          <cell r="AJ65">
            <v>239319.00763040062</v>
          </cell>
          <cell r="AK65">
            <v>240750.6424177502</v>
          </cell>
          <cell r="AL65">
            <v>242297.46964138522</v>
          </cell>
          <cell r="AM65">
            <v>243937.19805515531</v>
          </cell>
          <cell r="AN65">
            <v>245628.59731283091</v>
          </cell>
          <cell r="AO65">
            <v>247316.21561772848</v>
          </cell>
          <cell r="AP65">
            <v>248931.56580161263</v>
          </cell>
          <cell r="AQ65">
            <v>250397.24747357896</v>
          </cell>
          <cell r="AR65">
            <v>251634.49804807175</v>
          </cell>
          <cell r="AS65">
            <v>252575.80767044326</v>
          </cell>
          <cell r="AT65">
            <v>253153.22419126402</v>
          </cell>
          <cell r="AU65">
            <v>253316.55155013531</v>
          </cell>
          <cell r="AV65">
            <v>253042.57451035472</v>
          </cell>
          <cell r="AW65">
            <v>252334.34331543816</v>
          </cell>
          <cell r="AX65">
            <v>251227.25779773667</v>
          </cell>
          <cell r="AY65">
            <v>249782.19009179837</v>
          </cell>
          <cell r="AZ65">
            <v>248074.74017816805</v>
          </cell>
          <cell r="BA65">
            <v>246189.23394900362</v>
          </cell>
          <cell r="BB65">
            <v>244208.38229577639</v>
          </cell>
          <cell r="BC65">
            <v>242263.30465796142</v>
          </cell>
        </row>
        <row r="66">
          <cell r="A66" t="str">
            <v>Eff_Derive_h</v>
          </cell>
          <cell r="B66" t="str">
            <v>Effectifs pensionnés de droit dérivé hommes</v>
          </cell>
          <cell r="C66">
            <v>0</v>
          </cell>
          <cell r="D66">
            <v>0</v>
          </cell>
          <cell r="E66">
            <v>0</v>
          </cell>
          <cell r="F66">
            <v>0</v>
          </cell>
          <cell r="G66">
            <v>0</v>
          </cell>
          <cell r="H66">
            <v>0</v>
          </cell>
          <cell r="I66">
            <v>5400.6775507958073</v>
          </cell>
          <cell r="J66">
            <v>7100.2723326965406</v>
          </cell>
          <cell r="K66">
            <v>8363.1293829874739</v>
          </cell>
          <cell r="L66">
            <v>9301.5822773078035</v>
          </cell>
          <cell r="M66">
            <v>10012.895334477911</v>
          </cell>
          <cell r="N66">
            <v>10568.560077036684</v>
          </cell>
          <cell r="O66">
            <v>11021.963835477523</v>
          </cell>
          <cell r="P66">
            <v>11403.521057378573</v>
          </cell>
          <cell r="Q66">
            <v>11732.221465309078</v>
          </cell>
          <cell r="R66">
            <v>12027.347223902887</v>
          </cell>
          <cell r="S66">
            <v>12299.897774559606</v>
          </cell>
          <cell r="T66">
            <v>12552.823067665802</v>
          </cell>
          <cell r="U66">
            <v>12790.275070968011</v>
          </cell>
          <cell r="V66">
            <v>13015.098332510144</v>
          </cell>
          <cell r="W66">
            <v>13226.669660643925</v>
          </cell>
          <cell r="X66">
            <v>13428.309871783602</v>
          </cell>
          <cell r="Y66">
            <v>13624.926877717855</v>
          </cell>
          <cell r="Z66">
            <v>13819.868984912458</v>
          </cell>
          <cell r="AA66">
            <v>14015.901620855522</v>
          </cell>
          <cell r="AB66">
            <v>14213.659580134197</v>
          </cell>
          <cell r="AC66">
            <v>14415.818252018265</v>
          </cell>
          <cell r="AD66">
            <v>14625.564601858438</v>
          </cell>
          <cell r="AE66">
            <v>14843.75660928851</v>
          </cell>
          <cell r="AF66">
            <v>15070.378296308545</v>
          </cell>
          <cell r="AG66">
            <v>15307.725275539045</v>
          </cell>
          <cell r="AH66">
            <v>15558.671469875268</v>
          </cell>
          <cell r="AI66">
            <v>15827.09854061616</v>
          </cell>
          <cell r="AJ66">
            <v>16116.326537556335</v>
          </cell>
          <cell r="AK66">
            <v>16423.214220945949</v>
          </cell>
          <cell r="AL66">
            <v>16749.133146104206</v>
          </cell>
          <cell r="AM66">
            <v>17093.049564154204</v>
          </cell>
          <cell r="AN66">
            <v>17451.54928178366</v>
          </cell>
          <cell r="AO66">
            <v>17823.949921317602</v>
          </cell>
          <cell r="AP66">
            <v>18203.978092123856</v>
          </cell>
          <cell r="AQ66">
            <v>18582.068213691953</v>
          </cell>
          <cell r="AR66">
            <v>18949.423459091915</v>
          </cell>
          <cell r="AS66">
            <v>19298.9800590743</v>
          </cell>
          <cell r="AT66">
            <v>19622.955448574852</v>
          </cell>
          <cell r="AU66">
            <v>19915.89461339025</v>
          </cell>
          <cell r="AV66">
            <v>20172.100739562891</v>
          </cell>
          <cell r="AW66">
            <v>20388.935246863897</v>
          </cell>
          <cell r="AX66">
            <v>20569.1899134376</v>
          </cell>
          <cell r="AY66">
            <v>20717.830487814448</v>
          </cell>
          <cell r="AZ66">
            <v>20841.282606576802</v>
          </cell>
          <cell r="BA66">
            <v>20945.612657275753</v>
          </cell>
          <cell r="BB66">
            <v>21036.551719207841</v>
          </cell>
          <cell r="BC66">
            <v>21106.033917798079</v>
          </cell>
        </row>
        <row r="67">
          <cell r="A67" t="str">
            <v>Eff_Derive_f</v>
          </cell>
          <cell r="B67" t="str">
            <v>Effectifs pensionnés de droit dérivé femmes</v>
          </cell>
          <cell r="C67">
            <v>0</v>
          </cell>
          <cell r="D67">
            <v>0</v>
          </cell>
          <cell r="E67">
            <v>0</v>
          </cell>
          <cell r="F67">
            <v>0</v>
          </cell>
          <cell r="G67">
            <v>0</v>
          </cell>
          <cell r="H67">
            <v>0</v>
          </cell>
          <cell r="I67">
            <v>221485.41432276904</v>
          </cell>
          <cell r="J67">
            <v>218993.79033554578</v>
          </cell>
          <cell r="K67">
            <v>217595.17361510021</v>
          </cell>
          <cell r="L67">
            <v>216679.32989576191</v>
          </cell>
          <cell r="M67">
            <v>216042.9241498402</v>
          </cell>
          <cell r="N67">
            <v>215620.95065349835</v>
          </cell>
          <cell r="O67">
            <v>215385.28732197007</v>
          </cell>
          <cell r="P67">
            <v>215302.68410625999</v>
          </cell>
          <cell r="Q67">
            <v>215340.71227044502</v>
          </cell>
          <cell r="R67">
            <v>215459.39441897871</v>
          </cell>
          <cell r="S67">
            <v>215630.03906839516</v>
          </cell>
          <cell r="T67">
            <v>215827.02717379649</v>
          </cell>
          <cell r="U67">
            <v>216028.50217127311</v>
          </cell>
          <cell r="V67">
            <v>216235.78561689775</v>
          </cell>
          <cell r="W67">
            <v>216461.60669414213</v>
          </cell>
          <cell r="X67">
            <v>216711.2156689805</v>
          </cell>
          <cell r="Y67">
            <v>216995.50040205853</v>
          </cell>
          <cell r="Z67">
            <v>217315.43196057671</v>
          </cell>
          <cell r="AA67">
            <v>217653.92377116339</v>
          </cell>
          <cell r="AB67">
            <v>218009.75051799376</v>
          </cell>
          <cell r="AC67">
            <v>218388.8837367958</v>
          </cell>
          <cell r="AD67">
            <v>218806.54288942573</v>
          </cell>
          <cell r="AE67">
            <v>219284.97593501495</v>
          </cell>
          <cell r="AF67">
            <v>219843.27383310173</v>
          </cell>
          <cell r="AG67">
            <v>220503.19905383216</v>
          </cell>
          <cell r="AH67">
            <v>221282.36596579396</v>
          </cell>
          <cell r="AI67">
            <v>222184.07095137535</v>
          </cell>
          <cell r="AJ67">
            <v>223202.68109284429</v>
          </cell>
          <cell r="AK67">
            <v>224327.42819680425</v>
          </cell>
          <cell r="AL67">
            <v>225548.33649528102</v>
          </cell>
          <cell r="AM67">
            <v>226844.14849100111</v>
          </cell>
          <cell r="AN67">
            <v>228177.04803104725</v>
          </cell>
          <cell r="AO67">
            <v>229492.26569641088</v>
          </cell>
          <cell r="AP67">
            <v>230727.58770948875</v>
          </cell>
          <cell r="AQ67">
            <v>231815.17925988699</v>
          </cell>
          <cell r="AR67">
            <v>232685.07458897983</v>
          </cell>
          <cell r="AS67">
            <v>233276.82761136896</v>
          </cell>
          <cell r="AT67">
            <v>233530.26874268916</v>
          </cell>
          <cell r="AU67">
            <v>233400.65693674504</v>
          </cell>
          <cell r="AV67">
            <v>232870.47377079184</v>
          </cell>
          <cell r="AW67">
            <v>231945.40806857427</v>
          </cell>
          <cell r="AX67">
            <v>230658.06788429909</v>
          </cell>
          <cell r="AY67">
            <v>229064.35960398393</v>
          </cell>
          <cell r="AZ67">
            <v>227233.45757159125</v>
          </cell>
          <cell r="BA67">
            <v>225243.62129172788</v>
          </cell>
          <cell r="BB67">
            <v>223171.83057656855</v>
          </cell>
          <cell r="BC67">
            <v>221157.27074016334</v>
          </cell>
        </row>
        <row r="68">
          <cell r="A68" t="str">
            <v>Pmoy_DD_65plus</v>
          </cell>
          <cell r="B68" t="str">
            <v>Prestation moyenne servie aux droits directs de 65 ans et plus</v>
          </cell>
          <cell r="C68">
            <v>0</v>
          </cell>
          <cell r="D68">
            <v>0</v>
          </cell>
          <cell r="E68">
            <v>0</v>
          </cell>
          <cell r="F68">
            <v>0</v>
          </cell>
          <cell r="G68">
            <v>0</v>
          </cell>
          <cell r="H68">
            <v>0</v>
          </cell>
          <cell r="I68">
            <v>2070.7778143076562</v>
          </cell>
          <cell r="J68">
            <v>2165.9851218439044</v>
          </cell>
          <cell r="K68">
            <v>2253.4040850289934</v>
          </cell>
          <cell r="L68">
            <v>2339.8438401016219</v>
          </cell>
          <cell r="M68">
            <v>2397.4195370964389</v>
          </cell>
          <cell r="N68">
            <v>2458.5427523202497</v>
          </cell>
          <cell r="O68">
            <v>2555.2141431440909</v>
          </cell>
          <cell r="P68">
            <v>2667.3632698994084</v>
          </cell>
          <cell r="Q68">
            <v>2782.0775598610621</v>
          </cell>
          <cell r="R68">
            <v>2877.4256788838024</v>
          </cell>
          <cell r="S68">
            <v>2950.8080910926165</v>
          </cell>
          <cell r="T68">
            <v>3012.2979305121021</v>
          </cell>
          <cell r="U68">
            <v>3064.8266817384342</v>
          </cell>
          <cell r="V68">
            <v>3104.0493697654019</v>
          </cell>
          <cell r="W68">
            <v>3132.156183786467</v>
          </cell>
          <cell r="X68">
            <v>3152.6087887615809</v>
          </cell>
          <cell r="Y68">
            <v>3169.1182989083427</v>
          </cell>
          <cell r="Z68">
            <v>3181.0644382131636</v>
          </cell>
          <cell r="AA68">
            <v>3190.11035145295</v>
          </cell>
          <cell r="AB68">
            <v>3199.5129462339919</v>
          </cell>
          <cell r="AC68">
            <v>3213.4254864554464</v>
          </cell>
          <cell r="AD68">
            <v>3231.6797368404118</v>
          </cell>
          <cell r="AE68">
            <v>3253.6562741328326</v>
          </cell>
          <cell r="AF68">
            <v>3279.5653594672258</v>
          </cell>
          <cell r="AG68">
            <v>3308.7960558797708</v>
          </cell>
          <cell r="AH68">
            <v>3343.6252148727813</v>
          </cell>
          <cell r="AI68">
            <v>3382.3087626595598</v>
          </cell>
          <cell r="AJ68">
            <v>3424.1562571147388</v>
          </cell>
          <cell r="AK68">
            <v>3468.7184177460645</v>
          </cell>
          <cell r="AL68">
            <v>3514.6678254927047</v>
          </cell>
          <cell r="AM68">
            <v>3563.6128796573698</v>
          </cell>
          <cell r="AN68">
            <v>3616.6046305312361</v>
          </cell>
          <cell r="AO68">
            <v>3674.2599972249104</v>
          </cell>
          <cell r="AP68">
            <v>3736.9163685165977</v>
          </cell>
          <cell r="AQ68">
            <v>3803.9213409193758</v>
          </cell>
          <cell r="AR68">
            <v>3875.0307567108603</v>
          </cell>
          <cell r="AS68">
            <v>3949.7956374177861</v>
          </cell>
          <cell r="AT68">
            <v>4027.6196586230185</v>
          </cell>
          <cell r="AU68">
            <v>4109.0060736086016</v>
          </cell>
          <cell r="AV68">
            <v>4193.791575918196</v>
          </cell>
          <cell r="AW68">
            <v>4281.9470861671207</v>
          </cell>
          <cell r="AX68">
            <v>4373.363363279329</v>
          </cell>
          <cell r="AY68">
            <v>4467.8795938556104</v>
          </cell>
          <cell r="AZ68">
            <v>4565.066245084834</v>
          </cell>
          <cell r="BA68">
            <v>4664.7033116738512</v>
          </cell>
          <cell r="BB68">
            <v>4766.5481881138467</v>
          </cell>
          <cell r="BC68">
            <v>4870.2898703094725</v>
          </cell>
        </row>
        <row r="69">
          <cell r="A69" t="str">
            <v>M_Pensions</v>
          </cell>
          <cell r="B69" t="str">
            <v>Masse Pensions sur l'année (en Meuros)</v>
          </cell>
          <cell r="C69">
            <v>0</v>
          </cell>
          <cell r="D69">
            <v>0</v>
          </cell>
          <cell r="E69">
            <v>1885</v>
          </cell>
          <cell r="F69">
            <v>1947</v>
          </cell>
          <cell r="G69">
            <v>2036</v>
          </cell>
          <cell r="H69">
            <v>2099.8000000000002</v>
          </cell>
          <cell r="I69">
            <v>2138.8377759318269</v>
          </cell>
          <cell r="J69">
            <v>2205.1756617856208</v>
          </cell>
          <cell r="K69">
            <v>2241.3568899173988</v>
          </cell>
          <cell r="L69">
            <v>2295.446984646489</v>
          </cell>
          <cell r="M69">
            <v>2357.8908248432931</v>
          </cell>
          <cell r="N69">
            <v>2407.6259650274801</v>
          </cell>
          <cell r="O69">
            <v>2435.3254123799661</v>
          </cell>
          <cell r="P69">
            <v>2455.2618238624673</v>
          </cell>
          <cell r="Q69">
            <v>2472.0010257002759</v>
          </cell>
          <cell r="R69">
            <v>2483.80214394618</v>
          </cell>
          <cell r="S69">
            <v>2500.554362792474</v>
          </cell>
          <cell r="T69">
            <v>2527.9392141630151</v>
          </cell>
          <cell r="U69">
            <v>2556.9546650409152</v>
          </cell>
          <cell r="V69">
            <v>2584.9956087750311</v>
          </cell>
          <cell r="W69">
            <v>2614.6427005225696</v>
          </cell>
          <cell r="X69">
            <v>2646.8693190047084</v>
          </cell>
          <cell r="Y69">
            <v>2678.9266375146658</v>
          </cell>
          <cell r="Z69">
            <v>2711.983125982224</v>
          </cell>
          <cell r="AA69">
            <v>2748.3771471135742</v>
          </cell>
          <cell r="AB69">
            <v>2788.7502721819301</v>
          </cell>
          <cell r="AC69">
            <v>2835.9634016637547</v>
          </cell>
          <cell r="AD69">
            <v>2891.1013235049695</v>
          </cell>
          <cell r="AE69">
            <v>2952.6469226649651</v>
          </cell>
          <cell r="AF69">
            <v>3018.5129824671781</v>
          </cell>
          <cell r="AG69">
            <v>3088.0002638015944</v>
          </cell>
          <cell r="AH69">
            <v>3161.881928952992</v>
          </cell>
          <cell r="AI69">
            <v>3237.525153921034</v>
          </cell>
          <cell r="AJ69">
            <v>3313.5318374886092</v>
          </cell>
          <cell r="AK69">
            <v>3389.971967929449</v>
          </cell>
          <cell r="AL69">
            <v>3465.664626293044</v>
          </cell>
          <cell r="AM69">
            <v>3540.2198086496578</v>
          </cell>
          <cell r="AN69">
            <v>3614.9930347898039</v>
          </cell>
          <cell r="AO69">
            <v>3691.891347358016</v>
          </cell>
          <cell r="AP69">
            <v>3771.4421991616155</v>
          </cell>
          <cell r="AQ69">
            <v>3853.6314870481328</v>
          </cell>
          <cell r="AR69">
            <v>3938.7934371817096</v>
          </cell>
          <cell r="AS69">
            <v>4026.0793619447613</v>
          </cell>
          <cell r="AT69">
            <v>4114.7886580683089</v>
          </cell>
          <cell r="AU69">
            <v>4204.9271205981177</v>
          </cell>
          <cell r="AV69">
            <v>4296.0818121985985</v>
          </cell>
          <cell r="AW69">
            <v>4388.6580676093881</v>
          </cell>
          <cell r="AX69">
            <v>4483.8523714363619</v>
          </cell>
          <cell r="AY69">
            <v>4582.3261054897921</v>
          </cell>
          <cell r="AZ69">
            <v>4684.4095196176295</v>
          </cell>
          <cell r="BA69">
            <v>4790.1523164312803</v>
          </cell>
          <cell r="BB69">
            <v>4899.439154712315</v>
          </cell>
          <cell r="BC69">
            <v>5011.3302788436686</v>
          </cell>
        </row>
        <row r="70">
          <cell r="A70" t="str">
            <v>M_Pensions_h</v>
          </cell>
          <cell r="B70" t="str">
            <v>Masse Pensions hommes</v>
          </cell>
          <cell r="C70">
            <v>0</v>
          </cell>
          <cell r="D70">
            <v>0</v>
          </cell>
          <cell r="E70">
            <v>0</v>
          </cell>
          <cell r="F70">
            <v>0</v>
          </cell>
          <cell r="G70">
            <v>0</v>
          </cell>
          <cell r="H70">
            <v>0</v>
          </cell>
          <cell r="I70">
            <v>1504.2733441817365</v>
          </cell>
          <cell r="J70">
            <v>1551.2850639123665</v>
          </cell>
          <cell r="K70">
            <v>1589.1497599077959</v>
          </cell>
          <cell r="L70">
            <v>1642.0438927879652</v>
          </cell>
          <cell r="M70">
            <v>1701.5453094286258</v>
          </cell>
          <cell r="N70">
            <v>1748.2812998713246</v>
          </cell>
          <cell r="O70">
            <v>1773.604408905303</v>
          </cell>
          <cell r="P70">
            <v>1791.0456618505148</v>
          </cell>
          <cell r="Q70">
            <v>1804.8607584438794</v>
          </cell>
          <cell r="R70">
            <v>1813.6198166135953</v>
          </cell>
          <cell r="S70">
            <v>1827.4284772013784</v>
          </cell>
          <cell r="T70">
            <v>1851.4262170916843</v>
          </cell>
          <cell r="U70">
            <v>1876.3661681486033</v>
          </cell>
          <cell r="V70">
            <v>1899.6693198004743</v>
          </cell>
          <cell r="W70">
            <v>1923.8565650607104</v>
          </cell>
          <cell r="X70">
            <v>1949.7272677004312</v>
          </cell>
          <cell r="Y70">
            <v>1974.7621873158828</v>
          </cell>
          <cell r="Z70">
            <v>2000.2425835361028</v>
          </cell>
          <cell r="AA70">
            <v>2028.1154658621724</v>
          </cell>
          <cell r="AB70">
            <v>2058.9629657742585</v>
          </cell>
          <cell r="AC70">
            <v>2095.4042727928336</v>
          </cell>
          <cell r="AD70">
            <v>2137.7292446430456</v>
          </cell>
          <cell r="AE70">
            <v>2183.8977281054172</v>
          </cell>
          <cell r="AF70">
            <v>2232.426209355835</v>
          </cell>
          <cell r="AG70">
            <v>2282.6591058285203</v>
          </cell>
          <cell r="AH70">
            <v>2335.0803336074514</v>
          </cell>
          <cell r="AI70">
            <v>2387.5759853125478</v>
          </cell>
          <cell r="AJ70">
            <v>2439.1524222525513</v>
          </cell>
          <cell r="AK70">
            <v>2490.1520042576021</v>
          </cell>
          <cell r="AL70">
            <v>2539.9394632739068</v>
          </cell>
          <cell r="AM70">
            <v>2588.4625022020823</v>
          </cell>
          <cell r="AN70">
            <v>2637.1018433984091</v>
          </cell>
          <cell r="AO70">
            <v>2687.2466019712047</v>
          </cell>
          <cell r="AP70">
            <v>2739.4449053491153</v>
          </cell>
          <cell r="AQ70">
            <v>2794.0047903809595</v>
          </cell>
          <cell r="AR70">
            <v>2851.3531378326129</v>
          </cell>
          <cell r="AS70">
            <v>2910.9470507824208</v>
          </cell>
          <cell r="AT70">
            <v>2972.1602230606695</v>
          </cell>
          <cell r="AU70">
            <v>3035.6509078736808</v>
          </cell>
          <cell r="AV70">
            <v>3101.4454119430884</v>
          </cell>
          <cell r="AW70">
            <v>3169.5749856659991</v>
          </cell>
          <cell r="AX70">
            <v>3240.4921430877821</v>
          </cell>
          <cell r="AY70">
            <v>3314.4679612622081</v>
          </cell>
          <cell r="AZ70">
            <v>3391.5814476996297</v>
          </cell>
          <cell r="BA70">
            <v>3471.7032355554175</v>
          </cell>
          <cell r="BB70">
            <v>3554.4893907452774</v>
          </cell>
          <cell r="BC70">
            <v>3638.5535625885441</v>
          </cell>
        </row>
        <row r="71">
          <cell r="A71" t="str">
            <v>M_Pensions_f</v>
          </cell>
          <cell r="B71" t="str">
            <v>Masse Pensions femmes</v>
          </cell>
          <cell r="C71">
            <v>0</v>
          </cell>
          <cell r="D71">
            <v>0</v>
          </cell>
          <cell r="E71">
            <v>0</v>
          </cell>
          <cell r="F71">
            <v>0</v>
          </cell>
          <cell r="G71">
            <v>0</v>
          </cell>
          <cell r="H71">
            <v>0</v>
          </cell>
          <cell r="I71">
            <v>634.56443175009065</v>
          </cell>
          <cell r="J71">
            <v>653.89059787325459</v>
          </cell>
          <cell r="K71">
            <v>652.20713000960279</v>
          </cell>
          <cell r="L71">
            <v>653.40309185852368</v>
          </cell>
          <cell r="M71">
            <v>656.34551541466715</v>
          </cell>
          <cell r="N71">
            <v>659.34466515615554</v>
          </cell>
          <cell r="O71">
            <v>661.72100347466323</v>
          </cell>
          <cell r="P71">
            <v>664.21616201195241</v>
          </cell>
          <cell r="Q71">
            <v>667.14026725639633</v>
          </cell>
          <cell r="R71">
            <v>670.18232733258469</v>
          </cell>
          <cell r="S71">
            <v>673.12588559109543</v>
          </cell>
          <cell r="T71">
            <v>676.51299707133057</v>
          </cell>
          <cell r="U71">
            <v>680.58849689231181</v>
          </cell>
          <cell r="V71">
            <v>685.32628897455686</v>
          </cell>
          <cell r="W71">
            <v>690.78613546185932</v>
          </cell>
          <cell r="X71">
            <v>697.14205130427695</v>
          </cell>
          <cell r="Y71">
            <v>704.16445019878313</v>
          </cell>
          <cell r="Z71">
            <v>711.74054244612125</v>
          </cell>
          <cell r="AA71">
            <v>720.2616812514018</v>
          </cell>
          <cell r="AB71">
            <v>729.78730640767151</v>
          </cell>
          <cell r="AC71">
            <v>740.55912887092086</v>
          </cell>
          <cell r="AD71">
            <v>753.37207886192459</v>
          </cell>
          <cell r="AE71">
            <v>768.74919455954773</v>
          </cell>
          <cell r="AF71">
            <v>786.08677311134295</v>
          </cell>
          <cell r="AG71">
            <v>805.34115797307425</v>
          </cell>
          <cell r="AH71">
            <v>826.80159534554048</v>
          </cell>
          <cell r="AI71">
            <v>849.94916860848639</v>
          </cell>
          <cell r="AJ71">
            <v>874.37941523605753</v>
          </cell>
          <cell r="AK71">
            <v>899.81996367184684</v>
          </cell>
          <cell r="AL71">
            <v>925.72516301913686</v>
          </cell>
          <cell r="AM71">
            <v>951.75730644757573</v>
          </cell>
          <cell r="AN71">
            <v>977.89119139139507</v>
          </cell>
          <cell r="AO71">
            <v>1004.6447453868112</v>
          </cell>
          <cell r="AP71">
            <v>1031.9972938124997</v>
          </cell>
          <cell r="AQ71">
            <v>1059.6266966671733</v>
          </cell>
          <cell r="AR71">
            <v>1087.4402993490964</v>
          </cell>
          <cell r="AS71">
            <v>1115.1323111623406</v>
          </cell>
          <cell r="AT71">
            <v>1142.6284350076394</v>
          </cell>
          <cell r="AU71">
            <v>1169.2762127244371</v>
          </cell>
          <cell r="AV71">
            <v>1194.6364002555097</v>
          </cell>
          <cell r="AW71">
            <v>1219.0830819433888</v>
          </cell>
          <cell r="AX71">
            <v>1243.3602283485804</v>
          </cell>
          <cell r="AY71">
            <v>1267.8581442275838</v>
          </cell>
          <cell r="AZ71">
            <v>1292.8280719179993</v>
          </cell>
          <cell r="BA71">
            <v>1318.449080875863</v>
          </cell>
          <cell r="BB71">
            <v>1344.9497639670371</v>
          </cell>
          <cell r="BC71">
            <v>1372.7767162551243</v>
          </cell>
        </row>
        <row r="72">
          <cell r="A72" t="str">
            <v>M_DD</v>
          </cell>
          <cell r="B72" t="str">
            <v>Masse Pensions Droits Directs sur l'année</v>
          </cell>
          <cell r="C72">
            <v>0</v>
          </cell>
          <cell r="D72">
            <v>0</v>
          </cell>
          <cell r="E72">
            <v>1559</v>
          </cell>
          <cell r="F72">
            <v>1609</v>
          </cell>
          <cell r="G72">
            <v>1684</v>
          </cell>
          <cell r="H72">
            <v>1736.9</v>
          </cell>
          <cell r="I72">
            <v>1768.3994663775011</v>
          </cell>
          <cell r="J72">
            <v>1819.3200774990617</v>
          </cell>
          <cell r="K72">
            <v>1856.5576389826965</v>
          </cell>
          <cell r="L72">
            <v>1910.548803355802</v>
          </cell>
          <cell r="M72">
            <v>1972.7253466257096</v>
          </cell>
          <cell r="N72">
            <v>2022.1645312485773</v>
          </cell>
          <cell r="O72">
            <v>2049.4818183461648</v>
          </cell>
          <cell r="P72">
            <v>2068.923894159348</v>
          </cell>
          <cell r="Q72">
            <v>2085.0555096797984</v>
          </cell>
          <cell r="R72">
            <v>2096.1624107229272</v>
          </cell>
          <cell r="S72">
            <v>2112.1776092792898</v>
          </cell>
          <cell r="T72">
            <v>2138.8455608091522</v>
          </cell>
          <cell r="U72">
            <v>2167.1805437762546</v>
          </cell>
          <cell r="V72">
            <v>2194.5209277385593</v>
          </cell>
          <cell r="W72">
            <v>2223.3969475788845</v>
          </cell>
          <cell r="X72">
            <v>2254.7458464344841</v>
          </cell>
          <cell r="Y72">
            <v>2285.7833862783082</v>
          </cell>
          <cell r="Z72">
            <v>2317.6424518020558</v>
          </cell>
          <cell r="AA72">
            <v>2352.62698036336</v>
          </cell>
          <cell r="AB72">
            <v>2391.3318023124757</v>
          </cell>
          <cell r="AC72">
            <v>2436.5724911118186</v>
          </cell>
          <cell r="AD72">
            <v>2489.3642156174196</v>
          </cell>
          <cell r="AE72">
            <v>2548.1387417329929</v>
          </cell>
          <cell r="AF72">
            <v>2610.7757476269144</v>
          </cell>
          <cell r="AG72">
            <v>2676.5181360323513</v>
          </cell>
          <cell r="AH72">
            <v>2746.0859937870368</v>
          </cell>
          <cell r="AI72">
            <v>2816.8127958018499</v>
          </cell>
          <cell r="AJ72">
            <v>2887.2996413043393</v>
          </cell>
          <cell r="AK72">
            <v>2957.6480918156503</v>
          </cell>
          <cell r="AL72">
            <v>3026.7226881924462</v>
          </cell>
          <cell r="AM72">
            <v>3094.2168482891957</v>
          </cell>
          <cell r="AN72">
            <v>3161.6035547012971</v>
          </cell>
          <cell r="AO72">
            <v>3230.9158094269192</v>
          </cell>
          <cell r="AP72">
            <v>3302.8543348697626</v>
          </cell>
          <cell r="AQ72">
            <v>3377.5710324942647</v>
          </cell>
          <cell r="AR72">
            <v>3455.5799251912176</v>
          </cell>
          <cell r="AS72">
            <v>3536.2187053621228</v>
          </cell>
          <cell r="AT72">
            <v>3618.9245742722596</v>
          </cell>
          <cell r="AU72">
            <v>3703.8080185302456</v>
          </cell>
          <cell r="AV72">
            <v>3790.4874222060826</v>
          </cell>
          <cell r="AW72">
            <v>3879.3134765213699</v>
          </cell>
          <cell r="AX72">
            <v>3971.3521230470628</v>
          </cell>
          <cell r="AY72">
            <v>4067.0585781988252</v>
          </cell>
          <cell r="AZ72">
            <v>4166.5010310223297</v>
          </cell>
          <cell r="BA72">
            <v>4269.4385994948507</v>
          </cell>
          <cell r="BB72">
            <v>4375.4688999909549</v>
          </cell>
          <cell r="BC72">
            <v>4483.2069836238843</v>
          </cell>
        </row>
        <row r="73">
          <cell r="A73" t="str">
            <v>M_DD_h</v>
          </cell>
          <cell r="B73" t="str">
            <v>Masse Pensions Droits Directs hommes</v>
          </cell>
          <cell r="C73">
            <v>0</v>
          </cell>
          <cell r="D73">
            <v>0</v>
          </cell>
          <cell r="E73">
            <v>0</v>
          </cell>
          <cell r="F73">
            <v>0</v>
          </cell>
          <cell r="G73">
            <v>0</v>
          </cell>
          <cell r="H73">
            <v>0</v>
          </cell>
          <cell r="I73">
            <v>1500.2277567939707</v>
          </cell>
          <cell r="J73">
            <v>1542.5714600154909</v>
          </cell>
          <cell r="K73">
            <v>1579.2673462480657</v>
          </cell>
          <cell r="L73">
            <v>1631.1534964426576</v>
          </cell>
          <cell r="M73">
            <v>1689.8023132438971</v>
          </cell>
          <cell r="N73">
            <v>1735.8061365809906</v>
          </cell>
          <cell r="O73">
            <v>1760.479605045269</v>
          </cell>
          <cell r="P73">
            <v>1777.3313465719643</v>
          </cell>
          <cell r="Q73">
            <v>1790.6076645123489</v>
          </cell>
          <cell r="R73">
            <v>1798.8669362442211</v>
          </cell>
          <cell r="S73">
            <v>1812.2006631473475</v>
          </cell>
          <cell r="T73">
            <v>1835.7509537991582</v>
          </cell>
          <cell r="U73">
            <v>1860.2771880153007</v>
          </cell>
          <cell r="V73">
            <v>1883.1980411593322</v>
          </cell>
          <cell r="W73">
            <v>1907.0348919230366</v>
          </cell>
          <cell r="X73">
            <v>1932.5857961668605</v>
          </cell>
          <cell r="Y73">
            <v>1957.326475539772</v>
          </cell>
          <cell r="Z73">
            <v>1982.5344081675689</v>
          </cell>
          <cell r="AA73">
            <v>2010.1555067134339</v>
          </cell>
          <cell r="AB73">
            <v>2040.7712375471995</v>
          </cell>
          <cell r="AC73">
            <v>2076.9988676587741</v>
          </cell>
          <cell r="AD73">
            <v>2119.1246671865706</v>
          </cell>
          <cell r="AE73">
            <v>2165.1058165927661</v>
          </cell>
          <cell r="AF73">
            <v>2213.4560361665613</v>
          </cell>
          <cell r="AG73">
            <v>2263.5169052068768</v>
          </cell>
          <cell r="AH73">
            <v>2315.7689514785593</v>
          </cell>
          <cell r="AI73">
            <v>2368.0934954002241</v>
          </cell>
          <cell r="AJ73">
            <v>2419.4915768548049</v>
          </cell>
          <cell r="AK73">
            <v>2470.3040126933447</v>
          </cell>
          <cell r="AL73">
            <v>2519.8904884048516</v>
          </cell>
          <cell r="AM73">
            <v>2568.1953886627771</v>
          </cell>
          <cell r="AN73">
            <v>2616.5904781052809</v>
          </cell>
          <cell r="AO73">
            <v>2666.450565243048</v>
          </cell>
          <cell r="AP73">
            <v>2718.3184678542843</v>
          </cell>
          <cell r="AQ73">
            <v>2772.4987146420199</v>
          </cell>
          <cell r="AR73">
            <v>2829.4148027898341</v>
          </cell>
          <cell r="AS73">
            <v>2888.5200338516574</v>
          </cell>
          <cell r="AT73">
            <v>2949.1866144696719</v>
          </cell>
          <cell r="AU73">
            <v>3012.0749887487145</v>
          </cell>
          <cell r="AV73">
            <v>3077.2222197049314</v>
          </cell>
          <cell r="AW73">
            <v>3144.6710835194958</v>
          </cell>
          <cell r="AX73">
            <v>3214.8791192996982</v>
          </cell>
          <cell r="AY73">
            <v>3288.1186313233311</v>
          </cell>
          <cell r="AZ73">
            <v>3364.4676413456823</v>
          </cell>
          <cell r="BA73">
            <v>3443.7941405420356</v>
          </cell>
          <cell r="BB73">
            <v>3525.7509872898577</v>
          </cell>
          <cell r="BC73">
            <v>3608.9680990773409</v>
          </cell>
        </row>
        <row r="74">
          <cell r="A74" t="str">
            <v>M_DD_f</v>
          </cell>
          <cell r="B74" t="str">
            <v>Masse Pensions Droits Directs femmes</v>
          </cell>
          <cell r="C74">
            <v>0</v>
          </cell>
          <cell r="D74">
            <v>0</v>
          </cell>
          <cell r="E74">
            <v>0</v>
          </cell>
          <cell r="F74">
            <v>0</v>
          </cell>
          <cell r="G74">
            <v>0</v>
          </cell>
          <cell r="H74">
            <v>0</v>
          </cell>
          <cell r="I74">
            <v>268.17170958353034</v>
          </cell>
          <cell r="J74">
            <v>276.74861748357085</v>
          </cell>
          <cell r="K74">
            <v>277.29029273463084</v>
          </cell>
          <cell r="L74">
            <v>279.39530691314451</v>
          </cell>
          <cell r="M74">
            <v>282.92303338181256</v>
          </cell>
          <cell r="N74">
            <v>286.35839466758682</v>
          </cell>
          <cell r="O74">
            <v>289.00221330089579</v>
          </cell>
          <cell r="P74">
            <v>291.59254758738371</v>
          </cell>
          <cell r="Q74">
            <v>294.4478451674496</v>
          </cell>
          <cell r="R74">
            <v>297.2954744787063</v>
          </cell>
          <cell r="S74">
            <v>299.9769461319425</v>
          </cell>
          <cell r="T74">
            <v>303.09460700999398</v>
          </cell>
          <cell r="U74">
            <v>306.90335576095379</v>
          </cell>
          <cell r="V74">
            <v>311.32288657922709</v>
          </cell>
          <cell r="W74">
            <v>316.36205565584805</v>
          </cell>
          <cell r="X74">
            <v>322.16005026762326</v>
          </cell>
          <cell r="Y74">
            <v>328.45691073853646</v>
          </cell>
          <cell r="Z74">
            <v>335.10804363448705</v>
          </cell>
          <cell r="AA74">
            <v>342.47147364992617</v>
          </cell>
          <cell r="AB74">
            <v>350.56056476527613</v>
          </cell>
          <cell r="AC74">
            <v>359.57362345304455</v>
          </cell>
          <cell r="AD74">
            <v>370.23954843084925</v>
          </cell>
          <cell r="AE74">
            <v>383.03292514022706</v>
          </cell>
          <cell r="AF74">
            <v>397.31971146035352</v>
          </cell>
          <cell r="AG74">
            <v>413.00123082547464</v>
          </cell>
          <cell r="AH74">
            <v>430.3170423084776</v>
          </cell>
          <cell r="AI74">
            <v>448.71930040162573</v>
          </cell>
          <cell r="AJ74">
            <v>467.8080644495343</v>
          </cell>
          <cell r="AK74">
            <v>487.34407912230597</v>
          </cell>
          <cell r="AL74">
            <v>506.83219978759462</v>
          </cell>
          <cell r="AM74">
            <v>526.02145962641873</v>
          </cell>
          <cell r="AN74">
            <v>545.01307659601628</v>
          </cell>
          <cell r="AO74">
            <v>564.46524418387094</v>
          </cell>
          <cell r="AP74">
            <v>584.53586701547806</v>
          </cell>
          <cell r="AQ74">
            <v>605.07231785224485</v>
          </cell>
          <cell r="AR74">
            <v>626.1651224013832</v>
          </cell>
          <cell r="AS74">
            <v>647.69867151046572</v>
          </cell>
          <cell r="AT74">
            <v>669.73795980258785</v>
          </cell>
          <cell r="AU74">
            <v>691.73302978153163</v>
          </cell>
          <cell r="AV74">
            <v>713.26520250115107</v>
          </cell>
          <cell r="AW74">
            <v>734.64239300187376</v>
          </cell>
          <cell r="AX74">
            <v>756.47300374736437</v>
          </cell>
          <cell r="AY74">
            <v>778.93994687549434</v>
          </cell>
          <cell r="AZ74">
            <v>802.0333896766474</v>
          </cell>
          <cell r="BA74">
            <v>825.64445895281551</v>
          </cell>
          <cell r="BB74">
            <v>849.71791270109793</v>
          </cell>
          <cell r="BC74">
            <v>874.23888454654264</v>
          </cell>
        </row>
        <row r="75">
          <cell r="A75" t="str">
            <v>M_Derive</v>
          </cell>
          <cell r="B75" t="str">
            <v>Masse Pensions Droits Dérivés sur l'année</v>
          </cell>
          <cell r="C75">
            <v>0</v>
          </cell>
          <cell r="D75">
            <v>0</v>
          </cell>
          <cell r="E75">
            <v>326</v>
          </cell>
          <cell r="F75">
            <v>338</v>
          </cell>
          <cell r="G75">
            <v>352</v>
          </cell>
          <cell r="H75">
            <v>362.9</v>
          </cell>
          <cell r="I75">
            <v>370.43830955432617</v>
          </cell>
          <cell r="J75">
            <v>385.85558428655935</v>
          </cell>
          <cell r="K75">
            <v>384.79925093470223</v>
          </cell>
          <cell r="L75">
            <v>384.89818129068703</v>
          </cell>
          <cell r="M75">
            <v>385.16547821758348</v>
          </cell>
          <cell r="N75">
            <v>385.46143377890292</v>
          </cell>
          <cell r="O75">
            <v>385.84359403380142</v>
          </cell>
          <cell r="P75">
            <v>386.33792970311907</v>
          </cell>
          <cell r="Q75">
            <v>386.94551602047716</v>
          </cell>
          <cell r="R75">
            <v>387.63973322325268</v>
          </cell>
          <cell r="S75">
            <v>388.3767535131837</v>
          </cell>
          <cell r="T75">
            <v>389.09365335386275</v>
          </cell>
          <cell r="U75">
            <v>389.77412126466049</v>
          </cell>
          <cell r="V75">
            <v>390.47468103647185</v>
          </cell>
          <cell r="W75">
            <v>391.24575294368526</v>
          </cell>
          <cell r="X75">
            <v>392.12347257022435</v>
          </cell>
          <cell r="Y75">
            <v>393.14325123635729</v>
          </cell>
          <cell r="Z75">
            <v>394.34067418016815</v>
          </cell>
          <cell r="AA75">
            <v>395.75016675021413</v>
          </cell>
          <cell r="AB75">
            <v>397.41846986945433</v>
          </cell>
          <cell r="AC75">
            <v>399.3909105519358</v>
          </cell>
          <cell r="AD75">
            <v>401.73710788755005</v>
          </cell>
          <cell r="AE75">
            <v>404.50818093197194</v>
          </cell>
          <cell r="AF75">
            <v>407.73723484026317</v>
          </cell>
          <cell r="AG75">
            <v>411.48212776924294</v>
          </cell>
          <cell r="AH75">
            <v>415.79593516595492</v>
          </cell>
          <cell r="AI75">
            <v>420.71235811918393</v>
          </cell>
          <cell r="AJ75">
            <v>426.23219618426998</v>
          </cell>
          <cell r="AK75">
            <v>432.32387611379858</v>
          </cell>
          <cell r="AL75">
            <v>438.94193810059772</v>
          </cell>
          <cell r="AM75">
            <v>446.002960360462</v>
          </cell>
          <cell r="AN75">
            <v>453.3894800885069</v>
          </cell>
          <cell r="AO75">
            <v>460.97553793109699</v>
          </cell>
          <cell r="AP75">
            <v>468.58786429185284</v>
          </cell>
          <cell r="AQ75">
            <v>476.06045455386817</v>
          </cell>
          <cell r="AR75">
            <v>483.21351199049241</v>
          </cell>
          <cell r="AS75">
            <v>489.86065658263817</v>
          </cell>
          <cell r="AT75">
            <v>495.8640837960491</v>
          </cell>
          <cell r="AU75">
            <v>501.11910206787161</v>
          </cell>
          <cell r="AV75">
            <v>505.59438999251603</v>
          </cell>
          <cell r="AW75">
            <v>509.34459108801809</v>
          </cell>
          <cell r="AX75">
            <v>512.50024838929926</v>
          </cell>
          <cell r="AY75">
            <v>515.26752729096654</v>
          </cell>
          <cell r="AZ75">
            <v>517.90848859529967</v>
          </cell>
          <cell r="BA75">
            <v>520.71371693642936</v>
          </cell>
          <cell r="BB75">
            <v>523.97025472135886</v>
          </cell>
          <cell r="BC75">
            <v>528.12329521978461</v>
          </cell>
        </row>
        <row r="76">
          <cell r="A76" t="str">
            <v>M_Derive_h</v>
          </cell>
          <cell r="B76" t="str">
            <v>Masse Pensions Droits Dérivés hommes</v>
          </cell>
          <cell r="C76">
            <v>0</v>
          </cell>
          <cell r="D76">
            <v>0</v>
          </cell>
          <cell r="E76">
            <v>0</v>
          </cell>
          <cell r="F76">
            <v>0</v>
          </cell>
          <cell r="G76">
            <v>0</v>
          </cell>
          <cell r="H76">
            <v>0</v>
          </cell>
          <cell r="I76">
            <v>4.0455873877659085</v>
          </cell>
          <cell r="J76">
            <v>8.7136038968757248</v>
          </cell>
          <cell r="K76">
            <v>9.8824136597302097</v>
          </cell>
          <cell r="L76">
            <v>10.890396345307835</v>
          </cell>
          <cell r="M76">
            <v>11.742996184728835</v>
          </cell>
          <cell r="N76">
            <v>12.475163290334079</v>
          </cell>
          <cell r="O76">
            <v>13.124803860033904</v>
          </cell>
          <cell r="P76">
            <v>13.714315278550435</v>
          </cell>
          <cell r="Q76">
            <v>14.25309393153052</v>
          </cell>
          <cell r="R76">
            <v>14.752880369374189</v>
          </cell>
          <cell r="S76">
            <v>15.227814054030814</v>
          </cell>
          <cell r="T76">
            <v>15.675263292526182</v>
          </cell>
          <cell r="U76">
            <v>16.088980133302481</v>
          </cell>
          <cell r="V76">
            <v>16.471278641142156</v>
          </cell>
          <cell r="W76">
            <v>16.821673137673919</v>
          </cell>
          <cell r="X76">
            <v>17.14147153357057</v>
          </cell>
          <cell r="Y76">
            <v>17.435711776110651</v>
          </cell>
          <cell r="Z76">
            <v>17.708175368533887</v>
          </cell>
          <cell r="AA76">
            <v>17.959959148738548</v>
          </cell>
          <cell r="AB76">
            <v>18.191728227058967</v>
          </cell>
          <cell r="AC76">
            <v>18.40540513405951</v>
          </cell>
          <cell r="AD76">
            <v>18.604577456474669</v>
          </cell>
          <cell r="AE76">
            <v>18.791911512651176</v>
          </cell>
          <cell r="AF76">
            <v>18.970173189273858</v>
          </cell>
          <cell r="AG76">
            <v>19.142200621643436</v>
          </cell>
          <cell r="AH76">
            <v>19.311382128891882</v>
          </cell>
          <cell r="AI76">
            <v>19.48248991232327</v>
          </cell>
          <cell r="AJ76">
            <v>19.660845397746769</v>
          </cell>
          <cell r="AK76">
            <v>19.847991564257665</v>
          </cell>
          <cell r="AL76">
            <v>20.048974869055392</v>
          </cell>
          <cell r="AM76">
            <v>20.267113539305068</v>
          </cell>
          <cell r="AN76">
            <v>20.511365293128151</v>
          </cell>
          <cell r="AO76">
            <v>20.796036728156622</v>
          </cell>
          <cell r="AP76">
            <v>21.126437494831116</v>
          </cell>
          <cell r="AQ76">
            <v>21.506075738939643</v>
          </cell>
          <cell r="AR76">
            <v>21.938335042778959</v>
          </cell>
          <cell r="AS76">
            <v>22.427016930763223</v>
          </cell>
          <cell r="AT76">
            <v>22.973608590997692</v>
          </cell>
          <cell r="AU76">
            <v>23.575919124966209</v>
          </cell>
          <cell r="AV76">
            <v>24.223192238157427</v>
          </cell>
          <cell r="AW76">
            <v>24.903902146502972</v>
          </cell>
          <cell r="AX76">
            <v>25.613023788083375</v>
          </cell>
          <cell r="AY76">
            <v>26.349329938877013</v>
          </cell>
          <cell r="AZ76">
            <v>27.113806353947762</v>
          </cell>
          <cell r="BA76">
            <v>27.909095013381883</v>
          </cell>
          <cell r="BB76">
            <v>28.738403455419508</v>
          </cell>
          <cell r="BC76">
            <v>29.585463511202882</v>
          </cell>
        </row>
        <row r="77">
          <cell r="A77" t="str">
            <v>M_Derive_f</v>
          </cell>
          <cell r="B77" t="str">
            <v>Masse Pensions Droits Dérivés femmes</v>
          </cell>
          <cell r="C77">
            <v>0</v>
          </cell>
          <cell r="D77">
            <v>0</v>
          </cell>
          <cell r="E77">
            <v>0</v>
          </cell>
          <cell r="F77">
            <v>0</v>
          </cell>
          <cell r="G77">
            <v>0</v>
          </cell>
          <cell r="H77">
            <v>0</v>
          </cell>
          <cell r="I77">
            <v>366.3927221665603</v>
          </cell>
          <cell r="J77">
            <v>377.14198038968362</v>
          </cell>
          <cell r="K77">
            <v>374.91683727497201</v>
          </cell>
          <cell r="L77">
            <v>374.00778494537917</v>
          </cell>
          <cell r="M77">
            <v>373.42248203285459</v>
          </cell>
          <cell r="N77">
            <v>372.98627048856878</v>
          </cell>
          <cell r="O77">
            <v>372.7187901737675</v>
          </cell>
          <cell r="P77">
            <v>372.62361442456864</v>
          </cell>
          <cell r="Q77">
            <v>372.69242208894661</v>
          </cell>
          <cell r="R77">
            <v>372.88685285387845</v>
          </cell>
          <cell r="S77">
            <v>373.14893945915287</v>
          </cell>
          <cell r="T77">
            <v>373.41839006133659</v>
          </cell>
          <cell r="U77">
            <v>373.68514113135802</v>
          </cell>
          <cell r="V77">
            <v>374.00340239532972</v>
          </cell>
          <cell r="W77">
            <v>374.42407980601132</v>
          </cell>
          <cell r="X77">
            <v>374.98200103665374</v>
          </cell>
          <cell r="Y77">
            <v>375.70753946024661</v>
          </cell>
          <cell r="Z77">
            <v>376.63249881163426</v>
          </cell>
          <cell r="AA77">
            <v>377.79020760147557</v>
          </cell>
          <cell r="AB77">
            <v>379.22674164239538</v>
          </cell>
          <cell r="AC77">
            <v>380.98550541787631</v>
          </cell>
          <cell r="AD77">
            <v>383.13253043107539</v>
          </cell>
          <cell r="AE77">
            <v>385.71626941932072</v>
          </cell>
          <cell r="AF77">
            <v>388.76706165098938</v>
          </cell>
          <cell r="AG77">
            <v>392.3399271475995</v>
          </cell>
          <cell r="AH77">
            <v>396.48455303706299</v>
          </cell>
          <cell r="AI77">
            <v>401.22986820686066</v>
          </cell>
          <cell r="AJ77">
            <v>406.57135078652323</v>
          </cell>
          <cell r="AK77">
            <v>412.47588454954087</v>
          </cell>
          <cell r="AL77">
            <v>418.89296323154235</v>
          </cell>
          <cell r="AM77">
            <v>425.73584682115694</v>
          </cell>
          <cell r="AN77">
            <v>432.87811479537874</v>
          </cell>
          <cell r="AO77">
            <v>440.17950120294034</v>
          </cell>
          <cell r="AP77">
            <v>447.46142679702166</v>
          </cell>
          <cell r="AQ77">
            <v>454.55437881492855</v>
          </cell>
          <cell r="AR77">
            <v>461.27517694771342</v>
          </cell>
          <cell r="AS77">
            <v>467.4336396518749</v>
          </cell>
          <cell r="AT77">
            <v>472.89047520505142</v>
          </cell>
          <cell r="AU77">
            <v>477.54318294290545</v>
          </cell>
          <cell r="AV77">
            <v>481.3711977543586</v>
          </cell>
          <cell r="AW77">
            <v>484.44068894151513</v>
          </cell>
          <cell r="AX77">
            <v>486.88722460121591</v>
          </cell>
          <cell r="AY77">
            <v>488.91819735208952</v>
          </cell>
          <cell r="AZ77">
            <v>490.79468224135189</v>
          </cell>
          <cell r="BA77">
            <v>492.80462192304748</v>
          </cell>
          <cell r="BB77">
            <v>495.23185126593938</v>
          </cell>
          <cell r="BC77">
            <v>498.53783170858173</v>
          </cell>
        </row>
        <row r="78">
          <cell r="A78" t="str">
            <v>Solde_1</v>
          </cell>
          <cell r="B78" t="str">
            <v xml:space="preserve">Solde Technique 1 =  Cot_Maj_E_Cho - M_Pensions (en Meuros) </v>
          </cell>
          <cell r="C78">
            <v>0</v>
          </cell>
          <cell r="D78">
            <v>0</v>
          </cell>
          <cell r="E78">
            <v>-828</v>
          </cell>
          <cell r="F78">
            <v>-777</v>
          </cell>
          <cell r="G78">
            <v>-667</v>
          </cell>
          <cell r="H78">
            <v>-728</v>
          </cell>
          <cell r="I78">
            <v>-636.69196654390862</v>
          </cell>
          <cell r="J78">
            <v>-651.84567439598845</v>
          </cell>
          <cell r="K78">
            <v>-628.38284231081127</v>
          </cell>
          <cell r="L78">
            <v>-637.60916050892968</v>
          </cell>
          <cell r="M78">
            <v>-654.68245621991684</v>
          </cell>
          <cell r="N78">
            <v>-658.377453628083</v>
          </cell>
          <cell r="O78">
            <v>-639.18380034741404</v>
          </cell>
          <cell r="P78">
            <v>-613.00059629710813</v>
          </cell>
          <cell r="Q78">
            <v>-582.3690912478304</v>
          </cell>
          <cell r="R78">
            <v>-545.66078243177219</v>
          </cell>
          <cell r="S78">
            <v>-513.61885153009894</v>
          </cell>
          <cell r="T78">
            <v>-497.48471920869827</v>
          </cell>
          <cell r="U78">
            <v>-489.25357760976766</v>
          </cell>
          <cell r="V78">
            <v>-483.2143092471299</v>
          </cell>
          <cell r="W78">
            <v>-478.80152054093742</v>
          </cell>
          <cell r="X78">
            <v>-476.86370768580912</v>
          </cell>
          <cell r="Y78">
            <v>-474.66800044740774</v>
          </cell>
          <cell r="Z78">
            <v>-473.34404466359234</v>
          </cell>
          <cell r="AA78">
            <v>-475.04430145598508</v>
          </cell>
          <cell r="AB78">
            <v>-480.18175768502903</v>
          </cell>
          <cell r="AC78">
            <v>-491.63313406988192</v>
          </cell>
          <cell r="AD78">
            <v>-510.6087861594591</v>
          </cell>
          <cell r="AE78">
            <v>-535.52643861595107</v>
          </cell>
          <cell r="AF78">
            <v>-564.56043991390652</v>
          </cell>
          <cell r="AG78">
            <v>-597.37903653335718</v>
          </cell>
          <cell r="AH78">
            <v>-634.50815067047358</v>
          </cell>
          <cell r="AI78">
            <v>-672.84222748345474</v>
          </cell>
          <cell r="AJ78">
            <v>-710.54673486555816</v>
          </cell>
          <cell r="AK78">
            <v>-747.26120681893678</v>
          </cell>
          <cell r="AL78">
            <v>-781.33120807636828</v>
          </cell>
          <cell r="AM78">
            <v>-812.09700092424532</v>
          </cell>
          <cell r="AN78">
            <v>-841.77969573856353</v>
          </cell>
          <cell r="AO78">
            <v>-873.7513946004334</v>
          </cell>
          <cell r="AP78">
            <v>-908.88081853287883</v>
          </cell>
          <cell r="AQ78">
            <v>-946.52163989368728</v>
          </cell>
          <cell r="AR78">
            <v>-986.6221596389089</v>
          </cell>
          <cell r="AS78">
            <v>-1028.2659939166474</v>
          </cell>
          <cell r="AT78">
            <v>-1070.6022776959333</v>
          </cell>
          <cell r="AU78">
            <v>-1113.5202664480043</v>
          </cell>
          <cell r="AV78">
            <v>-1156.8486013133841</v>
          </cell>
          <cell r="AW78">
            <v>-1201.3861162126714</v>
          </cell>
          <cell r="AX78">
            <v>-1248.3331868187217</v>
          </cell>
          <cell r="AY78">
            <v>-1298.0492555031071</v>
          </cell>
          <cell r="AZ78">
            <v>-1350.5971520543624</v>
          </cell>
          <cell r="BA78">
            <v>-1405.7706638968077</v>
          </cell>
          <cell r="BB78">
            <v>-1463.2642194959431</v>
          </cell>
          <cell r="BC78">
            <v>-1522.2291000851903</v>
          </cell>
        </row>
        <row r="79">
          <cell r="A79" t="str">
            <v>Points_Cot</v>
          </cell>
          <cell r="B79" t="str">
            <v>Solde_1 en points de cotisations</v>
          </cell>
          <cell r="C79">
            <v>0</v>
          </cell>
          <cell r="D79">
            <v>0</v>
          </cell>
          <cell r="E79">
            <v>-0.68865130279323949</v>
          </cell>
          <cell r="F79">
            <v>-0.59752701001195818</v>
          </cell>
          <cell r="G79">
            <v>-0.49080206033848417</v>
          </cell>
          <cell r="H79">
            <v>-0.53806356245380638</v>
          </cell>
          <cell r="I79">
            <v>-0.42385496971385378</v>
          </cell>
          <cell r="J79">
            <v>-0.41964404195364424</v>
          </cell>
          <cell r="K79">
            <v>-0.38958025595218809</v>
          </cell>
          <cell r="L79">
            <v>-0.38460285513188047</v>
          </cell>
          <cell r="M79">
            <v>-0.38438189259783057</v>
          </cell>
          <cell r="N79">
            <v>-0.37637731250740447</v>
          </cell>
          <cell r="O79">
            <v>-0.35586492516261009</v>
          </cell>
          <cell r="P79">
            <v>-0.33274358007697924</v>
          </cell>
          <cell r="Q79">
            <v>-0.30819181271752916</v>
          </cell>
          <cell r="R79">
            <v>-0.28153817531937336</v>
          </cell>
          <cell r="S79">
            <v>-0.25849799785589295</v>
          </cell>
          <cell r="T79">
            <v>-0.24501150872622302</v>
          </cell>
          <cell r="U79">
            <v>-0.23661716898239016</v>
          </cell>
          <cell r="V79">
            <v>-0.22990703616768726</v>
          </cell>
          <cell r="W79">
            <v>-0.22417468350575345</v>
          </cell>
          <cell r="X79">
            <v>-0.21975229243576841</v>
          </cell>
          <cell r="Y79">
            <v>-0.21534133629570273</v>
          </cell>
          <cell r="Z79">
            <v>-0.21144276833797487</v>
          </cell>
          <cell r="AA79">
            <v>-0.20896381379585124</v>
          </cell>
          <cell r="AB79">
            <v>-0.20799978630466312</v>
          </cell>
          <cell r="AC79">
            <v>-0.20971154997477154</v>
          </cell>
          <cell r="AD79">
            <v>-0.21449711694069812</v>
          </cell>
          <cell r="AE79">
            <v>-0.22155554187305945</v>
          </cell>
          <cell r="AF79">
            <v>-0.23006167809850825</v>
          </cell>
          <cell r="AG79">
            <v>-0.23985141939409804</v>
          </cell>
          <cell r="AH79">
            <v>-0.25105433795457621</v>
          </cell>
          <cell r="AI79">
            <v>-0.26234908828205622</v>
          </cell>
          <cell r="AJ79">
            <v>-0.27297380002272542</v>
          </cell>
          <cell r="AK79">
            <v>-0.28276314525806256</v>
          </cell>
          <cell r="AL79">
            <v>-0.2910708493863039</v>
          </cell>
          <cell r="AM79">
            <v>-0.29767611583487907</v>
          </cell>
          <cell r="AN79">
            <v>-0.30353946589141589</v>
          </cell>
          <cell r="AO79">
            <v>-0.31004542331031409</v>
          </cell>
          <cell r="AP79">
            <v>-0.31750614141704492</v>
          </cell>
          <cell r="AQ79">
            <v>-0.32558853626400364</v>
          </cell>
          <cell r="AR79">
            <v>-0.33420220809820705</v>
          </cell>
          <cell r="AS79">
            <v>-0.34300534011996048</v>
          </cell>
          <cell r="AT79">
            <v>-0.35168749344610545</v>
          </cell>
          <cell r="AU79">
            <v>-0.36019855003981099</v>
          </cell>
          <cell r="AV79">
            <v>-0.36851311247028085</v>
          </cell>
          <cell r="AW79">
            <v>-0.37693241572505393</v>
          </cell>
          <cell r="AX79">
            <v>-0.38582159943713773</v>
          </cell>
          <cell r="AY79">
            <v>-0.39523137506156636</v>
          </cell>
          <cell r="AZ79">
            <v>-0.40512092557912427</v>
          </cell>
          <cell r="BA79">
            <v>-0.41537001680766816</v>
          </cell>
          <cell r="BB79">
            <v>-0.42584101423340465</v>
          </cell>
          <cell r="BC79">
            <v>-0.43628115726550604</v>
          </cell>
        </row>
        <row r="80">
          <cell r="A80" t="str">
            <v>M_GA</v>
          </cell>
          <cell r="B80" t="str">
            <v>Dépenses de gestion</v>
          </cell>
          <cell r="C80">
            <v>0</v>
          </cell>
          <cell r="D80">
            <v>0</v>
          </cell>
          <cell r="E80">
            <v>67</v>
          </cell>
          <cell r="F80">
            <v>73</v>
          </cell>
          <cell r="G80">
            <v>75</v>
          </cell>
          <cell r="H80">
            <v>78</v>
          </cell>
          <cell r="I80">
            <v>82.618019516335522</v>
          </cell>
          <cell r="J80">
            <v>85.433149306429769</v>
          </cell>
          <cell r="K80">
            <v>88.713572618362321</v>
          </cell>
          <cell r="L80">
            <v>91.18108032756578</v>
          </cell>
          <cell r="M80">
            <v>93.676460274285702</v>
          </cell>
          <cell r="N80">
            <v>96.208668126966856</v>
          </cell>
          <cell r="O80">
            <v>98.787788661790373</v>
          </cell>
          <cell r="P80">
            <v>101.32436751609475</v>
          </cell>
          <cell r="Q80">
            <v>103.92975639488449</v>
          </cell>
          <cell r="R80">
            <v>106.59777488329242</v>
          </cell>
          <cell r="S80">
            <v>109.28145311943062</v>
          </cell>
          <cell r="T80">
            <v>111.67499722248742</v>
          </cell>
          <cell r="U80">
            <v>113.72355980871311</v>
          </cell>
          <cell r="V80">
            <v>115.59797147403457</v>
          </cell>
          <cell r="W80">
            <v>117.47126489898977</v>
          </cell>
          <cell r="X80">
            <v>119.35030862253946</v>
          </cell>
          <cell r="Y80">
            <v>121.23422503869918</v>
          </cell>
          <cell r="Z80">
            <v>123.12514947252475</v>
          </cell>
          <cell r="AA80">
            <v>125.0333065111674</v>
          </cell>
          <cell r="AB80">
            <v>126.97126829732956</v>
          </cell>
          <cell r="AC80">
            <v>128.938164717663</v>
          </cell>
          <cell r="AD80">
            <v>130.92708955400306</v>
          </cell>
          <cell r="AE80">
            <v>132.94162662269576</v>
          </cell>
          <cell r="AF80">
            <v>134.96738984042995</v>
          </cell>
          <cell r="AG80">
            <v>136.98416749975303</v>
          </cell>
          <cell r="AH80">
            <v>139.0055578055385</v>
          </cell>
          <cell r="AI80">
            <v>141.05756095406684</v>
          </cell>
          <cell r="AJ80">
            <v>143.16418064426782</v>
          </cell>
          <cell r="AK80">
            <v>145.34909186107816</v>
          </cell>
          <cell r="AL80">
            <v>147.63833800191716</v>
          </cell>
          <cell r="AM80">
            <v>150.04675442489767</v>
          </cell>
          <cell r="AN80">
            <v>152.52673364781825</v>
          </cell>
          <cell r="AO80">
            <v>154.99769740166707</v>
          </cell>
          <cell r="AP80">
            <v>157.4408759345805</v>
          </cell>
          <cell r="AQ80">
            <v>159.89104159349449</v>
          </cell>
          <cell r="AR80">
            <v>162.36942026485406</v>
          </cell>
          <cell r="AS80">
            <v>164.87973524154629</v>
          </cell>
          <cell r="AT80">
            <v>167.43025092048063</v>
          </cell>
          <cell r="AU80">
            <v>170.02737697825623</v>
          </cell>
          <cell r="AV80">
            <v>172.65782659868682</v>
          </cell>
          <cell r="AW80">
            <v>175.29995732681945</v>
          </cell>
          <cell r="AX80">
            <v>177.95355515397023</v>
          </cell>
          <cell r="AY80">
            <v>180.63522674926767</v>
          </cell>
          <cell r="AZ80">
            <v>183.35968021597967</v>
          </cell>
          <cell r="BA80">
            <v>186.14099088939599</v>
          </cell>
          <cell r="BB80">
            <v>188.98962143690045</v>
          </cell>
          <cell r="BC80">
            <v>191.90056483171634</v>
          </cell>
        </row>
        <row r="81">
          <cell r="A81" t="str">
            <v>M_ASS</v>
          </cell>
          <cell r="B81" t="str">
            <v>Action sociale</v>
          </cell>
          <cell r="C81">
            <v>0</v>
          </cell>
          <cell r="D81">
            <v>0</v>
          </cell>
          <cell r="E81">
            <v>18</v>
          </cell>
          <cell r="F81">
            <v>35</v>
          </cell>
          <cell r="G81">
            <v>23</v>
          </cell>
          <cell r="H81">
            <v>12</v>
          </cell>
          <cell r="I81">
            <v>30.042916187758372</v>
          </cell>
          <cell r="J81">
            <v>31.066599747792647</v>
          </cell>
          <cell r="K81">
            <v>32.259480952131753</v>
          </cell>
          <cell r="L81">
            <v>33.156756482751192</v>
          </cell>
          <cell r="M81">
            <v>34.064167372467523</v>
          </cell>
          <cell r="N81">
            <v>34.984970227987944</v>
          </cell>
          <cell r="O81">
            <v>35.922832240651047</v>
          </cell>
          <cell r="P81">
            <v>36.845224551307183</v>
          </cell>
          <cell r="Q81">
            <v>37.792638689048907</v>
          </cell>
          <cell r="R81">
            <v>38.762827230288153</v>
          </cell>
          <cell r="S81">
            <v>39.738710225247495</v>
          </cell>
          <cell r="T81">
            <v>40.609089899086335</v>
          </cell>
          <cell r="U81">
            <v>41.354021748622948</v>
          </cell>
          <cell r="V81">
            <v>42.035625990558017</v>
          </cell>
          <cell r="W81">
            <v>42.71682359963264</v>
          </cell>
          <cell r="X81">
            <v>43.400112226377985</v>
          </cell>
          <cell r="Y81">
            <v>44.085172741345161</v>
          </cell>
          <cell r="Z81">
            <v>44.772781626372634</v>
          </cell>
          <cell r="AA81">
            <v>45.46665691315178</v>
          </cell>
          <cell r="AB81">
            <v>46.171370289938025</v>
          </cell>
          <cell r="AC81">
            <v>46.886605351877449</v>
          </cell>
          <cell r="AD81">
            <v>47.609850746910205</v>
          </cell>
          <cell r="AE81">
            <v>48.342409680980282</v>
          </cell>
          <cell r="AF81">
            <v>49.079050851065425</v>
          </cell>
          <cell r="AG81">
            <v>49.812424545364742</v>
          </cell>
          <cell r="AH81">
            <v>50.547475565650366</v>
          </cell>
          <cell r="AI81">
            <v>51.293658528751585</v>
          </cell>
          <cell r="AJ81">
            <v>52.059702052461027</v>
          </cell>
          <cell r="AK81">
            <v>52.854215222210243</v>
          </cell>
          <cell r="AL81">
            <v>53.686668364333521</v>
          </cell>
          <cell r="AM81">
            <v>54.562456154508247</v>
          </cell>
          <cell r="AN81">
            <v>55.464266781024811</v>
          </cell>
          <cell r="AO81">
            <v>56.362799055151655</v>
          </cell>
          <cell r="AP81">
            <v>57.251227612574731</v>
          </cell>
          <cell r="AQ81">
            <v>58.142196943088912</v>
          </cell>
          <cell r="AR81">
            <v>59.043425550856014</v>
          </cell>
          <cell r="AS81">
            <v>59.956267360562279</v>
          </cell>
          <cell r="AT81">
            <v>60.883727607447511</v>
          </cell>
          <cell r="AU81">
            <v>61.828137083002261</v>
          </cell>
          <cell r="AV81">
            <v>62.784664217704297</v>
          </cell>
          <cell r="AW81">
            <v>63.745439027934346</v>
          </cell>
          <cell r="AX81">
            <v>64.710383692352806</v>
          </cell>
          <cell r="AY81">
            <v>65.685536999733699</v>
          </cell>
          <cell r="AZ81">
            <v>66.676247351265332</v>
          </cell>
          <cell r="BA81">
            <v>67.687633050689442</v>
          </cell>
          <cell r="BB81">
            <v>68.72349870432744</v>
          </cell>
          <cell r="BC81">
            <v>69.782023575169575</v>
          </cell>
        </row>
        <row r="82">
          <cell r="A82" t="str">
            <v>Solde_2</v>
          </cell>
          <cell r="B82" t="str">
            <v>Solde Technique 2 = Solde_1 - M_GA - M_ASS (en Meuros)</v>
          </cell>
          <cell r="C82">
            <v>0</v>
          </cell>
          <cell r="D82">
            <v>0</v>
          </cell>
          <cell r="E82">
            <v>-913</v>
          </cell>
          <cell r="F82">
            <v>-885</v>
          </cell>
          <cell r="G82">
            <v>-765</v>
          </cell>
          <cell r="H82">
            <v>-818</v>
          </cell>
          <cell r="I82">
            <v>-749.35290224800258</v>
          </cell>
          <cell r="J82">
            <v>-768.34542345021089</v>
          </cell>
          <cell r="K82">
            <v>-749.35589588130529</v>
          </cell>
          <cell r="L82">
            <v>-761.94699731924663</v>
          </cell>
          <cell r="M82">
            <v>-782.42308386667003</v>
          </cell>
          <cell r="N82">
            <v>-789.57109198303783</v>
          </cell>
          <cell r="O82">
            <v>-773.89442124985544</v>
          </cell>
          <cell r="P82">
            <v>-751.17018836451007</v>
          </cell>
          <cell r="Q82">
            <v>-724.09148633176369</v>
          </cell>
          <cell r="R82">
            <v>-691.02138454535282</v>
          </cell>
          <cell r="S82">
            <v>-662.6390148747771</v>
          </cell>
          <cell r="T82">
            <v>-649.76880633027213</v>
          </cell>
          <cell r="U82">
            <v>-644.33115916710381</v>
          </cell>
          <cell r="V82">
            <v>-640.84790671172254</v>
          </cell>
          <cell r="W82">
            <v>-638.98960903955981</v>
          </cell>
          <cell r="X82">
            <v>-639.61412853472666</v>
          </cell>
          <cell r="Y82">
            <v>-639.98739822745199</v>
          </cell>
          <cell r="Z82">
            <v>-641.24197576248969</v>
          </cell>
          <cell r="AA82">
            <v>-645.54426488030424</v>
          </cell>
          <cell r="AB82">
            <v>-653.32439627229667</v>
          </cell>
          <cell r="AC82">
            <v>-667.45790413942245</v>
          </cell>
          <cell r="AD82">
            <v>-689.14572646037243</v>
          </cell>
          <cell r="AE82">
            <v>-716.81047491962704</v>
          </cell>
          <cell r="AF82">
            <v>-748.60688060540201</v>
          </cell>
          <cell r="AG82">
            <v>-784.17562857847486</v>
          </cell>
          <cell r="AH82">
            <v>-824.0611840416625</v>
          </cell>
          <cell r="AI82">
            <v>-865.19344696627309</v>
          </cell>
          <cell r="AJ82">
            <v>-905.77061756228693</v>
          </cell>
          <cell r="AK82">
            <v>-945.46451390222524</v>
          </cell>
          <cell r="AL82">
            <v>-982.65621444261899</v>
          </cell>
          <cell r="AM82">
            <v>-1016.7062115036513</v>
          </cell>
          <cell r="AN82">
            <v>-1049.7706961674066</v>
          </cell>
          <cell r="AO82">
            <v>-1085.1118910572523</v>
          </cell>
          <cell r="AP82">
            <v>-1123.572922080034</v>
          </cell>
          <cell r="AQ82">
            <v>-1164.5548784302707</v>
          </cell>
          <cell r="AR82">
            <v>-1208.0350054546188</v>
          </cell>
          <cell r="AS82">
            <v>-1253.1019965187559</v>
          </cell>
          <cell r="AT82">
            <v>-1298.9162562238614</v>
          </cell>
          <cell r="AU82">
            <v>-1345.3757805092628</v>
          </cell>
          <cell r="AV82">
            <v>-1392.2910921297751</v>
          </cell>
          <cell r="AW82">
            <v>-1440.431512567425</v>
          </cell>
          <cell r="AX82">
            <v>-1490.9971256650447</v>
          </cell>
          <cell r="AY82">
            <v>-1544.3700192521082</v>
          </cell>
          <cell r="AZ82">
            <v>-1600.6330796216073</v>
          </cell>
          <cell r="BA82">
            <v>-1659.5992878368932</v>
          </cell>
          <cell r="BB82">
            <v>-1720.9773396371711</v>
          </cell>
          <cell r="BC82">
            <v>-1783.9116884920761</v>
          </cell>
        </row>
        <row r="83">
          <cell r="A83" t="str">
            <v>Prod_Fin</v>
          </cell>
          <cell r="B83" t="str">
            <v>Produits Financiers</v>
          </cell>
          <cell r="C83">
            <v>0</v>
          </cell>
          <cell r="D83">
            <v>0</v>
          </cell>
          <cell r="E83">
            <v>7</v>
          </cell>
          <cell r="F83">
            <v>8</v>
          </cell>
          <cell r="G83">
            <v>7</v>
          </cell>
          <cell r="H83">
            <v>2.5</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row>
        <row r="84">
          <cell r="A84" t="str">
            <v>Impot_Sub</v>
          </cell>
          <cell r="B84" t="str">
            <v>Impôts =CSSS</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row>
        <row r="85">
          <cell r="A85" t="str">
            <v>R_Diverses</v>
          </cell>
          <cell r="B85" t="str">
            <v>Recettes diverses</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row>
        <row r="86">
          <cell r="A86" t="str">
            <v>Nb_Cot</v>
          </cell>
          <cell r="B86" t="str">
            <v>Nombre de cotisants</v>
          </cell>
          <cell r="C86">
            <v>0</v>
          </cell>
          <cell r="D86">
            <v>0</v>
          </cell>
          <cell r="E86">
            <v>505229</v>
          </cell>
          <cell r="F86">
            <v>513386</v>
          </cell>
          <cell r="G86">
            <v>518743</v>
          </cell>
          <cell r="H86">
            <v>531310</v>
          </cell>
          <cell r="I86">
            <v>532283.30953874951</v>
          </cell>
          <cell r="J86">
            <v>535297.78131738747</v>
          </cell>
          <cell r="K86">
            <v>539464.63945440541</v>
          </cell>
          <cell r="L86">
            <v>543597.53101781313</v>
          </cell>
          <cell r="M86">
            <v>547523.85052169114</v>
          </cell>
          <cell r="N86">
            <v>551298.23366011307</v>
          </cell>
          <cell r="O86">
            <v>554977.64631891786</v>
          </cell>
          <cell r="P86">
            <v>558614.16519766825</v>
          </cell>
          <cell r="Q86">
            <v>562294.41264474939</v>
          </cell>
          <cell r="R86">
            <v>565975.73753301112</v>
          </cell>
          <cell r="S86">
            <v>569405.88568967301</v>
          </cell>
          <cell r="T86">
            <v>571588.7376922617</v>
          </cell>
          <cell r="U86">
            <v>571781.86960786383</v>
          </cell>
          <cell r="V86">
            <v>570929.35039355722</v>
          </cell>
          <cell r="W86">
            <v>569922.79005347379</v>
          </cell>
          <cell r="X86">
            <v>568800.73261919059</v>
          </cell>
          <cell r="Y86">
            <v>567562.98404894001</v>
          </cell>
          <cell r="Z86">
            <v>566223.40288908454</v>
          </cell>
          <cell r="AA86">
            <v>564831.5964675626</v>
          </cell>
          <cell r="AB86">
            <v>563444.2437829324</v>
          </cell>
          <cell r="AC86">
            <v>562055.49095768912</v>
          </cell>
          <cell r="AD86">
            <v>560634.01842101116</v>
          </cell>
          <cell r="AE86">
            <v>559194.82425903319</v>
          </cell>
          <cell r="AF86">
            <v>557677.63219079666</v>
          </cell>
          <cell r="AG86">
            <v>556002.79329707613</v>
          </cell>
          <cell r="AH86">
            <v>554231.21934522584</v>
          </cell>
          <cell r="AI86">
            <v>552468.36245777598</v>
          </cell>
          <cell r="AJ86">
            <v>550804.69918743684</v>
          </cell>
          <cell r="AK86">
            <v>549323.03311339812</v>
          </cell>
          <cell r="AL86">
            <v>548108.90286318434</v>
          </cell>
          <cell r="AM86">
            <v>547200.56433622038</v>
          </cell>
          <cell r="AN86">
            <v>546409.35053382209</v>
          </cell>
          <cell r="AO86">
            <v>545443.31225906499</v>
          </cell>
          <cell r="AP86">
            <v>544244.55661647685</v>
          </cell>
          <cell r="AQ86">
            <v>542941.38994915027</v>
          </cell>
          <cell r="AR86">
            <v>541608.26207601267</v>
          </cell>
          <cell r="AS86">
            <v>540257.17596600496</v>
          </cell>
          <cell r="AT86">
            <v>538913.9340957544</v>
          </cell>
          <cell r="AU86">
            <v>537596.65980827145</v>
          </cell>
          <cell r="AV86">
            <v>536260.98117586062</v>
          </cell>
          <cell r="AW86">
            <v>534840.09969250846</v>
          </cell>
          <cell r="AX86">
            <v>533336.17446152563</v>
          </cell>
          <cell r="AY86">
            <v>531800.86977291352</v>
          </cell>
          <cell r="AZ86">
            <v>530276.83998182043</v>
          </cell>
          <cell r="BA86">
            <v>528801.96486249019</v>
          </cell>
          <cell r="BB86">
            <v>527401.32409440237</v>
          </cell>
          <cell r="BC86">
            <v>526055.70609293343</v>
          </cell>
        </row>
        <row r="87">
          <cell r="A87" t="str">
            <v>Nb_DD_60plus</v>
          </cell>
          <cell r="B87" t="str">
            <v>Nombre de retraités de droits directs de 60 ans et plus</v>
          </cell>
          <cell r="C87">
            <v>0</v>
          </cell>
          <cell r="D87">
            <v>0</v>
          </cell>
          <cell r="E87">
            <v>0</v>
          </cell>
          <cell r="F87">
            <v>0</v>
          </cell>
          <cell r="G87">
            <v>0</v>
          </cell>
          <cell r="H87">
            <v>0</v>
          </cell>
          <cell r="I87">
            <v>512623.05202135496</v>
          </cell>
          <cell r="J87">
            <v>515124.9379817259</v>
          </cell>
          <cell r="K87">
            <v>525754.24422616314</v>
          </cell>
          <cell r="L87">
            <v>541329.30404941854</v>
          </cell>
          <cell r="M87">
            <v>559536.2846544683</v>
          </cell>
          <cell r="N87">
            <v>575575.64891587303</v>
          </cell>
          <cell r="O87">
            <v>587142.49285285675</v>
          </cell>
          <cell r="P87">
            <v>597431.0034231887</v>
          </cell>
          <cell r="Q87">
            <v>607727.37765973259</v>
          </cell>
          <cell r="R87">
            <v>617219.27531175606</v>
          </cell>
          <cell r="S87">
            <v>627042.0361513315</v>
          </cell>
          <cell r="T87">
            <v>638495.87076260988</v>
          </cell>
          <cell r="U87">
            <v>650131.21904668806</v>
          </cell>
          <cell r="V87">
            <v>661657.68643096567</v>
          </cell>
          <cell r="W87">
            <v>673695.92256449861</v>
          </cell>
          <cell r="X87">
            <v>686229.95069680351</v>
          </cell>
          <cell r="Y87">
            <v>698535.71504280576</v>
          </cell>
          <cell r="Z87">
            <v>710605.54106735194</v>
          </cell>
          <cell r="AA87">
            <v>722489.77299700363</v>
          </cell>
          <cell r="AB87">
            <v>734256.99904478539</v>
          </cell>
          <cell r="AC87">
            <v>746020.98857912561</v>
          </cell>
          <cell r="AD87">
            <v>758056.12386547681</v>
          </cell>
          <cell r="AE87">
            <v>770475.26201012195</v>
          </cell>
          <cell r="AF87">
            <v>782878.02488147141</v>
          </cell>
          <cell r="AG87">
            <v>795200.77607754013</v>
          </cell>
          <cell r="AH87">
            <v>807472.85528208548</v>
          </cell>
          <cell r="AI87">
            <v>819093.57769908186</v>
          </cell>
          <cell r="AJ87">
            <v>829636.99265644711</v>
          </cell>
          <cell r="AK87">
            <v>839074.86299288389</v>
          </cell>
          <cell r="AL87">
            <v>847278.35844885244</v>
          </cell>
          <cell r="AM87">
            <v>854135.25624868495</v>
          </cell>
          <cell r="AN87">
            <v>859889.9798180873</v>
          </cell>
          <cell r="AO87">
            <v>865032.80551753414</v>
          </cell>
          <cell r="AP87">
            <v>869772.6074427024</v>
          </cell>
          <cell r="AQ87">
            <v>874131.68270650087</v>
          </cell>
          <cell r="AR87">
            <v>878157.82898865431</v>
          </cell>
          <cell r="AS87">
            <v>881882.15386132128</v>
          </cell>
          <cell r="AT87">
            <v>885307.09417036048</v>
          </cell>
          <cell r="AU87">
            <v>888413.25567700795</v>
          </cell>
          <cell r="AV87">
            <v>891221.54138574912</v>
          </cell>
          <cell r="AW87">
            <v>893855.76431262866</v>
          </cell>
          <cell r="AX87">
            <v>896435.92805589852</v>
          </cell>
          <cell r="AY87">
            <v>899060.64400615415</v>
          </cell>
          <cell r="AZ87">
            <v>901830.65878156049</v>
          </cell>
          <cell r="BA87">
            <v>904751.38082959154</v>
          </cell>
          <cell r="BB87">
            <v>907813.91619492031</v>
          </cell>
          <cell r="BC87">
            <v>910807.91639402788</v>
          </cell>
        </row>
        <row r="88">
          <cell r="A88" t="str">
            <v>Nb_Derive_60plus</v>
          </cell>
          <cell r="B88" t="str">
            <v>Nombre de retraités de droits dérivés de 60 ans et plus</v>
          </cell>
          <cell r="C88">
            <v>0</v>
          </cell>
          <cell r="D88">
            <v>0</v>
          </cell>
          <cell r="E88">
            <v>0</v>
          </cell>
          <cell r="F88">
            <v>0</v>
          </cell>
          <cell r="G88">
            <v>0</v>
          </cell>
          <cell r="H88">
            <v>0</v>
          </cell>
          <cell r="I88">
            <v>5237.6645898899351</v>
          </cell>
          <cell r="J88">
            <v>6740.4736859852665</v>
          </cell>
          <cell r="K88">
            <v>7828.7281654259568</v>
          </cell>
          <cell r="L88">
            <v>8615.0691649687687</v>
          </cell>
          <cell r="M88">
            <v>9205.869825400152</v>
          </cell>
          <cell r="N88">
            <v>9736.3720739317469</v>
          </cell>
          <cell r="O88">
            <v>10238.555849322191</v>
          </cell>
          <cell r="P88">
            <v>10666.25935915827</v>
          </cell>
          <cell r="Q88">
            <v>11037.466584049655</v>
          </cell>
          <cell r="R88">
            <v>11366.223759601202</v>
          </cell>
          <cell r="S88">
            <v>11663.433315111468</v>
          </cell>
          <cell r="T88">
            <v>11937.796123857355</v>
          </cell>
          <cell r="U88">
            <v>12191.042862536437</v>
          </cell>
          <cell r="V88">
            <v>12427.177523267477</v>
          </cell>
          <cell r="W88">
            <v>12648.293738780379</v>
          </cell>
          <cell r="X88">
            <v>12858.262363028967</v>
          </cell>
          <cell r="Y88">
            <v>13063.023900182705</v>
          </cell>
          <cell r="Z88">
            <v>13267.513285102297</v>
          </cell>
          <cell r="AA88">
            <v>13474.964663641729</v>
          </cell>
          <cell r="AB88">
            <v>13685.642782979739</v>
          </cell>
          <cell r="AC88">
            <v>13901.376653381729</v>
          </cell>
          <cell r="AD88">
            <v>14123.957482695827</v>
          </cell>
          <cell r="AE88">
            <v>14355.456615851317</v>
          </cell>
          <cell r="AF88">
            <v>14598.600043232616</v>
          </cell>
          <cell r="AG88">
            <v>14855.622166021112</v>
          </cell>
          <cell r="AH88">
            <v>15128.48843871833</v>
          </cell>
          <cell r="AI88">
            <v>15419.599172961891</v>
          </cell>
          <cell r="AJ88">
            <v>15729.399891333247</v>
          </cell>
          <cell r="AK88">
            <v>16052.976870672992</v>
          </cell>
          <cell r="AL88">
            <v>16391.216828359262</v>
          </cell>
          <cell r="AM88">
            <v>16744.003988791159</v>
          </cell>
          <cell r="AN88">
            <v>17110.278876124186</v>
          </cell>
          <cell r="AO88">
            <v>17490.498474710243</v>
          </cell>
          <cell r="AP88">
            <v>17877.688816567825</v>
          </cell>
          <cell r="AQ88">
            <v>18262.632656162037</v>
          </cell>
          <cell r="AR88">
            <v>18637.770698491375</v>
          </cell>
          <cell r="AS88">
            <v>18995.001547567117</v>
          </cell>
          <cell r="AT88">
            <v>19325.330475413386</v>
          </cell>
          <cell r="AU88">
            <v>19624.251303370267</v>
          </cell>
          <cell r="AV88">
            <v>19887.127011742501</v>
          </cell>
          <cell r="AW88">
            <v>20110.33006202845</v>
          </cell>
          <cell r="AX88">
            <v>20296.533690063647</v>
          </cell>
          <cell r="AY88">
            <v>20450.920880770427</v>
          </cell>
          <cell r="AZ88">
            <v>20579.932085637069</v>
          </cell>
          <cell r="BA88">
            <v>20689.649795079382</v>
          </cell>
          <cell r="BB88">
            <v>20785.820066871427</v>
          </cell>
          <cell r="BC88">
            <v>20860.320415017606</v>
          </cell>
        </row>
        <row r="89">
          <cell r="A89" t="str">
            <v>M_DD_60plus</v>
          </cell>
          <cell r="B89" t="str">
            <v>Masse des pensions de droit direct des 60 ans et plus</v>
          </cell>
          <cell r="C89">
            <v>0</v>
          </cell>
          <cell r="D89">
            <v>0</v>
          </cell>
          <cell r="E89">
            <v>0</v>
          </cell>
          <cell r="F89">
            <v>0</v>
          </cell>
          <cell r="G89">
            <v>0</v>
          </cell>
          <cell r="H89">
            <v>0</v>
          </cell>
          <cell r="I89">
            <v>1152.0939968601358</v>
          </cell>
          <cell r="J89">
            <v>1200.1075399021706</v>
          </cell>
          <cell r="K89">
            <v>1278.4235176584957</v>
          </cell>
          <cell r="L89">
            <v>1374.665200380266</v>
          </cell>
          <cell r="M89">
            <v>1476.7475418323866</v>
          </cell>
          <cell r="N89">
            <v>1564.531964053175</v>
          </cell>
          <cell r="O89">
            <v>1630.1841053665062</v>
          </cell>
          <cell r="P89">
            <v>1688.2483963752891</v>
          </cell>
          <cell r="Q89">
            <v>1741.9364524820057</v>
          </cell>
          <cell r="R89">
            <v>1786.8839906831811</v>
          </cell>
          <cell r="S89">
            <v>1831.149098709509</v>
          </cell>
          <cell r="T89">
            <v>1882.9334073589951</v>
          </cell>
          <cell r="U89">
            <v>1934.8996565609934</v>
          </cell>
          <cell r="V89">
            <v>1984.3396112260436</v>
          </cell>
          <cell r="W89">
            <v>2033.8540624028083</v>
          </cell>
          <cell r="X89">
            <v>2084.4584090733174</v>
          </cell>
          <cell r="Y89">
            <v>2133.404831678813</v>
          </cell>
          <cell r="Z89">
            <v>2181.8408309529523</v>
          </cell>
          <cell r="AA89">
            <v>2232.0375016659164</v>
          </cell>
          <cell r="AB89">
            <v>2284.6597701961055</v>
          </cell>
          <cell r="AC89">
            <v>2342.6120427845699</v>
          </cell>
          <cell r="AD89">
            <v>2406.9721312939528</v>
          </cell>
          <cell r="AE89">
            <v>2476.2583826473601</v>
          </cell>
          <cell r="AF89">
            <v>2548.3285886114909</v>
          </cell>
          <cell r="AG89">
            <v>2622.4566778636017</v>
          </cell>
          <cell r="AH89">
            <v>2699.4394891002412</v>
          </cell>
          <cell r="AI89">
            <v>2776.6536686052441</v>
          </cell>
          <cell r="AJ89">
            <v>2852.8295709758768</v>
          </cell>
          <cell r="AK89">
            <v>2928.1005104312908</v>
          </cell>
          <cell r="AL89">
            <v>3001.3329471924326</v>
          </cell>
          <cell r="AM89">
            <v>3072.3178345522524</v>
          </cell>
          <cell r="AN89">
            <v>3142.6433690953477</v>
          </cell>
          <cell r="AO89">
            <v>3214.4687469738319</v>
          </cell>
          <cell r="AP89">
            <v>3288.4742956724303</v>
          </cell>
          <cell r="AQ89">
            <v>3364.8284748702222</v>
          </cell>
          <cell r="AR89">
            <v>3444.1522289669624</v>
          </cell>
          <cell r="AS89">
            <v>3525.824349033307</v>
          </cell>
          <cell r="AT89">
            <v>3609.3158767294494</v>
          </cell>
          <cell r="AU89">
            <v>3694.7784278165236</v>
          </cell>
          <cell r="AV89">
            <v>3781.885359759825</v>
          </cell>
          <cell r="AW89">
            <v>3871.0194773409071</v>
          </cell>
          <cell r="AX89">
            <v>3963.2495477128509</v>
          </cell>
          <cell r="AY89">
            <v>4059.0618272644083</v>
          </cell>
          <cell r="AZ89">
            <v>4158.5458277885364</v>
          </cell>
          <cell r="BA89">
            <v>4261.47240513013</v>
          </cell>
          <cell r="BB89">
            <v>4367.452205060692</v>
          </cell>
          <cell r="BC89">
            <v>4475.1106572450926</v>
          </cell>
        </row>
        <row r="90">
          <cell r="A90" t="str">
            <v>M_Derive_60plus</v>
          </cell>
          <cell r="B90" t="str">
            <v>Masse des pensions de droit dérivé des 60 ans et plus</v>
          </cell>
          <cell r="C90">
            <v>0</v>
          </cell>
          <cell r="D90">
            <v>0</v>
          </cell>
          <cell r="E90">
            <v>0</v>
          </cell>
          <cell r="F90">
            <v>0</v>
          </cell>
          <cell r="G90">
            <v>0</v>
          </cell>
          <cell r="H90">
            <v>0</v>
          </cell>
          <cell r="I90">
            <v>140.79707389220115</v>
          </cell>
          <cell r="J90">
            <v>148.33447191578742</v>
          </cell>
          <cell r="K90">
            <v>157.53155306317487</v>
          </cell>
          <cell r="L90">
            <v>167.52952072913703</v>
          </cell>
          <cell r="M90">
            <v>177.46462093331195</v>
          </cell>
          <cell r="N90">
            <v>187.44195194989226</v>
          </cell>
          <cell r="O90">
            <v>197.81261158464164</v>
          </cell>
          <cell r="P90">
            <v>208.21929831255363</v>
          </cell>
          <cell r="Q90">
            <v>218.50783478495813</v>
          </cell>
          <cell r="R90">
            <v>228.63461224345303</v>
          </cell>
          <cell r="S90">
            <v>238.53287028368663</v>
          </cell>
          <cell r="T90">
            <v>248.14613117391798</v>
          </cell>
          <cell r="U90">
            <v>257.48417997195907</v>
          </cell>
          <cell r="V90">
            <v>266.66102851505565</v>
          </cell>
          <cell r="W90">
            <v>275.71699962391858</v>
          </cell>
          <cell r="X90">
            <v>284.67366060245848</v>
          </cell>
          <cell r="Y90">
            <v>293.55825182308746</v>
          </cell>
          <cell r="Z90">
            <v>302.3961978306566</v>
          </cell>
          <cell r="AA90">
            <v>311.19595600236772</v>
          </cell>
          <cell r="AB90">
            <v>319.98469036391089</v>
          </cell>
          <cell r="AC90">
            <v>328.78850325541868</v>
          </cell>
          <cell r="AD90">
            <v>337.66609995957913</v>
          </cell>
          <cell r="AE90">
            <v>346.6679531032861</v>
          </cell>
          <cell r="AF90">
            <v>355.80829620278695</v>
          </cell>
          <cell r="AG90">
            <v>365.12951940177214</v>
          </cell>
          <cell r="AH90">
            <v>374.66348341931769</v>
          </cell>
          <cell r="AI90">
            <v>384.42639902529919</v>
          </cell>
          <cell r="AJ90">
            <v>394.4187063199264</v>
          </cell>
          <cell r="AK90">
            <v>404.61124150606213</v>
          </cell>
          <cell r="AL90">
            <v>414.96147273965556</v>
          </cell>
          <cell r="AM90">
            <v>425.38554282167684</v>
          </cell>
          <cell r="AN90">
            <v>435.76686640930478</v>
          </cell>
          <cell r="AO90">
            <v>445.98790301983161</v>
          </cell>
          <cell r="AP90">
            <v>455.89489229130464</v>
          </cell>
          <cell r="AQ90">
            <v>465.34868730921136</v>
          </cell>
          <cell r="AR90">
            <v>474.19740860253177</v>
          </cell>
          <cell r="AS90">
            <v>482.28244057768654</v>
          </cell>
          <cell r="AT90">
            <v>489.49435420640862</v>
          </cell>
          <cell r="AU90">
            <v>495.75449977706592</v>
          </cell>
          <cell r="AV90">
            <v>501.05764049057933</v>
          </cell>
          <cell r="AW90">
            <v>505.483089553963</v>
          </cell>
          <cell r="AX90">
            <v>509.18422630153941</v>
          </cell>
          <cell r="AY90">
            <v>512.38814944214596</v>
          </cell>
          <cell r="AZ90">
            <v>515.37465763229943</v>
          </cell>
          <cell r="BA90">
            <v>518.44910025743877</v>
          </cell>
          <cell r="BB90">
            <v>521.91229524509083</v>
          </cell>
          <cell r="BC90">
            <v>526.21771285308716</v>
          </cell>
        </row>
        <row r="91">
          <cell r="A91" t="str">
            <v>M_sal_deplaf</v>
          </cell>
          <cell r="B91" t="str">
            <v>Masse salariale déplafonnée (hors primes)</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row>
        <row r="92">
          <cell r="A92" t="str">
            <v>Eff_Flux</v>
          </cell>
          <cell r="B92" t="str">
            <v>Effectif flux nouveaux droits directs sur l'année</v>
          </cell>
          <cell r="C92">
            <v>0</v>
          </cell>
          <cell r="D92">
            <v>0</v>
          </cell>
          <cell r="E92">
            <v>0</v>
          </cell>
          <cell r="F92">
            <v>0</v>
          </cell>
          <cell r="G92">
            <v>0</v>
          </cell>
          <cell r="H92">
            <v>0</v>
          </cell>
          <cell r="I92">
            <v>34467.702075442772</v>
          </cell>
          <cell r="J92">
            <v>35059.972627971169</v>
          </cell>
          <cell r="K92">
            <v>39492.178689246583</v>
          </cell>
          <cell r="L92">
            <v>41783.919645731447</v>
          </cell>
          <cell r="M92">
            <v>44136.265826911243</v>
          </cell>
          <cell r="N92">
            <v>36732.138267558483</v>
          </cell>
          <cell r="O92">
            <v>33542.851171012007</v>
          </cell>
          <cell r="P92">
            <v>32382.961734886158</v>
          </cell>
          <cell r="Q92">
            <v>32658.114212340719</v>
          </cell>
          <cell r="R92">
            <v>32237.716575339888</v>
          </cell>
          <cell r="S92">
            <v>36743.442433493285</v>
          </cell>
          <cell r="T92">
            <v>37399.467133692982</v>
          </cell>
          <cell r="U92">
            <v>37521.032909409812</v>
          </cell>
          <cell r="V92">
            <v>37608.123706719147</v>
          </cell>
          <cell r="W92">
            <v>38960.297968586499</v>
          </cell>
          <cell r="X92">
            <v>39028.296622280512</v>
          </cell>
          <cell r="Y92">
            <v>38904.343371750139</v>
          </cell>
          <cell r="Z92">
            <v>38974.606236028005</v>
          </cell>
          <cell r="AA92">
            <v>38990.811280699927</v>
          </cell>
          <cell r="AB92">
            <v>39173.485668753405</v>
          </cell>
          <cell r="AC92">
            <v>39429.889252866262</v>
          </cell>
          <cell r="AD92">
            <v>40209.716669018744</v>
          </cell>
          <cell r="AE92">
            <v>40739.790268789133</v>
          </cell>
          <cell r="AF92">
            <v>40777.828634896527</v>
          </cell>
          <cell r="AG92">
            <v>41235.249415631763</v>
          </cell>
          <cell r="AH92">
            <v>41402.141876311143</v>
          </cell>
          <cell r="AI92">
            <v>40720.91210503508</v>
          </cell>
          <cell r="AJ92">
            <v>40079.721267499423</v>
          </cell>
          <cell r="AK92">
            <v>39389.232393155187</v>
          </cell>
          <cell r="AL92">
            <v>38519.500171953499</v>
          </cell>
          <cell r="AM92">
            <v>37619.726654485392</v>
          </cell>
          <cell r="AN92">
            <v>37243.115244106775</v>
          </cell>
          <cell r="AO92">
            <v>37306.462128145169</v>
          </cell>
          <cell r="AP92">
            <v>37305.785978792403</v>
          </cell>
          <cell r="AQ92">
            <v>37328.789550561225</v>
          </cell>
          <cell r="AR92">
            <v>37320.85901812755</v>
          </cell>
          <cell r="AS92">
            <v>37307.272364777607</v>
          </cell>
          <cell r="AT92">
            <v>37196.307833901054</v>
          </cell>
          <cell r="AU92">
            <v>37027.985283306494</v>
          </cell>
          <cell r="AV92">
            <v>36830.269724599362</v>
          </cell>
          <cell r="AW92">
            <v>36796.788420073812</v>
          </cell>
          <cell r="AX92">
            <v>36752.112862773116</v>
          </cell>
          <cell r="AY92">
            <v>36827.380855169227</v>
          </cell>
          <cell r="AZ92">
            <v>36923.34473243347</v>
          </cell>
          <cell r="BA92">
            <v>36981.172854343255</v>
          </cell>
          <cell r="BB92">
            <v>37054.912452755023</v>
          </cell>
          <cell r="BC92">
            <v>37072.390729671133</v>
          </cell>
        </row>
        <row r="93">
          <cell r="A93" t="str">
            <v>Eff_Flux_h</v>
          </cell>
          <cell r="B93" t="str">
            <v>Effectif flux nouveaux droits directs hommes</v>
          </cell>
          <cell r="C93">
            <v>0</v>
          </cell>
          <cell r="D93">
            <v>0</v>
          </cell>
          <cell r="E93">
            <v>0</v>
          </cell>
          <cell r="F93">
            <v>0</v>
          </cell>
          <cell r="G93">
            <v>0</v>
          </cell>
          <cell r="H93">
            <v>0</v>
          </cell>
          <cell r="I93">
            <v>30149.738474886835</v>
          </cell>
          <cell r="J93">
            <v>29599.837476140488</v>
          </cell>
          <cell r="K93">
            <v>32878.867217840088</v>
          </cell>
          <cell r="L93">
            <v>34597.196411998186</v>
          </cell>
          <cell r="M93">
            <v>36578.222577188266</v>
          </cell>
          <cell r="N93">
            <v>29647.122819798838</v>
          </cell>
          <cell r="O93">
            <v>26426.907182548257</v>
          </cell>
          <cell r="P93">
            <v>25301.354648252334</v>
          </cell>
          <cell r="Q93">
            <v>25371.762542871445</v>
          </cell>
          <cell r="R93">
            <v>25040.955174953935</v>
          </cell>
          <cell r="S93">
            <v>29407.816233831327</v>
          </cell>
          <cell r="T93">
            <v>29926.703028465214</v>
          </cell>
          <cell r="U93">
            <v>29827.379042253779</v>
          </cell>
          <cell r="V93">
            <v>29807.798683659184</v>
          </cell>
          <cell r="W93">
            <v>31040.405101022749</v>
          </cell>
          <cell r="X93">
            <v>30918.170949892832</v>
          </cell>
          <cell r="Y93">
            <v>30720.813142710569</v>
          </cell>
          <cell r="Z93">
            <v>30690.840516392607</v>
          </cell>
          <cell r="AA93">
            <v>30559.335937800864</v>
          </cell>
          <cell r="AB93">
            <v>30697.923027284516</v>
          </cell>
          <cell r="AC93">
            <v>30652.905841083717</v>
          </cell>
          <cell r="AD93">
            <v>31105.92888037533</v>
          </cell>
          <cell r="AE93">
            <v>31304.002671100392</v>
          </cell>
          <cell r="AF93">
            <v>31168.349713064104</v>
          </cell>
          <cell r="AG93">
            <v>31347.34338083621</v>
          </cell>
          <cell r="AH93">
            <v>31334.382600786321</v>
          </cell>
          <cell r="AI93">
            <v>30628.942214557246</v>
          </cell>
          <cell r="AJ93">
            <v>30062.068245910181</v>
          </cell>
          <cell r="AK93">
            <v>29503.586959815904</v>
          </cell>
          <cell r="AL93">
            <v>28944.530365605762</v>
          </cell>
          <cell r="AM93">
            <v>28285.397847868844</v>
          </cell>
          <cell r="AN93">
            <v>28226.270800534174</v>
          </cell>
          <cell r="AO93">
            <v>28323.831323838793</v>
          </cell>
          <cell r="AP93">
            <v>28369.534414490667</v>
          </cell>
          <cell r="AQ93">
            <v>28447.387364609647</v>
          </cell>
          <cell r="AR93">
            <v>28491.547540463987</v>
          </cell>
          <cell r="AS93">
            <v>28389.584065177849</v>
          </cell>
          <cell r="AT93">
            <v>28311.566937308584</v>
          </cell>
          <cell r="AU93">
            <v>28231.923316013912</v>
          </cell>
          <cell r="AV93">
            <v>28202.189901773745</v>
          </cell>
          <cell r="AW93">
            <v>28137.729389847467</v>
          </cell>
          <cell r="AX93">
            <v>28117.271641207361</v>
          </cell>
          <cell r="AY93">
            <v>28205.393112685153</v>
          </cell>
          <cell r="AZ93">
            <v>28259.656601212948</v>
          </cell>
          <cell r="BA93">
            <v>28286.54788585021</v>
          </cell>
          <cell r="BB93">
            <v>28297.830395614124</v>
          </cell>
          <cell r="BC93">
            <v>28277.304326009704</v>
          </cell>
        </row>
        <row r="94">
          <cell r="A94" t="str">
            <v>Eff_Flux_f</v>
          </cell>
          <cell r="B94" t="str">
            <v>Effectif flux nouveaux droits directs femmes</v>
          </cell>
          <cell r="C94">
            <v>0</v>
          </cell>
          <cell r="D94">
            <v>0</v>
          </cell>
          <cell r="E94">
            <v>0</v>
          </cell>
          <cell r="F94">
            <v>0</v>
          </cell>
          <cell r="G94">
            <v>0</v>
          </cell>
          <cell r="H94">
            <v>0</v>
          </cell>
          <cell r="I94">
            <v>4317.9636005559341</v>
          </cell>
          <cell r="J94">
            <v>5460.1351518306783</v>
          </cell>
          <cell r="K94">
            <v>6613.311471406495</v>
          </cell>
          <cell r="L94">
            <v>7186.7232337332625</v>
          </cell>
          <cell r="M94">
            <v>7558.0432497229795</v>
          </cell>
          <cell r="N94">
            <v>7085.0154477596461</v>
          </cell>
          <cell r="O94">
            <v>7115.9439884637477</v>
          </cell>
          <cell r="P94">
            <v>7081.607086633825</v>
          </cell>
          <cell r="Q94">
            <v>7286.3516694692735</v>
          </cell>
          <cell r="R94">
            <v>7196.7614003859508</v>
          </cell>
          <cell r="S94">
            <v>7335.626199661956</v>
          </cell>
          <cell r="T94">
            <v>7472.7641052277686</v>
          </cell>
          <cell r="U94">
            <v>7693.6538671560338</v>
          </cell>
          <cell r="V94">
            <v>7800.3250230599606</v>
          </cell>
          <cell r="W94">
            <v>7919.8928675637517</v>
          </cell>
          <cell r="X94">
            <v>8110.1256723876795</v>
          </cell>
          <cell r="Y94">
            <v>8183.5302290395703</v>
          </cell>
          <cell r="Z94">
            <v>8283.7657196353939</v>
          </cell>
          <cell r="AA94">
            <v>8431.4753428990607</v>
          </cell>
          <cell r="AB94">
            <v>8475.5626414688886</v>
          </cell>
          <cell r="AC94">
            <v>8776.9834117825449</v>
          </cell>
          <cell r="AD94">
            <v>9103.7877886434144</v>
          </cell>
          <cell r="AE94">
            <v>9435.787597688739</v>
          </cell>
          <cell r="AF94">
            <v>9609.478921832424</v>
          </cell>
          <cell r="AG94">
            <v>9887.9060347955547</v>
          </cell>
          <cell r="AH94">
            <v>10067.759275524819</v>
          </cell>
          <cell r="AI94">
            <v>10091.969890477832</v>
          </cell>
          <cell r="AJ94">
            <v>10017.653021589238</v>
          </cell>
          <cell r="AK94">
            <v>9885.6454333392849</v>
          </cell>
          <cell r="AL94">
            <v>9574.969806347739</v>
          </cell>
          <cell r="AM94">
            <v>9334.3288066165442</v>
          </cell>
          <cell r="AN94">
            <v>9016.8444435726014</v>
          </cell>
          <cell r="AO94">
            <v>8982.6308043063764</v>
          </cell>
          <cell r="AP94">
            <v>8936.2515643017341</v>
          </cell>
          <cell r="AQ94">
            <v>8881.4021859515797</v>
          </cell>
          <cell r="AR94">
            <v>8829.311477663563</v>
          </cell>
          <cell r="AS94">
            <v>8917.6882995997585</v>
          </cell>
          <cell r="AT94">
            <v>8884.740896592466</v>
          </cell>
          <cell r="AU94">
            <v>8796.0619672925804</v>
          </cell>
          <cell r="AV94">
            <v>8628.0798228256153</v>
          </cell>
          <cell r="AW94">
            <v>8659.0590302263445</v>
          </cell>
          <cell r="AX94">
            <v>8634.8412215657572</v>
          </cell>
          <cell r="AY94">
            <v>8621.9877424840724</v>
          </cell>
          <cell r="AZ94">
            <v>8663.6881312205223</v>
          </cell>
          <cell r="BA94">
            <v>8694.6249684930408</v>
          </cell>
          <cell r="BB94">
            <v>8757.0820571408985</v>
          </cell>
          <cell r="BC94">
            <v>8795.0864036614275</v>
          </cell>
        </row>
        <row r="95">
          <cell r="A95" t="str">
            <v>Eff_Flux_Derive</v>
          </cell>
          <cell r="B95" t="str">
            <v>Effectif flux nouveaux droits dérivés sur l'année</v>
          </cell>
          <cell r="C95">
            <v>0</v>
          </cell>
          <cell r="D95">
            <v>0</v>
          </cell>
          <cell r="E95">
            <v>0</v>
          </cell>
          <cell r="F95">
            <v>0</v>
          </cell>
          <cell r="G95">
            <v>0</v>
          </cell>
          <cell r="H95">
            <v>0</v>
          </cell>
          <cell r="I95">
            <v>13164.395802793726</v>
          </cell>
          <cell r="J95">
            <v>14460.164715411203</v>
          </cell>
          <cell r="K95">
            <v>14838.569188622057</v>
          </cell>
          <cell r="L95">
            <v>14946.024421895288</v>
          </cell>
          <cell r="M95">
            <v>14965.027927545754</v>
          </cell>
          <cell r="N95">
            <v>15004.603149681467</v>
          </cell>
          <cell r="O95">
            <v>15056.075426165902</v>
          </cell>
          <cell r="P95">
            <v>15121.01976129689</v>
          </cell>
          <cell r="Q95">
            <v>15204.537588335754</v>
          </cell>
          <cell r="R95">
            <v>15294.245517806508</v>
          </cell>
          <cell r="S95">
            <v>15405.023215845091</v>
          </cell>
          <cell r="T95">
            <v>15502.848647631359</v>
          </cell>
          <cell r="U95">
            <v>15605.057040763309</v>
          </cell>
          <cell r="V95">
            <v>15718.670215554936</v>
          </cell>
          <cell r="W95">
            <v>15840.412668942638</v>
          </cell>
          <cell r="X95">
            <v>15949.005348439523</v>
          </cell>
          <cell r="Y95">
            <v>16073.766890510031</v>
          </cell>
          <cell r="Z95">
            <v>16162.952478885927</v>
          </cell>
          <cell r="AA95">
            <v>16238.357447454386</v>
          </cell>
          <cell r="AB95">
            <v>16310.050652119498</v>
          </cell>
          <cell r="AC95">
            <v>16387.544398330581</v>
          </cell>
          <cell r="AD95">
            <v>16482.649747189102</v>
          </cell>
          <cell r="AE95">
            <v>16593.48228992119</v>
          </cell>
          <cell r="AF95">
            <v>16714.228347833723</v>
          </cell>
          <cell r="AG95">
            <v>16862.546381817891</v>
          </cell>
          <cell r="AH95">
            <v>17019.921573425894</v>
          </cell>
          <cell r="AI95">
            <v>17188.674243568476</v>
          </cell>
          <cell r="AJ95">
            <v>17363.93956080612</v>
          </cell>
          <cell r="AK95">
            <v>17547.538874184807</v>
          </cell>
          <cell r="AL95">
            <v>17767.217596376278</v>
          </cell>
          <cell r="AM95">
            <v>17988.613149235545</v>
          </cell>
          <cell r="AN95">
            <v>18225.180058969519</v>
          </cell>
          <cell r="AO95">
            <v>18445.775357046485</v>
          </cell>
          <cell r="AP95">
            <v>18661.743541687953</v>
          </cell>
          <cell r="AQ95">
            <v>18845.288260146175</v>
          </cell>
          <cell r="AR95">
            <v>19008.80246905069</v>
          </cell>
          <cell r="AS95">
            <v>19142.713097585725</v>
          </cell>
          <cell r="AT95">
            <v>19232.491225961174</v>
          </cell>
          <cell r="AU95">
            <v>19291.478219633194</v>
          </cell>
          <cell r="AV95">
            <v>19314.813284105683</v>
          </cell>
          <cell r="AW95">
            <v>19308.002367927878</v>
          </cell>
          <cell r="AX95">
            <v>19277.553895418456</v>
          </cell>
          <cell r="AY95">
            <v>19229.700797886537</v>
          </cell>
          <cell r="AZ95">
            <v>19167.995727112495</v>
          </cell>
          <cell r="BA95">
            <v>19103.361061622178</v>
          </cell>
          <cell r="BB95">
            <v>19039.066275170411</v>
          </cell>
          <cell r="BC95">
            <v>19126.996671838184</v>
          </cell>
        </row>
        <row r="96">
          <cell r="A96" t="str">
            <v>Eff_Flux_Derive_h</v>
          </cell>
          <cell r="B96" t="str">
            <v>Effectif flux nouveaux droits dérivés hommes</v>
          </cell>
          <cell r="C96">
            <v>0</v>
          </cell>
          <cell r="D96">
            <v>0</v>
          </cell>
          <cell r="E96">
            <v>0</v>
          </cell>
          <cell r="F96">
            <v>0</v>
          </cell>
          <cell r="G96">
            <v>0</v>
          </cell>
          <cell r="H96">
            <v>0</v>
          </cell>
          <cell r="I96">
            <v>2431.5604601356163</v>
          </cell>
          <cell r="J96">
            <v>2384.1170343560875</v>
          </cell>
          <cell r="K96">
            <v>2300.9945071619436</v>
          </cell>
          <cell r="L96">
            <v>2230.050702870974</v>
          </cell>
          <cell r="M96">
            <v>2165.2232614537279</v>
          </cell>
          <cell r="N96">
            <v>2117.8285734306392</v>
          </cell>
          <cell r="O96">
            <v>2086.12991863051</v>
          </cell>
          <cell r="P96">
            <v>2059.501016524991</v>
          </cell>
          <cell r="Q96">
            <v>2041.7306469839048</v>
          </cell>
          <cell r="R96">
            <v>2034.0855680915386</v>
          </cell>
          <cell r="S96">
            <v>2030.5321375384151</v>
          </cell>
          <cell r="T96">
            <v>2030.2227896348404</v>
          </cell>
          <cell r="U96">
            <v>2032.2393770092924</v>
          </cell>
          <cell r="V96">
            <v>2035.0017693275161</v>
          </cell>
          <cell r="W96">
            <v>2037.0315795263259</v>
          </cell>
          <cell r="X96">
            <v>2040.2083940544931</v>
          </cell>
          <cell r="Y96">
            <v>2041.4264317446637</v>
          </cell>
          <cell r="Z96">
            <v>2044.8101724737867</v>
          </cell>
          <cell r="AA96">
            <v>2049.2216850159066</v>
          </cell>
          <cell r="AB96">
            <v>2053.7629156593725</v>
          </cell>
          <cell r="AC96">
            <v>2063.7240858871519</v>
          </cell>
          <cell r="AD96">
            <v>2075.2312852683544</v>
          </cell>
          <cell r="AE96">
            <v>2088.2633926542412</v>
          </cell>
          <cell r="AF96">
            <v>2102.5865379047355</v>
          </cell>
          <cell r="AG96">
            <v>2125.5756904348996</v>
          </cell>
          <cell r="AH96">
            <v>2153.5534492310676</v>
          </cell>
          <cell r="AI96">
            <v>2193.3317376727291</v>
          </cell>
          <cell r="AJ96">
            <v>2239.8437943799945</v>
          </cell>
          <cell r="AK96">
            <v>2289.8199930449646</v>
          </cell>
          <cell r="AL96">
            <v>2357.3054877067075</v>
          </cell>
          <cell r="AM96">
            <v>2426.0677374578991</v>
          </cell>
          <cell r="AN96">
            <v>2508.8922218803796</v>
          </cell>
          <cell r="AO96">
            <v>2596.4164096436134</v>
          </cell>
          <cell r="AP96">
            <v>2687.4868035965151</v>
          </cell>
          <cell r="AQ96">
            <v>2777.7139933173357</v>
          </cell>
          <cell r="AR96">
            <v>2867.9497206342794</v>
          </cell>
          <cell r="AS96">
            <v>2956.4357884831725</v>
          </cell>
          <cell r="AT96">
            <v>3038.4828765357388</v>
          </cell>
          <cell r="AU96">
            <v>3116.2739829850916</v>
          </cell>
          <cell r="AV96">
            <v>3183.2813790563046</v>
          </cell>
          <cell r="AW96">
            <v>3243.0551764614775</v>
          </cell>
          <cell r="AX96">
            <v>3292.0395359608024</v>
          </cell>
          <cell r="AY96">
            <v>3334.3040549712759</v>
          </cell>
          <cell r="AZ96">
            <v>3370.4034451641978</v>
          </cell>
          <cell r="BA96">
            <v>3403.1897888580957</v>
          </cell>
          <cell r="BB96">
            <v>3434.1956174844099</v>
          </cell>
          <cell r="BC96">
            <v>3465.8420966415797</v>
          </cell>
        </row>
        <row r="97">
          <cell r="A97" t="str">
            <v>Eff_Flux_Derive_f</v>
          </cell>
          <cell r="B97" t="str">
            <v>Effectif flux nouveaux droits dérivés femmes</v>
          </cell>
          <cell r="C97">
            <v>0</v>
          </cell>
          <cell r="D97">
            <v>0</v>
          </cell>
          <cell r="E97">
            <v>0</v>
          </cell>
          <cell r="F97">
            <v>0</v>
          </cell>
          <cell r="G97">
            <v>0</v>
          </cell>
          <cell r="H97">
            <v>0</v>
          </cell>
          <cell r="I97">
            <v>10732.835342658111</v>
          </cell>
          <cell r="J97">
            <v>12076.047681055115</v>
          </cell>
          <cell r="K97">
            <v>12537.574681460113</v>
          </cell>
          <cell r="L97">
            <v>12715.973719024314</v>
          </cell>
          <cell r="M97">
            <v>12799.804666092026</v>
          </cell>
          <cell r="N97">
            <v>12886.774576250828</v>
          </cell>
          <cell r="O97">
            <v>12969.945507535393</v>
          </cell>
          <cell r="P97">
            <v>13061.518744771898</v>
          </cell>
          <cell r="Q97">
            <v>13162.80694135185</v>
          </cell>
          <cell r="R97">
            <v>13260.159949714969</v>
          </cell>
          <cell r="S97">
            <v>13374.491078306675</v>
          </cell>
          <cell r="T97">
            <v>13472.625857996518</v>
          </cell>
          <cell r="U97">
            <v>13572.817663754016</v>
          </cell>
          <cell r="V97">
            <v>13683.668446227419</v>
          </cell>
          <cell r="W97">
            <v>13803.381089416313</v>
          </cell>
          <cell r="X97">
            <v>13908.79695438503</v>
          </cell>
          <cell r="Y97">
            <v>14032.340458765368</v>
          </cell>
          <cell r="Z97">
            <v>14118.142306412141</v>
          </cell>
          <cell r="AA97">
            <v>14189.13576243848</v>
          </cell>
          <cell r="AB97">
            <v>14256.287736460126</v>
          </cell>
          <cell r="AC97">
            <v>14323.820312443431</v>
          </cell>
          <cell r="AD97">
            <v>14407.418461920748</v>
          </cell>
          <cell r="AE97">
            <v>14505.21889726695</v>
          </cell>
          <cell r="AF97">
            <v>14611.641809928988</v>
          </cell>
          <cell r="AG97">
            <v>14736.97069138299</v>
          </cell>
          <cell r="AH97">
            <v>14866.368124194825</v>
          </cell>
          <cell r="AI97">
            <v>14995.342505895745</v>
          </cell>
          <cell r="AJ97">
            <v>15124.095766426126</v>
          </cell>
          <cell r="AK97">
            <v>15257.718881139845</v>
          </cell>
          <cell r="AL97">
            <v>15409.912108669572</v>
          </cell>
          <cell r="AM97">
            <v>15562.545411777646</v>
          </cell>
          <cell r="AN97">
            <v>15716.287837089139</v>
          </cell>
          <cell r="AO97">
            <v>15849.35894740287</v>
          </cell>
          <cell r="AP97">
            <v>15974.256738091437</v>
          </cell>
          <cell r="AQ97">
            <v>16067.57426682884</v>
          </cell>
          <cell r="AR97">
            <v>16140.852748416411</v>
          </cell>
          <cell r="AS97">
            <v>16186.277309102552</v>
          </cell>
          <cell r="AT97">
            <v>16194.008349425436</v>
          </cell>
          <cell r="AU97">
            <v>16175.204236648104</v>
          </cell>
          <cell r="AV97">
            <v>16131.531905049378</v>
          </cell>
          <cell r="AW97">
            <v>16064.947191466401</v>
          </cell>
          <cell r="AX97">
            <v>15985.514359457655</v>
          </cell>
          <cell r="AY97">
            <v>15895.396742915262</v>
          </cell>
          <cell r="AZ97">
            <v>15797.592281948298</v>
          </cell>
          <cell r="BA97">
            <v>15700.171272764082</v>
          </cell>
          <cell r="BB97">
            <v>15604.870657686002</v>
          </cell>
          <cell r="BC97">
            <v>15661.154575196604</v>
          </cell>
        </row>
        <row r="98">
          <cell r="A98" t="str">
            <v>Pmoy_Flux</v>
          </cell>
          <cell r="B98" t="str">
            <v>Pension moyenne flux nouveaux droits directs</v>
          </cell>
          <cell r="C98">
            <v>0</v>
          </cell>
          <cell r="D98">
            <v>0</v>
          </cell>
          <cell r="E98">
            <v>2499.1983877965781</v>
          </cell>
          <cell r="F98">
            <v>2587.0417790472998</v>
          </cell>
          <cell r="G98">
            <v>2733.3322066351002</v>
          </cell>
          <cell r="H98">
            <v>2828.4583453307996</v>
          </cell>
          <cell r="I98">
            <v>3108.1592243595587</v>
          </cell>
          <cell r="J98">
            <v>3109.9381544599883</v>
          </cell>
          <cell r="K98">
            <v>3262.4671420583577</v>
          </cell>
          <cell r="L98">
            <v>3283.4607822209286</v>
          </cell>
          <cell r="M98">
            <v>3276.342042472807</v>
          </cell>
          <cell r="N98">
            <v>3102.0596052338378</v>
          </cell>
          <cell r="O98">
            <v>3094.566043380401</v>
          </cell>
          <cell r="P98">
            <v>3096.8890750907285</v>
          </cell>
          <cell r="Q98">
            <v>3045.4516959233251</v>
          </cell>
          <cell r="R98">
            <v>2858.3916122594833</v>
          </cell>
          <cell r="S98">
            <v>2947.7072628830924</v>
          </cell>
          <cell r="T98">
            <v>3005.2590370628368</v>
          </cell>
          <cell r="U98">
            <v>3011.0609572213193</v>
          </cell>
          <cell r="V98">
            <v>2997.5097090455815</v>
          </cell>
          <cell r="W98">
            <v>3044.468571519476</v>
          </cell>
          <cell r="X98">
            <v>3084.8458448644824</v>
          </cell>
          <cell r="Y98">
            <v>3106.9398360864184</v>
          </cell>
          <cell r="Z98">
            <v>3200.767018519397</v>
          </cell>
          <cell r="AA98">
            <v>3322.9889611046397</v>
          </cell>
          <cell r="AB98">
            <v>3439.3848428419219</v>
          </cell>
          <cell r="AC98">
            <v>3676.1947339608078</v>
          </cell>
          <cell r="AD98">
            <v>3787.1587850317546</v>
          </cell>
          <cell r="AE98">
            <v>3928.124998879508</v>
          </cell>
          <cell r="AF98">
            <v>4011.8735161743234</v>
          </cell>
          <cell r="AG98">
            <v>4121.8980303107965</v>
          </cell>
          <cell r="AH98">
            <v>4227.5402512359979</v>
          </cell>
          <cell r="AI98">
            <v>4335.8166418414867</v>
          </cell>
          <cell r="AJ98">
            <v>4465.4601549308973</v>
          </cell>
          <cell r="AK98">
            <v>4587.675318940429</v>
          </cell>
          <cell r="AL98">
            <v>4696.1631039324757</v>
          </cell>
          <cell r="AM98">
            <v>4836.5369197920227</v>
          </cell>
          <cell r="AN98">
            <v>4967.9813556681966</v>
          </cell>
          <cell r="AO98">
            <v>5088.0936993507285</v>
          </cell>
          <cell r="AP98">
            <v>5201.2747950729363</v>
          </cell>
          <cell r="AQ98">
            <v>5331.8436896308767</v>
          </cell>
          <cell r="AR98">
            <v>5462.8260348928889</v>
          </cell>
          <cell r="AS98">
            <v>5555.2573075239088</v>
          </cell>
          <cell r="AT98">
            <v>5665.2781098083087</v>
          </cell>
          <cell r="AU98">
            <v>5772.332527004558</v>
          </cell>
          <cell r="AV98">
            <v>5872.3278620518186</v>
          </cell>
          <cell r="AW98">
            <v>5982.3234038389801</v>
          </cell>
          <cell r="AX98">
            <v>6118.391662303753</v>
          </cell>
          <cell r="AY98">
            <v>6239.7243082444857</v>
          </cell>
          <cell r="AZ98">
            <v>6363.8392883278757</v>
          </cell>
          <cell r="BA98">
            <v>6484.6495704126773</v>
          </cell>
          <cell r="BB98">
            <v>6601.1097430949494</v>
          </cell>
          <cell r="BC98">
            <v>6716.696841428582</v>
          </cell>
        </row>
        <row r="99">
          <cell r="A99" t="str">
            <v>Pmoy_Flux_h</v>
          </cell>
          <cell r="B99" t="str">
            <v>Pension moyenne flux nouveaux droits directs hommes</v>
          </cell>
          <cell r="C99">
            <v>0</v>
          </cell>
          <cell r="D99">
            <v>0</v>
          </cell>
          <cell r="E99">
            <v>0</v>
          </cell>
          <cell r="F99">
            <v>0</v>
          </cell>
          <cell r="G99">
            <v>0</v>
          </cell>
          <cell r="H99">
            <v>0</v>
          </cell>
          <cell r="I99">
            <v>3350.5295111814653</v>
          </cell>
          <cell r="J99">
            <v>3413.6632874262245</v>
          </cell>
          <cell r="K99">
            <v>3633.3018572038532</v>
          </cell>
          <cell r="L99">
            <v>3643.0749799688479</v>
          </cell>
          <cell r="M99">
            <v>3611.4157209513864</v>
          </cell>
          <cell r="N99">
            <v>3459.6135338253239</v>
          </cell>
          <cell r="O99">
            <v>3496.7128509437043</v>
          </cell>
          <cell r="P99">
            <v>3501.0145372926008</v>
          </cell>
          <cell r="Q99">
            <v>3432.7180034744811</v>
          </cell>
          <cell r="R99">
            <v>3193.2223327827292</v>
          </cell>
          <cell r="S99">
            <v>3256.3777452945083</v>
          </cell>
          <cell r="T99">
            <v>3302.2371756017774</v>
          </cell>
          <cell r="U99">
            <v>3303.9922989092215</v>
          </cell>
          <cell r="V99">
            <v>3269.3517097618133</v>
          </cell>
          <cell r="W99">
            <v>3301.1075663884399</v>
          </cell>
          <cell r="X99">
            <v>3335.7900374069959</v>
          </cell>
          <cell r="Y99">
            <v>3361.9170687293199</v>
          </cell>
          <cell r="Z99">
            <v>3465.1835896777498</v>
          </cell>
          <cell r="AA99">
            <v>3604.311488227715</v>
          </cell>
          <cell r="AB99">
            <v>3730.0326679350887</v>
          </cell>
          <cell r="AC99">
            <v>4023.590248967937</v>
          </cell>
          <cell r="AD99">
            <v>4128.8422034324458</v>
          </cell>
          <cell r="AE99">
            <v>4276.6143395180679</v>
          </cell>
          <cell r="AF99">
            <v>4379.6922693298457</v>
          </cell>
          <cell r="AG99">
            <v>4491.7838296877653</v>
          </cell>
          <cell r="AH99">
            <v>4611.0952164437749</v>
          </cell>
          <cell r="AI99">
            <v>4736.1447133505644</v>
          </cell>
          <cell r="AJ99">
            <v>4887.3608269099705</v>
          </cell>
          <cell r="AK99">
            <v>5023.0659817415044</v>
          </cell>
          <cell r="AL99">
            <v>5141.8171977231495</v>
          </cell>
          <cell r="AM99">
            <v>5300.3901770941156</v>
          </cell>
          <cell r="AN99">
            <v>5428.2011639207431</v>
          </cell>
          <cell r="AO99">
            <v>5532.6049290862229</v>
          </cell>
          <cell r="AP99">
            <v>5667.3744569053533</v>
          </cell>
          <cell r="AQ99">
            <v>5789.86316274416</v>
          </cell>
          <cell r="AR99">
            <v>5936.5517521413976</v>
          </cell>
          <cell r="AS99">
            <v>6043.6178093653771</v>
          </cell>
          <cell r="AT99">
            <v>6160.0438089775689</v>
          </cell>
          <cell r="AU99">
            <v>6285.8639724008963</v>
          </cell>
          <cell r="AV99">
            <v>6386.0573585380616</v>
          </cell>
          <cell r="AW99">
            <v>6514.7495363199841</v>
          </cell>
          <cell r="AX99">
            <v>6645.7212277639273</v>
          </cell>
          <cell r="AY99">
            <v>6762.203230036137</v>
          </cell>
          <cell r="AZ99">
            <v>6889.6264448868242</v>
          </cell>
          <cell r="BA99">
            <v>7022.4858288183004</v>
          </cell>
          <cell r="BB99">
            <v>7147.9139439207665</v>
          </cell>
          <cell r="BC99">
            <v>7275.742036741105</v>
          </cell>
        </row>
        <row r="100">
          <cell r="A100" t="str">
            <v>Pmoy_Flux_f</v>
          </cell>
          <cell r="B100" t="str">
            <v>Pension moyenne flux nouveaux droits directs femmes</v>
          </cell>
          <cell r="C100">
            <v>0</v>
          </cell>
          <cell r="D100">
            <v>0</v>
          </cell>
          <cell r="E100">
            <v>0</v>
          </cell>
          <cell r="F100">
            <v>0</v>
          </cell>
          <cell r="G100">
            <v>0</v>
          </cell>
          <cell r="H100">
            <v>0</v>
          </cell>
          <cell r="I100">
            <v>1415.8335269352062</v>
          </cell>
          <cell r="J100">
            <v>1463.4194652283661</v>
          </cell>
          <cell r="K100">
            <v>1418.8181000087436</v>
          </cell>
          <cell r="L100">
            <v>1552.262483999431</v>
          </cell>
          <cell r="M100">
            <v>1654.7054381048799</v>
          </cell>
          <cell r="N100">
            <v>1605.8814650710876</v>
          </cell>
          <cell r="O100">
            <v>1601.0893698058712</v>
          </cell>
          <cell r="P100">
            <v>1653.0188466990001</v>
          </cell>
          <cell r="Q100">
            <v>1696.9539508565906</v>
          </cell>
          <cell r="R100">
            <v>1693.3563141085012</v>
          </cell>
          <cell r="S100">
            <v>1710.2771408328051</v>
          </cell>
          <cell r="T100">
            <v>1815.9298366691373</v>
          </cell>
          <cell r="U100">
            <v>1875.401059759517</v>
          </cell>
          <cell r="V100">
            <v>1958.7053506172113</v>
          </cell>
          <cell r="W100">
            <v>2038.6243639446795</v>
          </cell>
          <cell r="X100">
            <v>2128.1731917725324</v>
          </cell>
          <cell r="Y100">
            <v>2149.7602692691617</v>
          </cell>
          <cell r="Z100">
            <v>2221.119948579139</v>
          </cell>
          <cell r="AA100">
            <v>2303.3536940139861</v>
          </cell>
          <cell r="AB100">
            <v>2386.6777907928822</v>
          </cell>
          <cell r="AC100">
            <v>2462.9439493195673</v>
          </cell>
          <cell r="AD100">
            <v>2619.6908739679793</v>
          </cell>
          <cell r="AE100">
            <v>2771.982902922236</v>
          </cell>
          <cell r="AF100">
            <v>2818.8532054342681</v>
          </cell>
          <cell r="AG100">
            <v>2949.2597463341535</v>
          </cell>
          <cell r="AH100">
            <v>3033.7832593034277</v>
          </cell>
          <cell r="AI100">
            <v>3120.8283390438341</v>
          </cell>
          <cell r="AJ100">
            <v>3199.374499269195</v>
          </cell>
          <cell r="AK100">
            <v>3288.2572517981725</v>
          </cell>
          <cell r="AL100">
            <v>3348.9788609357906</v>
          </cell>
          <cell r="AM100">
            <v>3430.9432024891375</v>
          </cell>
          <cell r="AN100">
            <v>3527.3122816035939</v>
          </cell>
          <cell r="AO100">
            <v>3686.4707932256788</v>
          </cell>
          <cell r="AP100">
            <v>3721.5681975370999</v>
          </cell>
          <cell r="AQ100">
            <v>3864.7941067623392</v>
          </cell>
          <cell r="AR100">
            <v>3934.1475158179269</v>
          </cell>
          <cell r="AS100">
            <v>4000.5548941458733</v>
          </cell>
          <cell r="AT100">
            <v>4088.6882718663751</v>
          </cell>
          <cell r="AU100">
            <v>4124.0971643274061</v>
          </cell>
          <cell r="AV100">
            <v>4193.1249437247543</v>
          </cell>
          <cell r="AW100">
            <v>4252.1974879007475</v>
          </cell>
          <cell r="AX100">
            <v>4401.2704951591204</v>
          </cell>
          <cell r="AY100">
            <v>4530.521764426021</v>
          </cell>
          <cell r="AZ100">
            <v>4648.8001197156482</v>
          </cell>
          <cell r="BA100">
            <v>4734.8867993596614</v>
          </cell>
          <cell r="BB100">
            <v>4834.1544452442613</v>
          </cell>
          <cell r="BC100">
            <v>4919.2965210332432</v>
          </cell>
        </row>
        <row r="101">
          <cell r="A101" t="str">
            <v>Pmoy_Flux_Derive</v>
          </cell>
          <cell r="B101" t="str">
            <v>Pension moyenne flux nouveaux droits dérivés</v>
          </cell>
          <cell r="C101">
            <v>0</v>
          </cell>
          <cell r="D101">
            <v>0</v>
          </cell>
          <cell r="E101">
            <v>775.95988761458443</v>
          </cell>
          <cell r="F101">
            <v>827.31629999999984</v>
          </cell>
          <cell r="G101">
            <v>865.30255999999986</v>
          </cell>
          <cell r="H101">
            <v>930.07538999999997</v>
          </cell>
          <cell r="I101">
            <v>683.93860941204889</v>
          </cell>
          <cell r="J101">
            <v>886.04999995786739</v>
          </cell>
          <cell r="K101">
            <v>969.04073655522768</v>
          </cell>
          <cell r="L101">
            <v>1026.7317952879621</v>
          </cell>
          <cell r="M101">
            <v>1073.6965119202735</v>
          </cell>
          <cell r="N101">
            <v>1117.2903269002768</v>
          </cell>
          <cell r="O101">
            <v>1157.9573692626504</v>
          </cell>
          <cell r="P101">
            <v>1194.8979855857174</v>
          </cell>
          <cell r="Q101">
            <v>1230.7374330554787</v>
          </cell>
          <cell r="R101">
            <v>1264.2484155500749</v>
          </cell>
          <cell r="S101">
            <v>1296.7792007306475</v>
          </cell>
          <cell r="T101">
            <v>1327.796020737057</v>
          </cell>
          <cell r="U101">
            <v>1363.6855824689239</v>
          </cell>
          <cell r="V101">
            <v>1401.30095367787</v>
          </cell>
          <cell r="W101">
            <v>1439.7412788260717</v>
          </cell>
          <cell r="X101">
            <v>1478.6056848253904</v>
          </cell>
          <cell r="Y101">
            <v>1516.4597092843549</v>
          </cell>
          <cell r="Z101">
            <v>1556.920867709413</v>
          </cell>
          <cell r="AA101">
            <v>1599.8655266920305</v>
          </cell>
          <cell r="AB101">
            <v>1644.7510677233877</v>
          </cell>
          <cell r="AC101">
            <v>1690.290630855364</v>
          </cell>
          <cell r="AD101">
            <v>1738.6735162904058</v>
          </cell>
          <cell r="AE101">
            <v>1784.6525094088076</v>
          </cell>
          <cell r="AF101">
            <v>1831.9189155169017</v>
          </cell>
          <cell r="AG101">
            <v>1877.9839361800664</v>
          </cell>
          <cell r="AH101">
            <v>1924.8200072216598</v>
          </cell>
          <cell r="AI101">
            <v>1970.9256312198495</v>
          </cell>
          <cell r="AJ101">
            <v>2015.6824233824834</v>
          </cell>
          <cell r="AK101">
            <v>2058.4401119981253</v>
          </cell>
          <cell r="AL101">
            <v>2097.228566233237</v>
          </cell>
          <cell r="AM101">
            <v>2132.9923630156441</v>
          </cell>
          <cell r="AN101">
            <v>2165.4636565633023</v>
          </cell>
          <cell r="AO101">
            <v>2198.0620499537113</v>
          </cell>
          <cell r="AP101">
            <v>2226.1989081023794</v>
          </cell>
          <cell r="AQ101">
            <v>2257.8206587166405</v>
          </cell>
          <cell r="AR101">
            <v>2285.4144575171517</v>
          </cell>
          <cell r="AS101">
            <v>2314.2101827085753</v>
          </cell>
          <cell r="AT101">
            <v>2344.3342517507363</v>
          </cell>
          <cell r="AU101">
            <v>2375.0712239510954</v>
          </cell>
          <cell r="AV101">
            <v>2407.5797799172406</v>
          </cell>
          <cell r="AW101">
            <v>2442.1281194090084</v>
          </cell>
          <cell r="AX101">
            <v>2477.9389703480128</v>
          </cell>
          <cell r="AY101">
            <v>2516.22890365167</v>
          </cell>
          <cell r="AZ101">
            <v>2557.2457271968165</v>
          </cell>
          <cell r="BA101">
            <v>2601.7021602387617</v>
          </cell>
          <cell r="BB101">
            <v>2650.0107049203102</v>
          </cell>
          <cell r="BC101">
            <v>2704.5720916803693</v>
          </cell>
        </row>
        <row r="102">
          <cell r="A102" t="str">
            <v>Pmoy_Flux_Derive_h</v>
          </cell>
          <cell r="B102" t="str">
            <v>Pension moyenne flux nouveaux droits dérivés hommes</v>
          </cell>
          <cell r="C102">
            <v>0</v>
          </cell>
          <cell r="D102">
            <v>0</v>
          </cell>
          <cell r="E102">
            <v>0</v>
          </cell>
          <cell r="F102">
            <v>0</v>
          </cell>
          <cell r="G102">
            <v>0</v>
          </cell>
          <cell r="H102">
            <v>0</v>
          </cell>
          <cell r="I102">
            <v>303.53873674893885</v>
          </cell>
          <cell r="J102">
            <v>404.61733596183825</v>
          </cell>
          <cell r="K102">
            <v>458.6027073066864</v>
          </cell>
          <cell r="L102">
            <v>502.36156927923452</v>
          </cell>
          <cell r="M102">
            <v>540.63257833226396</v>
          </cell>
          <cell r="N102">
            <v>579.16890687576222</v>
          </cell>
          <cell r="O102">
            <v>619.56533317780304</v>
          </cell>
          <cell r="P102">
            <v>659.38353284939058</v>
          </cell>
          <cell r="Q102">
            <v>699.16131284780738</v>
          </cell>
          <cell r="R102">
            <v>740.86116470127342</v>
          </cell>
          <cell r="S102">
            <v>788.39131749966691</v>
          </cell>
          <cell r="T102">
            <v>829.4294938494121</v>
          </cell>
          <cell r="U102">
            <v>872.76008628373961</v>
          </cell>
          <cell r="V102">
            <v>916.5205118183103</v>
          </cell>
          <cell r="W102">
            <v>962.52938329523965</v>
          </cell>
          <cell r="X102">
            <v>1008.1159684023694</v>
          </cell>
          <cell r="Y102">
            <v>1056.7608948786631</v>
          </cell>
          <cell r="Z102">
            <v>1103.600280529467</v>
          </cell>
          <cell r="AA102">
            <v>1150.1439791959067</v>
          </cell>
          <cell r="AB102">
            <v>1195.479008849705</v>
          </cell>
          <cell r="AC102">
            <v>1238.7546236740459</v>
          </cell>
          <cell r="AD102">
            <v>1280.4721176008904</v>
          </cell>
          <cell r="AE102">
            <v>1319.8971182799098</v>
          </cell>
          <cell r="AF102">
            <v>1356.5458176642371</v>
          </cell>
          <cell r="AG102">
            <v>1385.7217027696472</v>
          </cell>
          <cell r="AH102">
            <v>1409.5752036805284</v>
          </cell>
          <cell r="AI102">
            <v>1423.7596382924226</v>
          </cell>
          <cell r="AJ102">
            <v>1431.2082417376364</v>
          </cell>
          <cell r="AK102">
            <v>1432.7659892609418</v>
          </cell>
          <cell r="AL102">
            <v>1425.761718831882</v>
          </cell>
          <cell r="AM102">
            <v>1414.9554897886931</v>
          </cell>
          <cell r="AN102">
            <v>1403.88439153289</v>
          </cell>
          <cell r="AO102">
            <v>1391.4305778396149</v>
          </cell>
          <cell r="AP102">
            <v>1379.4530427972393</v>
          </cell>
          <cell r="AQ102">
            <v>1370.3188012225801</v>
          </cell>
          <cell r="AR102">
            <v>1365.2239061941059</v>
          </cell>
          <cell r="AS102">
            <v>1365.7109217777843</v>
          </cell>
          <cell r="AT102">
            <v>1371.9795246655667</v>
          </cell>
          <cell r="AU102">
            <v>1384.0401298537786</v>
          </cell>
          <cell r="AV102">
            <v>1401.0391521180384</v>
          </cell>
          <cell r="AW102">
            <v>1422.3618912339177</v>
          </cell>
          <cell r="AX102">
            <v>1448.3658101093645</v>
          </cell>
          <cell r="AY102">
            <v>1478.3298946601942</v>
          </cell>
          <cell r="AZ102">
            <v>1511.6081760126506</v>
          </cell>
          <cell r="BA102">
            <v>1548.5418766990872</v>
          </cell>
          <cell r="BB102">
            <v>1587.7749859449741</v>
          </cell>
          <cell r="BC102">
            <v>1628.7888696140776</v>
          </cell>
        </row>
        <row r="103">
          <cell r="A103" t="str">
            <v>Pmoy_Flux_Derive_f</v>
          </cell>
          <cell r="B103" t="str">
            <v>Pension moyenne flux nouveaux droits dérivés femmes</v>
          </cell>
          <cell r="C103">
            <v>0</v>
          </cell>
          <cell r="D103">
            <v>0</v>
          </cell>
          <cell r="E103">
            <v>0</v>
          </cell>
          <cell r="F103">
            <v>0</v>
          </cell>
          <cell r="G103">
            <v>0</v>
          </cell>
          <cell r="H103">
            <v>0</v>
          </cell>
          <cell r="I103">
            <v>770.11949823384305</v>
          </cell>
          <cell r="J103">
            <v>981.09697604169128</v>
          </cell>
          <cell r="K103">
            <v>1062.7203461598087</v>
          </cell>
          <cell r="L103">
            <v>1118.6926798347649</v>
          </cell>
          <cell r="M103">
            <v>1163.8699527622562</v>
          </cell>
          <cell r="N103">
            <v>1205.7258708418351</v>
          </cell>
          <cell r="O103">
            <v>1244.5541659705823</v>
          </cell>
          <cell r="P103">
            <v>1279.3362948914973</v>
          </cell>
          <cell r="Q103">
            <v>1313.1921298894151</v>
          </cell>
          <cell r="R103">
            <v>1344.5351132605001</v>
          </cell>
          <cell r="S103">
            <v>1373.963291638601</v>
          </cell>
          <cell r="T103">
            <v>1402.8960859465369</v>
          </cell>
          <cell r="U103">
            <v>1437.1911838290337</v>
          </cell>
          <cell r="V103">
            <v>1473.3963176364703</v>
          </cell>
          <cell r="W103">
            <v>1510.165741863412</v>
          </cell>
          <cell r="X103">
            <v>1547.6193509181962</v>
          </cell>
          <cell r="Y103">
            <v>1583.3367433135043</v>
          </cell>
          <cell r="Z103">
            <v>1622.5778449475827</v>
          </cell>
          <cell r="AA103">
            <v>1664.8151587751609</v>
          </cell>
          <cell r="AB103">
            <v>1709.4732668409688</v>
          </cell>
          <cell r="AC103">
            <v>1755.3463012937793</v>
          </cell>
          <cell r="AD103">
            <v>1804.6724237301662</v>
          </cell>
          <cell r="AE103">
            <v>1851.5616458173622</v>
          </cell>
          <cell r="AF103">
            <v>1900.3241699728308</v>
          </cell>
          <cell r="AG103">
            <v>1948.98500272003</v>
          </cell>
          <cell r="AH103">
            <v>1999.4587632779233</v>
          </cell>
          <cell r="AI103">
            <v>2050.9582505208814</v>
          </cell>
          <cell r="AJ103">
            <v>2102.2417052695146</v>
          </cell>
          <cell r="AK103">
            <v>2152.3388872039927</v>
          </cell>
          <cell r="AL103">
            <v>2199.9450822672138</v>
          </cell>
          <cell r="AM103">
            <v>2244.9281708381045</v>
          </cell>
          <cell r="AN103">
            <v>2287.0394583166294</v>
          </cell>
          <cell r="AO103">
            <v>2330.2031162064391</v>
          </cell>
          <cell r="AP103">
            <v>2368.6542583773721</v>
          </cell>
          <cell r="AQ103">
            <v>2411.2493149479537</v>
          </cell>
          <cell r="AR103">
            <v>2448.9163663525537</v>
          </cell>
          <cell r="AS103">
            <v>2487.454289850411</v>
          </cell>
          <cell r="AT103">
            <v>2526.7772346377801</v>
          </cell>
          <cell r="AU103">
            <v>2566.0007707859668</v>
          </cell>
          <cell r="AV103">
            <v>2606.20332395486</v>
          </cell>
          <cell r="AW103">
            <v>2647.989869569044</v>
          </cell>
          <cell r="AX103">
            <v>2689.9681532979148</v>
          </cell>
          <cell r="AY103">
            <v>2733.9441913102428</v>
          </cell>
          <cell r="AZ103">
            <v>2780.3316470006366</v>
          </cell>
          <cell r="BA103">
            <v>2829.9865694152813</v>
          </cell>
          <cell r="BB103">
            <v>2883.7790796068221</v>
          </cell>
          <cell r="BC103">
            <v>2942.6448825461898</v>
          </cell>
        </row>
        <row r="104">
          <cell r="A104" t="str">
            <v>Age_Ret_flux</v>
          </cell>
          <cell r="B104" t="str">
            <v xml:space="preserve">Age moyen départ à la retraite flux nouveaux droits directs </v>
          </cell>
          <cell r="C104">
            <v>0</v>
          </cell>
          <cell r="D104">
            <v>0</v>
          </cell>
          <cell r="E104">
            <v>0</v>
          </cell>
          <cell r="F104">
            <v>0</v>
          </cell>
          <cell r="G104">
            <v>0</v>
          </cell>
          <cell r="H104">
            <v>0</v>
          </cell>
          <cell r="I104">
            <v>61.594613700732843</v>
          </cell>
          <cell r="J104">
            <v>61.411536050448596</v>
          </cell>
          <cell r="K104">
            <v>61.301151655110885</v>
          </cell>
          <cell r="L104">
            <v>61.331718287542408</v>
          </cell>
          <cell r="M104">
            <v>61.420143110272591</v>
          </cell>
          <cell r="N104">
            <v>61.607593414518043</v>
          </cell>
          <cell r="O104">
            <v>61.770864963248918</v>
          </cell>
          <cell r="P104">
            <v>61.925353632814087</v>
          </cell>
          <cell r="Q104">
            <v>62.01662171938689</v>
          </cell>
          <cell r="R104">
            <v>62.186342620913038</v>
          </cell>
          <cell r="S104">
            <v>62.312807461923583</v>
          </cell>
          <cell r="T104">
            <v>62.406809574532723</v>
          </cell>
          <cell r="U104">
            <v>62.523716687261064</v>
          </cell>
          <cell r="V104">
            <v>62.552989405495325</v>
          </cell>
          <cell r="W104">
            <v>62.575431164267201</v>
          </cell>
          <cell r="X104">
            <v>62.613978944028638</v>
          </cell>
          <cell r="Y104">
            <v>62.600556352687065</v>
          </cell>
          <cell r="Z104">
            <v>62.626184716018891</v>
          </cell>
          <cell r="AA104">
            <v>62.65147252962042</v>
          </cell>
          <cell r="AB104">
            <v>62.62873991783826</v>
          </cell>
          <cell r="AC104">
            <v>62.633456901037491</v>
          </cell>
          <cell r="AD104">
            <v>62.647022549538185</v>
          </cell>
          <cell r="AE104">
            <v>62.653125943968355</v>
          </cell>
          <cell r="AF104">
            <v>62.667561451869489</v>
          </cell>
          <cell r="AG104">
            <v>62.663863302122365</v>
          </cell>
          <cell r="AH104">
            <v>62.64370837443969</v>
          </cell>
          <cell r="AI104">
            <v>62.6160257174854</v>
          </cell>
          <cell r="AJ104">
            <v>62.595185297148625</v>
          </cell>
          <cell r="AK104">
            <v>62.58174953245026</v>
          </cell>
          <cell r="AL104">
            <v>62.602680814838038</v>
          </cell>
          <cell r="AM104">
            <v>62.625843037494192</v>
          </cell>
          <cell r="AN104">
            <v>62.652517457720762</v>
          </cell>
          <cell r="AO104">
            <v>62.650574738676021</v>
          </cell>
          <cell r="AP104">
            <v>62.647508823221401</v>
          </cell>
          <cell r="AQ104">
            <v>62.630936846629346</v>
          </cell>
          <cell r="AR104">
            <v>62.622206611178605</v>
          </cell>
          <cell r="AS104">
            <v>62.608756416643061</v>
          </cell>
          <cell r="AT104">
            <v>62.610763895225446</v>
          </cell>
          <cell r="AU104">
            <v>62.617468630551066</v>
          </cell>
          <cell r="AV104">
            <v>62.630016150044497</v>
          </cell>
          <cell r="AW104">
            <v>62.630199612642492</v>
          </cell>
          <cell r="AX104">
            <v>62.635572691628958</v>
          </cell>
          <cell r="AY104">
            <v>62.642568123252616</v>
          </cell>
          <cell r="AZ104">
            <v>62.645096343984918</v>
          </cell>
          <cell r="BA104">
            <v>62.646034057742384</v>
          </cell>
          <cell r="BB104">
            <v>62.648061766434758</v>
          </cell>
          <cell r="BC104">
            <v>62.649370583500236</v>
          </cell>
        </row>
        <row r="105">
          <cell r="A105" t="str">
            <v>Age_Ret_flux_h</v>
          </cell>
          <cell r="B105" t="str">
            <v xml:space="preserve">Age moyen départ retraite flux nouveaux droits directs hommes </v>
          </cell>
          <cell r="C105">
            <v>0</v>
          </cell>
          <cell r="D105">
            <v>0</v>
          </cell>
          <cell r="E105">
            <v>0</v>
          </cell>
          <cell r="F105">
            <v>0</v>
          </cell>
          <cell r="G105">
            <v>0</v>
          </cell>
          <cell r="H105">
            <v>0</v>
          </cell>
          <cell r="I105">
            <v>61.508812512718265</v>
          </cell>
          <cell r="J105">
            <v>61.316074043096009</v>
          </cell>
          <cell r="K105">
            <v>61.230056441609548</v>
          </cell>
          <cell r="L105">
            <v>61.272210719000107</v>
          </cell>
          <cell r="M105">
            <v>61.36014311295996</v>
          </cell>
          <cell r="N105">
            <v>61.653500259439433</v>
          </cell>
          <cell r="O105">
            <v>61.815877122017717</v>
          </cell>
          <cell r="P105">
            <v>61.954441876108866</v>
          </cell>
          <cell r="Q105">
            <v>62.062930250194647</v>
          </cell>
          <cell r="R105">
            <v>62.252547373225283</v>
          </cell>
          <cell r="S105">
            <v>62.392113641149614</v>
          </cell>
          <cell r="T105">
            <v>62.507550140088675</v>
          </cell>
          <cell r="U105">
            <v>62.649176505269018</v>
          </cell>
          <cell r="V105">
            <v>62.678757676531617</v>
          </cell>
          <cell r="W105">
            <v>62.702504162550881</v>
          </cell>
          <cell r="X105">
            <v>62.744074495083311</v>
          </cell>
          <cell r="Y105">
            <v>62.749218445833996</v>
          </cell>
          <cell r="Z105">
            <v>62.77303526024108</v>
          </cell>
          <cell r="AA105">
            <v>62.80602898243226</v>
          </cell>
          <cell r="AB105">
            <v>62.775749763586994</v>
          </cell>
          <cell r="AC105">
            <v>62.802046745751134</v>
          </cell>
          <cell r="AD105">
            <v>62.826793679243451</v>
          </cell>
          <cell r="AE105">
            <v>62.846556932150861</v>
          </cell>
          <cell r="AF105">
            <v>62.868843902532937</v>
          </cell>
          <cell r="AG105">
            <v>62.87777754174072</v>
          </cell>
          <cell r="AH105">
            <v>62.862474976505212</v>
          </cell>
          <cell r="AI105">
            <v>62.836015729498349</v>
          </cell>
          <cell r="AJ105">
            <v>62.816892432508226</v>
          </cell>
          <cell r="AK105">
            <v>62.806511623434069</v>
          </cell>
          <cell r="AL105">
            <v>62.8196784339586</v>
          </cell>
          <cell r="AM105">
            <v>62.839576101489783</v>
          </cell>
          <cell r="AN105">
            <v>62.850008123098824</v>
          </cell>
          <cell r="AO105">
            <v>62.840699625754731</v>
          </cell>
          <cell r="AP105">
            <v>62.830121785309537</v>
          </cell>
          <cell r="AQ105">
            <v>62.807854813185074</v>
          </cell>
          <cell r="AR105">
            <v>62.797400702412766</v>
          </cell>
          <cell r="AS105">
            <v>62.789351281255584</v>
          </cell>
          <cell r="AT105">
            <v>62.789676365068836</v>
          </cell>
          <cell r="AU105">
            <v>62.793772750762841</v>
          </cell>
          <cell r="AV105">
            <v>62.798530439327976</v>
          </cell>
          <cell r="AW105">
            <v>62.803731523412047</v>
          </cell>
          <cell r="AX105">
            <v>62.808487829697313</v>
          </cell>
          <cell r="AY105">
            <v>62.815238017847598</v>
          </cell>
          <cell r="AZ105">
            <v>62.819983268300483</v>
          </cell>
          <cell r="BA105">
            <v>62.824877208701317</v>
          </cell>
          <cell r="BB105">
            <v>62.829007992049256</v>
          </cell>
          <cell r="BC105">
            <v>62.83292137680337</v>
          </cell>
        </row>
        <row r="106">
          <cell r="A106" t="str">
            <v>Age_Ret_flux_f</v>
          </cell>
          <cell r="B106" t="str">
            <v>Age moyen départ retraite flux nouveaux droits directs femmes</v>
          </cell>
          <cell r="C106">
            <v>0</v>
          </cell>
          <cell r="D106">
            <v>0</v>
          </cell>
          <cell r="E106">
            <v>0</v>
          </cell>
          <cell r="F106">
            <v>0</v>
          </cell>
          <cell r="G106">
            <v>0</v>
          </cell>
          <cell r="H106">
            <v>0</v>
          </cell>
          <cell r="I106">
            <v>62.19371170589929</v>
          </cell>
          <cell r="J106">
            <v>61.92904336926204</v>
          </cell>
          <cell r="K106">
            <v>61.654609993590931</v>
          </cell>
          <cell r="L106">
            <v>61.618190295702483</v>
          </cell>
          <cell r="M106">
            <v>61.71052160955049</v>
          </cell>
          <cell r="N106">
            <v>61.415497027475666</v>
          </cell>
          <cell r="O106">
            <v>61.603700614597855</v>
          </cell>
          <cell r="P106">
            <v>61.821426381458224</v>
          </cell>
          <cell r="Q106">
            <v>61.85537105504045</v>
          </cell>
          <cell r="R106">
            <v>61.955984805391914</v>
          </cell>
          <cell r="S106">
            <v>61.994876656644301</v>
          </cell>
          <cell r="T106">
            <v>62.003366759282663</v>
          </cell>
          <cell r="U106">
            <v>62.037323926303806</v>
          </cell>
          <cell r="V106">
            <v>62.072384393170978</v>
          </cell>
          <cell r="W106">
            <v>62.077394459720168</v>
          </cell>
          <cell r="X106">
            <v>62.118016655673031</v>
          </cell>
          <cell r="Y106">
            <v>62.042481749532946</v>
          </cell>
          <cell r="Z106">
            <v>62.082112516851616</v>
          </cell>
          <cell r="AA106">
            <v>62.091292683182346</v>
          </cell>
          <cell r="AB106">
            <v>62.096280054115823</v>
          </cell>
          <cell r="AC106">
            <v>62.044670481681514</v>
          </cell>
          <cell r="AD106">
            <v>62.032778445305816</v>
          </cell>
          <cell r="AE106">
            <v>62.011402705918577</v>
          </cell>
          <cell r="AF106">
            <v>62.01470172197012</v>
          </cell>
          <cell r="AG106">
            <v>61.985697156553229</v>
          </cell>
          <cell r="AH106">
            <v>61.96283031391043</v>
          </cell>
          <cell r="AI106">
            <v>61.94836009433665</v>
          </cell>
          <cell r="AJ106">
            <v>61.929862289911142</v>
          </cell>
          <cell r="AK106">
            <v>61.910949841997379</v>
          </cell>
          <cell r="AL106">
            <v>61.946710686166142</v>
          </cell>
          <cell r="AM106">
            <v>61.978177321661057</v>
          </cell>
          <cell r="AN106">
            <v>62.03429397206304</v>
          </cell>
          <cell r="AO106">
            <v>62.051077180622144</v>
          </cell>
          <cell r="AP106">
            <v>62.067775287833165</v>
          </cell>
          <cell r="AQ106">
            <v>62.064263496971698</v>
          </cell>
          <cell r="AR106">
            <v>62.056867989720502</v>
          </cell>
          <cell r="AS106">
            <v>62.033830166878687</v>
          </cell>
          <cell r="AT106">
            <v>62.040652462056613</v>
          </cell>
          <cell r="AU106">
            <v>62.051601266198233</v>
          </cell>
          <cell r="AV106">
            <v>62.079201590475591</v>
          </cell>
          <cell r="AW106">
            <v>62.066305322432378</v>
          </cell>
          <cell r="AX106">
            <v>62.072516373256569</v>
          </cell>
          <cell r="AY106">
            <v>62.077707397253242</v>
          </cell>
          <cell r="AZ106">
            <v>62.074641319479774</v>
          </cell>
          <cell r="BA106">
            <v>62.064196960456648</v>
          </cell>
          <cell r="BB106">
            <v>62.063348094716893</v>
          </cell>
          <cell r="BC106">
            <v>62.059231794260796</v>
          </cell>
        </row>
        <row r="107">
          <cell r="A107" t="str">
            <v>Dur_Ass_flux</v>
          </cell>
          <cell r="B107" t="str">
            <v>Durée d'assurance tous régimes flux nouveaux droits (en années)</v>
          </cell>
          <cell r="C107">
            <v>0</v>
          </cell>
          <cell r="D107">
            <v>0</v>
          </cell>
          <cell r="E107">
            <v>0</v>
          </cell>
          <cell r="F107">
            <v>0</v>
          </cell>
          <cell r="G107">
            <v>0</v>
          </cell>
          <cell r="H107">
            <v>0</v>
          </cell>
          <cell r="I107">
            <v>160.28750223648285</v>
          </cell>
          <cell r="J107">
            <v>150.66923198739835</v>
          </cell>
          <cell r="K107">
            <v>150.74170805069221</v>
          </cell>
          <cell r="L107">
            <v>150.28930760737097</v>
          </cell>
          <cell r="M107">
            <v>149.07886355087768</v>
          </cell>
          <cell r="N107">
            <v>150.75177264039223</v>
          </cell>
          <cell r="O107">
            <v>152.01614631837066</v>
          </cell>
          <cell r="P107">
            <v>153.33736411115365</v>
          </cell>
          <cell r="Q107">
            <v>151.6375010672588</v>
          </cell>
          <cell r="R107">
            <v>150.90982664912264</v>
          </cell>
          <cell r="S107">
            <v>152.4410266854737</v>
          </cell>
          <cell r="T107">
            <v>153.77144369291457</v>
          </cell>
          <cell r="U107">
            <v>152.60810170094774</v>
          </cell>
          <cell r="V107">
            <v>152.25071788902594</v>
          </cell>
          <cell r="W107">
            <v>151.6768506160557</v>
          </cell>
          <cell r="X107">
            <v>151.95973365921424</v>
          </cell>
          <cell r="Y107">
            <v>152.04994761169442</v>
          </cell>
          <cell r="Z107">
            <v>152.79781660796513</v>
          </cell>
          <cell r="AA107">
            <v>153.41648937228715</v>
          </cell>
          <cell r="AB107">
            <v>154.66087581263673</v>
          </cell>
          <cell r="AC107">
            <v>157.89363231134405</v>
          </cell>
          <cell r="AD107">
            <v>158.20030494498263</v>
          </cell>
          <cell r="AE107">
            <v>158.7092087137984</v>
          </cell>
          <cell r="AF107">
            <v>158.75451712303845</v>
          </cell>
          <cell r="AG107">
            <v>159.05941933505201</v>
          </cell>
          <cell r="AH107">
            <v>159.34384516214269</v>
          </cell>
          <cell r="AI107">
            <v>159.51358976772198</v>
          </cell>
          <cell r="AJ107">
            <v>159.7893131490801</v>
          </cell>
          <cell r="AK107">
            <v>159.89354781599653</v>
          </cell>
          <cell r="AL107">
            <v>159.96809425577408</v>
          </cell>
          <cell r="AM107">
            <v>160.08199332045643</v>
          </cell>
          <cell r="AN107">
            <v>160.16999569655832</v>
          </cell>
          <cell r="AO107">
            <v>160.26364501500828</v>
          </cell>
          <cell r="AP107">
            <v>160.43353467894701</v>
          </cell>
          <cell r="AQ107">
            <v>160.48526274746052</v>
          </cell>
          <cell r="AR107">
            <v>160.57188064706867</v>
          </cell>
          <cell r="AS107">
            <v>160.51704157272724</v>
          </cell>
          <cell r="AT107">
            <v>160.53137351835809</v>
          </cell>
          <cell r="AU107">
            <v>160.56919934119844</v>
          </cell>
          <cell r="AV107">
            <v>160.60937146924451</v>
          </cell>
          <cell r="AW107">
            <v>160.63141686758723</v>
          </cell>
          <cell r="AX107">
            <v>160.64636303137323</v>
          </cell>
          <cell r="AY107">
            <v>160.6761291094351</v>
          </cell>
          <cell r="AZ107">
            <v>160.67128313216827</v>
          </cell>
          <cell r="BA107">
            <v>160.66569018707105</v>
          </cell>
          <cell r="BB107">
            <v>160.65281436020661</v>
          </cell>
          <cell r="BC107">
            <v>160.62949868073301</v>
          </cell>
        </row>
        <row r="108">
          <cell r="A108" t="str">
            <v>Dur_Ass_flux_h</v>
          </cell>
          <cell r="B108" t="str">
            <v>Durée d'assurance tous régimes flux nouveaux droits hommes (en années)</v>
          </cell>
          <cell r="C108">
            <v>0</v>
          </cell>
          <cell r="D108">
            <v>0</v>
          </cell>
          <cell r="E108">
            <v>0</v>
          </cell>
          <cell r="F108">
            <v>0</v>
          </cell>
          <cell r="G108">
            <v>0</v>
          </cell>
          <cell r="H108">
            <v>0</v>
          </cell>
          <cell r="I108">
            <v>166.56784027915688</v>
          </cell>
          <cell r="J108">
            <v>155.60410916480791</v>
          </cell>
          <cell r="K108">
            <v>156.07986485020112</v>
          </cell>
          <cell r="L108">
            <v>155.0753009381792</v>
          </cell>
          <cell r="M108">
            <v>153.58132171214251</v>
          </cell>
          <cell r="N108">
            <v>155.99623075728661</v>
          </cell>
          <cell r="O108">
            <v>157.85650356042973</v>
          </cell>
          <cell r="P108">
            <v>159.51264033756243</v>
          </cell>
          <cell r="Q108">
            <v>157.5499830999189</v>
          </cell>
          <cell r="R108">
            <v>157.35697599359756</v>
          </cell>
          <cell r="S108">
            <v>158.56121490250629</v>
          </cell>
          <cell r="T108">
            <v>159.82795114125091</v>
          </cell>
          <cell r="U108">
            <v>158.85310382402744</v>
          </cell>
          <cell r="V108">
            <v>158.15021585281167</v>
          </cell>
          <cell r="W108">
            <v>157.11812009484646</v>
          </cell>
          <cell r="X108">
            <v>157.31551694387545</v>
          </cell>
          <cell r="Y108">
            <v>157.51690075341725</v>
          </cell>
          <cell r="Z108">
            <v>157.90716681752104</v>
          </cell>
          <cell r="AA108">
            <v>158.40268026933532</v>
          </cell>
          <cell r="AB108">
            <v>159.61950537713491</v>
          </cell>
          <cell r="AC108">
            <v>163.34145163675285</v>
          </cell>
          <cell r="AD108">
            <v>163.6060691747544</v>
          </cell>
          <cell r="AE108">
            <v>163.94347410768441</v>
          </cell>
          <cell r="AF108">
            <v>164.17921872377397</v>
          </cell>
          <cell r="AG108">
            <v>164.46059814383418</v>
          </cell>
          <cell r="AH108">
            <v>164.54467927452569</v>
          </cell>
          <cell r="AI108">
            <v>164.69502109636971</v>
          </cell>
          <cell r="AJ108">
            <v>164.98982143980641</v>
          </cell>
          <cell r="AK108">
            <v>165.22361170117753</v>
          </cell>
          <cell r="AL108">
            <v>165.31608447214848</v>
          </cell>
          <cell r="AM108">
            <v>165.56954654280187</v>
          </cell>
          <cell r="AN108">
            <v>165.55727849628732</v>
          </cell>
          <cell r="AO108">
            <v>165.65361957353136</v>
          </cell>
          <cell r="AP108">
            <v>165.78794858703799</v>
          </cell>
          <cell r="AQ108">
            <v>165.83212074157115</v>
          </cell>
          <cell r="AR108">
            <v>165.84628525792519</v>
          </cell>
          <cell r="AS108">
            <v>165.8703581411402</v>
          </cell>
          <cell r="AT108">
            <v>165.9023638303286</v>
          </cell>
          <cell r="AU108">
            <v>165.98022610104343</v>
          </cell>
          <cell r="AV108">
            <v>166.0019493193968</v>
          </cell>
          <cell r="AW108">
            <v>166.04531233198637</v>
          </cell>
          <cell r="AX108">
            <v>166.0721480315074</v>
          </cell>
          <cell r="AY108">
            <v>166.05629172049188</v>
          </cell>
          <cell r="AZ108">
            <v>166.06002719719558</v>
          </cell>
          <cell r="BA108">
            <v>166.06997144819505</v>
          </cell>
          <cell r="BB108">
            <v>166.069975314705</v>
          </cell>
          <cell r="BC108">
            <v>166.06604954937103</v>
          </cell>
        </row>
        <row r="109">
          <cell r="A109" t="str">
            <v>Dur_Ass_flux_f</v>
          </cell>
          <cell r="B109" t="str">
            <v>Durée d'assurance tous régimes flux nouveaux droits femmes (en années)</v>
          </cell>
          <cell r="C109">
            <v>0</v>
          </cell>
          <cell r="D109">
            <v>0</v>
          </cell>
          <cell r="E109">
            <v>0</v>
          </cell>
          <cell r="F109">
            <v>0</v>
          </cell>
          <cell r="G109">
            <v>0</v>
          </cell>
          <cell r="H109">
            <v>0</v>
          </cell>
          <cell r="I109">
            <v>116.43568526050709</v>
          </cell>
          <cell r="J109">
            <v>123.91686078152034</v>
          </cell>
          <cell r="K109">
            <v>124.20242446214274</v>
          </cell>
          <cell r="L109">
            <v>127.24932875925397</v>
          </cell>
          <cell r="M109">
            <v>127.28857850940757</v>
          </cell>
          <cell r="N109">
            <v>128.80642967518753</v>
          </cell>
          <cell r="O109">
            <v>130.32646199833718</v>
          </cell>
          <cell r="P109">
            <v>131.27417252993894</v>
          </cell>
          <cell r="Q109">
            <v>131.04968195331085</v>
          </cell>
          <cell r="R109">
            <v>128.47712827835659</v>
          </cell>
          <cell r="S109">
            <v>127.90578381673981</v>
          </cell>
          <cell r="T109">
            <v>129.51652312486794</v>
          </cell>
          <cell r="U109">
            <v>128.39697280678638</v>
          </cell>
          <cell r="V109">
            <v>129.70665118420058</v>
          </cell>
          <cell r="W109">
            <v>130.35090445619923</v>
          </cell>
          <cell r="X109">
            <v>131.54192142610461</v>
          </cell>
          <cell r="Y109">
            <v>131.52711196176341</v>
          </cell>
          <cell r="Z109">
            <v>133.86798955452943</v>
          </cell>
          <cell r="AA109">
            <v>135.34436362015185</v>
          </cell>
          <cell r="AB109">
            <v>136.70105000154439</v>
          </cell>
          <cell r="AC109">
            <v>138.86756321830958</v>
          </cell>
          <cell r="AD109">
            <v>139.72982632891487</v>
          </cell>
          <cell r="AE109">
            <v>141.34410207324723</v>
          </cell>
          <cell r="AF109">
            <v>141.15949475438515</v>
          </cell>
          <cell r="AG109">
            <v>141.93621790247579</v>
          </cell>
          <cell r="AH109">
            <v>143.15703323500364</v>
          </cell>
          <cell r="AI109">
            <v>143.78804138855085</v>
          </cell>
          <cell r="AJ109">
            <v>144.18305938761438</v>
          </cell>
          <cell r="AK109">
            <v>143.98603784123375</v>
          </cell>
          <cell r="AL109">
            <v>143.80145683095526</v>
          </cell>
          <cell r="AM109">
            <v>143.45330696055768</v>
          </cell>
          <cell r="AN109">
            <v>143.30568089820278</v>
          </cell>
          <cell r="AO109">
            <v>143.26809732287776</v>
          </cell>
          <cell r="AP109">
            <v>143.43510658614034</v>
          </cell>
          <cell r="AQ109">
            <v>143.35912237487165</v>
          </cell>
          <cell r="AR109">
            <v>143.55175964465195</v>
          </cell>
          <cell r="AS109">
            <v>143.47468422174308</v>
          </cell>
          <cell r="AT109">
            <v>143.41650731046369</v>
          </cell>
          <cell r="AU109">
            <v>143.2019169012973</v>
          </cell>
          <cell r="AV109">
            <v>142.98291138623065</v>
          </cell>
          <cell r="AW109">
            <v>143.0388903597499</v>
          </cell>
          <cell r="AX109">
            <v>142.97860669388064</v>
          </cell>
          <cell r="AY109">
            <v>143.07582556141512</v>
          </cell>
          <cell r="AZ109">
            <v>143.09400490111975</v>
          </cell>
          <cell r="BA109">
            <v>143.08374027717386</v>
          </cell>
          <cell r="BB109">
            <v>143.14767955435693</v>
          </cell>
          <cell r="BC109">
            <v>143.15030673870604</v>
          </cell>
        </row>
        <row r="110">
          <cell r="A110" t="str">
            <v>Eff_Min_flux</v>
          </cell>
          <cell r="B110" t="str">
            <v xml:space="preserve">Effectifs flux droits directs dont pension au minimum du régime  </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row>
        <row r="111">
          <cell r="A111" t="str">
            <v>M_min_flux</v>
          </cell>
          <cell r="B111" t="str">
            <v>Masses flux Pensions au min du régime</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row>
        <row r="112">
          <cell r="A112" t="str">
            <v>Eff_Min</v>
          </cell>
          <cell r="B112" t="str">
            <v xml:space="preserve">Effectifs stock droits directs dont pension au minimum du régime  </v>
          </cell>
          <cell r="C112">
            <v>0</v>
          </cell>
          <cell r="D112">
            <v>0</v>
          </cell>
          <cell r="E112">
            <v>0</v>
          </cell>
          <cell r="F112">
            <v>0</v>
          </cell>
          <cell r="G112">
            <v>160467</v>
          </cell>
          <cell r="H112">
            <v>169679</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row>
        <row r="113">
          <cell r="A113" t="str">
            <v>M_min</v>
          </cell>
          <cell r="B113" t="str">
            <v>Masses stock Pensions au min du régime</v>
          </cell>
          <cell r="C113">
            <v>0</v>
          </cell>
          <cell r="D113">
            <v>0</v>
          </cell>
          <cell r="E113">
            <v>0</v>
          </cell>
          <cell r="F113">
            <v>0</v>
          </cell>
          <cell r="G113">
            <v>70</v>
          </cell>
          <cell r="H113">
            <v>75</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row>
        <row r="114">
          <cell r="A114" t="str">
            <v>Fin_Tab_Valeurs</v>
          </cell>
          <cell r="B114" t="str">
            <v>Fin de la partie normalisée</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row>
        <row r="128">
          <cell r="B128">
            <v>1.05762961</v>
          </cell>
        </row>
        <row r="129">
          <cell r="B129">
            <v>6.5595699999999999</v>
          </cell>
        </row>
      </sheetData>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qemploi données"/>
      <sheetName val="V2.3-5"/>
      <sheetName val="V2.3-6 &amp; 7"/>
      <sheetName val="FPE (FGE 31-12-06) %"/>
      <sheetName val="V2.3-1 à V2.3-4"/>
      <sheetName val="Données FPT FPH"/>
    </sheetNames>
    <sheetDataSet>
      <sheetData sheetId="0" refreshError="1">
        <row r="2">
          <cell r="H2" t="str">
            <v>AG</v>
          </cell>
          <cell r="I2" t="str">
            <v>puboep</v>
          </cell>
          <cell r="J2" t="str">
            <v>COUNT</v>
          </cell>
          <cell r="K2" t="str">
            <v>PERCENT</v>
          </cell>
        </row>
        <row r="3">
          <cell r="H3" t="str">
            <v>16</v>
          </cell>
          <cell r="I3" t="str">
            <v>1</v>
          </cell>
          <cell r="J3">
            <v>1099.0796316600088</v>
          </cell>
          <cell r="K3">
            <v>5.4162217260843694E-3</v>
          </cell>
        </row>
        <row r="4">
          <cell r="H4" t="str">
            <v>16</v>
          </cell>
          <cell r="I4" t="str">
            <v>4</v>
          </cell>
          <cell r="J4">
            <v>1124.9813643571713</v>
          </cell>
          <cell r="K4">
            <v>5.5438644585456319E-3</v>
          </cell>
        </row>
        <row r="5">
          <cell r="H5" t="str">
            <v>17</v>
          </cell>
          <cell r="I5" t="str">
            <v>2</v>
          </cell>
          <cell r="J5">
            <v>187.130049044196</v>
          </cell>
          <cell r="K5">
            <v>9.2216961177380601E-4</v>
          </cell>
        </row>
        <row r="6">
          <cell r="H6" t="str">
            <v>17</v>
          </cell>
          <cell r="I6" t="str">
            <v>4</v>
          </cell>
          <cell r="J6">
            <v>7342.3163664093227</v>
          </cell>
          <cell r="K6">
            <v>3.6182649808064862E-2</v>
          </cell>
        </row>
        <row r="7">
          <cell r="H7" t="str">
            <v>18</v>
          </cell>
          <cell r="I7" t="str">
            <v>1</v>
          </cell>
          <cell r="J7">
            <v>2496.0062549261897</v>
          </cell>
          <cell r="K7">
            <v>1.2300221855585871E-2</v>
          </cell>
        </row>
        <row r="8">
          <cell r="H8" t="str">
            <v>18</v>
          </cell>
          <cell r="I8" t="str">
            <v>2</v>
          </cell>
          <cell r="J8">
            <v>1270.3468445463955</v>
          </cell>
          <cell r="K8">
            <v>6.2602198975363508E-3</v>
          </cell>
        </row>
        <row r="9">
          <cell r="H9" t="str">
            <v>18</v>
          </cell>
          <cell r="I9" t="str">
            <v>3</v>
          </cell>
          <cell r="J9">
            <v>228.53697251540177</v>
          </cell>
          <cell r="K9">
            <v>1.1262213220000522E-3</v>
          </cell>
        </row>
        <row r="10">
          <cell r="H10" t="str">
            <v>18</v>
          </cell>
          <cell r="I10" t="str">
            <v>4</v>
          </cell>
          <cell r="J10">
            <v>33594.740397117333</v>
          </cell>
          <cell r="K10">
            <v>0.16555357553684327</v>
          </cell>
        </row>
        <row r="11">
          <cell r="H11" t="str">
            <v>19</v>
          </cell>
          <cell r="I11" t="str">
            <v>1</v>
          </cell>
          <cell r="J11">
            <v>3397.0081429887978</v>
          </cell>
          <cell r="K11">
            <v>1.674032415645112E-2</v>
          </cell>
        </row>
        <row r="12">
          <cell r="H12" t="str">
            <v>19</v>
          </cell>
          <cell r="I12" t="str">
            <v>2</v>
          </cell>
          <cell r="J12">
            <v>5464.3175833449932</v>
          </cell>
          <cell r="K12">
            <v>2.692794476450934E-2</v>
          </cell>
        </row>
        <row r="13">
          <cell r="H13" t="str">
            <v>19</v>
          </cell>
          <cell r="I13" t="str">
            <v>3</v>
          </cell>
          <cell r="J13">
            <v>3044.9241585617192</v>
          </cell>
          <cell r="K13">
            <v>1.5005267959494686E-2</v>
          </cell>
        </row>
        <row r="14">
          <cell r="H14" t="str">
            <v>19</v>
          </cell>
          <cell r="I14" t="str">
            <v>4</v>
          </cell>
          <cell r="J14">
            <v>71047.210972919143</v>
          </cell>
          <cell r="K14">
            <v>0.3501178955232076</v>
          </cell>
        </row>
        <row r="15">
          <cell r="H15" t="str">
            <v>20</v>
          </cell>
          <cell r="I15" t="str">
            <v>1</v>
          </cell>
          <cell r="J15">
            <v>6488.8394681509699</v>
          </cell>
          <cell r="K15">
            <v>3.1976748810631075E-2</v>
          </cell>
        </row>
        <row r="16">
          <cell r="H16" t="str">
            <v>20</v>
          </cell>
          <cell r="I16" t="str">
            <v>2</v>
          </cell>
          <cell r="J16">
            <v>8245.4300273104182</v>
          </cell>
          <cell r="K16">
            <v>4.0633158843436781E-2</v>
          </cell>
        </row>
        <row r="17">
          <cell r="H17" t="str">
            <v>20</v>
          </cell>
          <cell r="I17" t="str">
            <v>3</v>
          </cell>
          <cell r="J17">
            <v>2218.4409694494962</v>
          </cell>
          <cell r="K17">
            <v>1.0932390912039892E-2</v>
          </cell>
        </row>
        <row r="18">
          <cell r="H18" t="str">
            <v>20</v>
          </cell>
          <cell r="I18" t="str">
            <v>4</v>
          </cell>
          <cell r="J18">
            <v>137130.25869657251</v>
          </cell>
          <cell r="K18">
            <v>0.67577258740948332</v>
          </cell>
        </row>
        <row r="19">
          <cell r="H19" t="str">
            <v>21</v>
          </cell>
          <cell r="I19" t="str">
            <v>1</v>
          </cell>
          <cell r="J19">
            <v>9609.6462302640848</v>
          </cell>
          <cell r="K19">
            <v>4.7355963292422934E-2</v>
          </cell>
        </row>
        <row r="20">
          <cell r="H20" t="str">
            <v>21</v>
          </cell>
          <cell r="I20" t="str">
            <v>2</v>
          </cell>
          <cell r="J20">
            <v>12662.488879218636</v>
          </cell>
          <cell r="K20">
            <v>6.2400253264943799E-2</v>
          </cell>
        </row>
        <row r="21">
          <cell r="H21" t="str">
            <v>21</v>
          </cell>
          <cell r="I21" t="str">
            <v>3</v>
          </cell>
          <cell r="J21">
            <v>4599.788447924202</v>
          </cell>
          <cell r="K21">
            <v>2.2667578771713368E-2</v>
          </cell>
        </row>
        <row r="22">
          <cell r="H22" t="str">
            <v>21</v>
          </cell>
          <cell r="I22" t="str">
            <v>4</v>
          </cell>
          <cell r="J22">
            <v>164479.18254278155</v>
          </cell>
          <cell r="K22">
            <v>0.81054702163053938</v>
          </cell>
        </row>
        <row r="23">
          <cell r="H23" t="str">
            <v>22</v>
          </cell>
          <cell r="I23" t="str">
            <v>1</v>
          </cell>
          <cell r="J23">
            <v>13069.528394151543</v>
          </cell>
          <cell r="K23">
            <v>6.4406128181235978E-2</v>
          </cell>
        </row>
        <row r="24">
          <cell r="H24" t="str">
            <v>22</v>
          </cell>
          <cell r="I24" t="str">
            <v>2</v>
          </cell>
          <cell r="J24">
            <v>25889.295698940947</v>
          </cell>
          <cell r="K24">
            <v>0.12758144341719832</v>
          </cell>
        </row>
        <row r="25">
          <cell r="H25" t="str">
            <v>22</v>
          </cell>
          <cell r="I25" t="str">
            <v>3</v>
          </cell>
          <cell r="J25">
            <v>8048.326436489373</v>
          </cell>
          <cell r="K25">
            <v>3.9661840005254155E-2</v>
          </cell>
        </row>
        <row r="26">
          <cell r="H26" t="str">
            <v>22</v>
          </cell>
          <cell r="I26" t="str">
            <v>4</v>
          </cell>
          <cell r="J26">
            <v>245551.56624580719</v>
          </cell>
          <cell r="K26">
            <v>1.2100685788943806</v>
          </cell>
        </row>
        <row r="27">
          <cell r="H27" t="str">
            <v>23</v>
          </cell>
          <cell r="I27" t="str">
            <v>1</v>
          </cell>
          <cell r="J27">
            <v>14447.889968005835</v>
          </cell>
          <cell r="K27">
            <v>7.1198640468479291E-2</v>
          </cell>
        </row>
        <row r="28">
          <cell r="H28" t="str">
            <v>23</v>
          </cell>
          <cell r="I28" t="str">
            <v>2</v>
          </cell>
          <cell r="J28">
            <v>15808.036736016897</v>
          </cell>
          <cell r="K28">
            <v>7.7901390900163958E-2</v>
          </cell>
        </row>
        <row r="29">
          <cell r="H29" t="str">
            <v>23</v>
          </cell>
          <cell r="I29" t="str">
            <v>3</v>
          </cell>
          <cell r="J29">
            <v>10605.705711760027</v>
          </cell>
          <cell r="K29">
            <v>5.2264505720784046E-2</v>
          </cell>
        </row>
        <row r="30">
          <cell r="H30" t="str">
            <v>23</v>
          </cell>
          <cell r="I30" t="str">
            <v>4</v>
          </cell>
          <cell r="J30">
            <v>225264.03062970171</v>
          </cell>
          <cell r="K30">
            <v>1.110092391539603</v>
          </cell>
        </row>
        <row r="31">
          <cell r="H31" t="str">
            <v>24</v>
          </cell>
          <cell r="I31" t="str">
            <v>1</v>
          </cell>
          <cell r="J31">
            <v>35194.237508063343</v>
          </cell>
          <cell r="K31">
            <v>0.17343583515986105</v>
          </cell>
        </row>
        <row r="32">
          <cell r="H32" t="str">
            <v>24</v>
          </cell>
          <cell r="I32" t="str">
            <v>2</v>
          </cell>
          <cell r="J32">
            <v>28395.956170846341</v>
          </cell>
          <cell r="K32">
            <v>0.13993416884014628</v>
          </cell>
        </row>
        <row r="33">
          <cell r="H33" t="str">
            <v>24</v>
          </cell>
          <cell r="I33" t="str">
            <v>3</v>
          </cell>
          <cell r="J33">
            <v>16771.058591205234</v>
          </cell>
          <cell r="K33">
            <v>8.2647125189577716E-2</v>
          </cell>
        </row>
        <row r="34">
          <cell r="H34" t="str">
            <v>24</v>
          </cell>
          <cell r="I34" t="str">
            <v>4</v>
          </cell>
          <cell r="J34">
            <v>312888.32741968083</v>
          </cell>
          <cell r="K34">
            <v>1.5419015219571535</v>
          </cell>
        </row>
        <row r="35">
          <cell r="H35" t="str">
            <v>25</v>
          </cell>
          <cell r="I35" t="str">
            <v>1</v>
          </cell>
          <cell r="J35">
            <v>28584.178034120407</v>
          </cell>
          <cell r="K35">
            <v>0.14086171887002844</v>
          </cell>
        </row>
        <row r="36">
          <cell r="H36" t="str">
            <v>25</v>
          </cell>
          <cell r="I36" t="str">
            <v>2</v>
          </cell>
          <cell r="J36">
            <v>31012.99476984069</v>
          </cell>
          <cell r="K36">
            <v>0.15283083338524939</v>
          </cell>
        </row>
        <row r="37">
          <cell r="H37" t="str">
            <v>25</v>
          </cell>
          <cell r="I37" t="str">
            <v>3</v>
          </cell>
          <cell r="J37">
            <v>22182.651322175901</v>
          </cell>
          <cell r="K37">
            <v>0.10931524392992255</v>
          </cell>
        </row>
        <row r="38">
          <cell r="H38" t="str">
            <v>25</v>
          </cell>
          <cell r="I38" t="str">
            <v>4</v>
          </cell>
          <cell r="J38">
            <v>377771.45818774006</v>
          </cell>
          <cell r="K38">
            <v>1.8616430697024808</v>
          </cell>
        </row>
        <row r="39">
          <cell r="H39" t="str">
            <v>26</v>
          </cell>
          <cell r="I39" t="str">
            <v>1</v>
          </cell>
          <cell r="J39">
            <v>51156.534065379805</v>
          </cell>
          <cell r="K39">
            <v>0.25209741246646644</v>
          </cell>
        </row>
        <row r="40">
          <cell r="H40" t="str">
            <v>26</v>
          </cell>
          <cell r="I40" t="str">
            <v>2</v>
          </cell>
          <cell r="J40">
            <v>35724.914928120226</v>
          </cell>
          <cell r="K40">
            <v>0.17605099286932868</v>
          </cell>
        </row>
        <row r="41">
          <cell r="H41" t="str">
            <v>26</v>
          </cell>
          <cell r="I41" t="str">
            <v>3</v>
          </cell>
          <cell r="J41">
            <v>26290.266847171042</v>
          </cell>
          <cell r="K41">
            <v>0.12955741365813228</v>
          </cell>
        </row>
        <row r="42">
          <cell r="H42" t="str">
            <v>26</v>
          </cell>
          <cell r="I42" t="str">
            <v>4</v>
          </cell>
          <cell r="J42">
            <v>401757.59144754836</v>
          </cell>
          <cell r="K42">
            <v>1.9798458025566152</v>
          </cell>
        </row>
        <row r="43">
          <cell r="H43" t="str">
            <v>27</v>
          </cell>
          <cell r="I43" t="str">
            <v>1</v>
          </cell>
          <cell r="J43">
            <v>25204.140711717402</v>
          </cell>
          <cell r="K43">
            <v>0.12420502625811555</v>
          </cell>
        </row>
        <row r="44">
          <cell r="H44" t="str">
            <v>27</v>
          </cell>
          <cell r="I44" t="str">
            <v>2</v>
          </cell>
          <cell r="J44">
            <v>45217.634910975474</v>
          </cell>
          <cell r="K44">
            <v>0.22283074815705156</v>
          </cell>
        </row>
        <row r="45">
          <cell r="H45" t="str">
            <v>27</v>
          </cell>
          <cell r="I45" t="str">
            <v>3</v>
          </cell>
          <cell r="J45">
            <v>17635.321541361642</v>
          </cell>
          <cell r="K45">
            <v>8.6906179431731984E-2</v>
          </cell>
        </row>
        <row r="46">
          <cell r="H46" t="str">
            <v>27</v>
          </cell>
          <cell r="I46" t="str">
            <v>4</v>
          </cell>
          <cell r="J46">
            <v>426897.92062735715</v>
          </cell>
          <cell r="K46">
            <v>2.1037363680645336</v>
          </cell>
        </row>
        <row r="47">
          <cell r="H47" t="str">
            <v>28</v>
          </cell>
          <cell r="I47" t="str">
            <v>1</v>
          </cell>
          <cell r="J47">
            <v>39704.887536663977</v>
          </cell>
          <cell r="K47">
            <v>0.19566414326413431</v>
          </cell>
        </row>
        <row r="48">
          <cell r="H48" t="str">
            <v>28</v>
          </cell>
          <cell r="I48" t="str">
            <v>2</v>
          </cell>
          <cell r="J48">
            <v>53784.640425350735</v>
          </cell>
          <cell r="K48">
            <v>0.26504861850768474</v>
          </cell>
        </row>
        <row r="49">
          <cell r="H49" t="str">
            <v>28</v>
          </cell>
          <cell r="I49" t="str">
            <v>3</v>
          </cell>
          <cell r="J49">
            <v>30570.783501212562</v>
          </cell>
          <cell r="K49">
            <v>0.15065163343315355</v>
          </cell>
        </row>
        <row r="50">
          <cell r="H50" t="str">
            <v>28</v>
          </cell>
          <cell r="I50" t="str">
            <v>4</v>
          </cell>
          <cell r="J50">
            <v>400579.08634288126</v>
          </cell>
          <cell r="K50">
            <v>1.974038175185195</v>
          </cell>
        </row>
        <row r="51">
          <cell r="H51" t="str">
            <v>29</v>
          </cell>
          <cell r="I51" t="str">
            <v>1</v>
          </cell>
          <cell r="J51">
            <v>53448.358204732911</v>
          </cell>
          <cell r="K51">
            <v>0.26339143278888905</v>
          </cell>
        </row>
        <row r="52">
          <cell r="H52" t="str">
            <v>29</v>
          </cell>
          <cell r="I52" t="str">
            <v>2</v>
          </cell>
          <cell r="J52">
            <v>65191.290852296421</v>
          </cell>
          <cell r="K52">
            <v>0.32126014866857139</v>
          </cell>
        </row>
        <row r="53">
          <cell r="H53" t="str">
            <v>29</v>
          </cell>
          <cell r="I53" t="str">
            <v>3</v>
          </cell>
          <cell r="J53">
            <v>23960.098159829809</v>
          </cell>
          <cell r="K53">
            <v>0.11807443289289216</v>
          </cell>
        </row>
        <row r="54">
          <cell r="H54" t="str">
            <v>29</v>
          </cell>
          <cell r="I54" t="str">
            <v>4</v>
          </cell>
          <cell r="J54">
            <v>419015.54489237652</v>
          </cell>
          <cell r="K54">
            <v>2.0648923266692067</v>
          </cell>
        </row>
        <row r="55">
          <cell r="H55" t="str">
            <v>30</v>
          </cell>
          <cell r="I55" t="str">
            <v>1</v>
          </cell>
          <cell r="J55">
            <v>47080.779974987097</v>
          </cell>
          <cell r="K55">
            <v>0.2320122546501755</v>
          </cell>
        </row>
        <row r="56">
          <cell r="H56" t="str">
            <v>30</v>
          </cell>
          <cell r="I56" t="str">
            <v>2</v>
          </cell>
          <cell r="J56">
            <v>46140.528217652485</v>
          </cell>
          <cell r="K56">
            <v>0.22737873051837709</v>
          </cell>
        </row>
        <row r="57">
          <cell r="H57" t="str">
            <v>30</v>
          </cell>
          <cell r="I57" t="str">
            <v>3</v>
          </cell>
          <cell r="J57">
            <v>23121.788478280501</v>
          </cell>
          <cell r="K57">
            <v>0.11394327535016117</v>
          </cell>
        </row>
        <row r="58">
          <cell r="H58" t="str">
            <v>30</v>
          </cell>
          <cell r="I58" t="str">
            <v>4</v>
          </cell>
          <cell r="J58">
            <v>370412.53445860068</v>
          </cell>
          <cell r="K58">
            <v>1.8253785794560706</v>
          </cell>
        </row>
        <row r="59">
          <cell r="H59" t="str">
            <v>31</v>
          </cell>
          <cell r="I59" t="str">
            <v>1</v>
          </cell>
          <cell r="J59">
            <v>42482.81852724513</v>
          </cell>
          <cell r="K59">
            <v>0.20935367926438206</v>
          </cell>
        </row>
        <row r="60">
          <cell r="H60" t="str">
            <v>31</v>
          </cell>
          <cell r="I60" t="str">
            <v>2</v>
          </cell>
          <cell r="J60">
            <v>48974.304559130491</v>
          </cell>
          <cell r="K60">
            <v>0.24134347023827843</v>
          </cell>
        </row>
        <row r="61">
          <cell r="H61" t="str">
            <v>31</v>
          </cell>
          <cell r="I61" t="str">
            <v>3</v>
          </cell>
          <cell r="J61">
            <v>13621.847964046025</v>
          </cell>
          <cell r="K61">
            <v>6.7127937564315746E-2</v>
          </cell>
        </row>
        <row r="62">
          <cell r="H62" t="str">
            <v>31</v>
          </cell>
          <cell r="I62" t="str">
            <v>4</v>
          </cell>
          <cell r="J62">
            <v>430041.58971554745</v>
          </cell>
          <cell r="K62">
            <v>2.1192282472010433</v>
          </cell>
        </row>
        <row r="63">
          <cell r="H63" t="str">
            <v>32</v>
          </cell>
          <cell r="I63" t="str">
            <v>1</v>
          </cell>
          <cell r="J63">
            <v>54278.253841500504</v>
          </cell>
          <cell r="K63">
            <v>0.26748112624581749</v>
          </cell>
        </row>
        <row r="64">
          <cell r="H64" t="str">
            <v>32</v>
          </cell>
          <cell r="I64" t="str">
            <v>2</v>
          </cell>
          <cell r="J64">
            <v>55542.771793430489</v>
          </cell>
          <cell r="K64">
            <v>0.27371262158699</v>
          </cell>
        </row>
        <row r="65">
          <cell r="H65" t="str">
            <v>32</v>
          </cell>
          <cell r="I65" t="str">
            <v>3</v>
          </cell>
          <cell r="J65">
            <v>21243.627262491704</v>
          </cell>
          <cell r="K65">
            <v>0.10468776984444991</v>
          </cell>
        </row>
        <row r="66">
          <cell r="H66" t="str">
            <v>32</v>
          </cell>
          <cell r="I66" t="str">
            <v>4</v>
          </cell>
          <cell r="J66">
            <v>447376.59634996043</v>
          </cell>
          <cell r="K66">
            <v>2.2046544864384274</v>
          </cell>
        </row>
        <row r="67">
          <cell r="H67" t="str">
            <v>33</v>
          </cell>
          <cell r="I67" t="str">
            <v>1</v>
          </cell>
          <cell r="J67">
            <v>45677.747610812534</v>
          </cell>
          <cell r="K67">
            <v>0.2250981656666827</v>
          </cell>
        </row>
        <row r="68">
          <cell r="H68" t="str">
            <v>33</v>
          </cell>
          <cell r="I68" t="str">
            <v>2</v>
          </cell>
          <cell r="J68">
            <v>75146.294786814033</v>
          </cell>
          <cell r="K68">
            <v>0.37031802131056835</v>
          </cell>
        </row>
        <row r="69">
          <cell r="H69" t="str">
            <v>33</v>
          </cell>
          <cell r="I69" t="str">
            <v>3</v>
          </cell>
          <cell r="J69">
            <v>19905.810239159146</v>
          </cell>
          <cell r="K69">
            <v>9.8095059527040646E-2</v>
          </cell>
        </row>
        <row r="70">
          <cell r="H70" t="str">
            <v>33</v>
          </cell>
          <cell r="I70" t="str">
            <v>4</v>
          </cell>
          <cell r="J70">
            <v>465484.10515724414</v>
          </cell>
          <cell r="K70">
            <v>2.2938875863723664</v>
          </cell>
        </row>
        <row r="71">
          <cell r="H71" t="str">
            <v>34</v>
          </cell>
          <cell r="I71" t="str">
            <v>1</v>
          </cell>
          <cell r="J71">
            <v>47227.623424201447</v>
          </cell>
          <cell r="K71">
            <v>0.23273589346310361</v>
          </cell>
        </row>
        <row r="72">
          <cell r="H72" t="str">
            <v>34</v>
          </cell>
          <cell r="I72" t="str">
            <v>2</v>
          </cell>
          <cell r="J72">
            <v>61945.55592271909</v>
          </cell>
          <cell r="K72">
            <v>0.30526529303091748</v>
          </cell>
        </row>
        <row r="73">
          <cell r="H73" t="str">
            <v>34</v>
          </cell>
          <cell r="I73" t="str">
            <v>3</v>
          </cell>
          <cell r="J73">
            <v>24033.690687539885</v>
          </cell>
          <cell r="K73">
            <v>0.11843709401041169</v>
          </cell>
        </row>
        <row r="74">
          <cell r="H74" t="str">
            <v>34</v>
          </cell>
          <cell r="I74" t="str">
            <v>4</v>
          </cell>
          <cell r="J74">
            <v>461377.54384987825</v>
          </cell>
          <cell r="K74">
            <v>2.2736506117876778</v>
          </cell>
        </row>
        <row r="75">
          <cell r="H75" t="str">
            <v>35</v>
          </cell>
          <cell r="I75" t="str">
            <v>1</v>
          </cell>
          <cell r="J75">
            <v>44724.223309466783</v>
          </cell>
          <cell r="K75">
            <v>0.22039923495362962</v>
          </cell>
        </row>
        <row r="76">
          <cell r="H76" t="str">
            <v>35</v>
          </cell>
          <cell r="I76" t="str">
            <v>2</v>
          </cell>
          <cell r="J76">
            <v>63766.025188475222</v>
          </cell>
          <cell r="K76">
            <v>0.3142364948481734</v>
          </cell>
        </row>
        <row r="77">
          <cell r="H77" t="str">
            <v>35</v>
          </cell>
          <cell r="I77" t="str">
            <v>3</v>
          </cell>
          <cell r="J77">
            <v>23641.868379873478</v>
          </cell>
          <cell r="K77">
            <v>0.11650620890034735</v>
          </cell>
        </row>
        <row r="78">
          <cell r="H78" t="str">
            <v>35</v>
          </cell>
          <cell r="I78" t="str">
            <v>4</v>
          </cell>
          <cell r="J78">
            <v>465274.60644145135</v>
          </cell>
          <cell r="K78">
            <v>2.2928551848398677</v>
          </cell>
        </row>
        <row r="79">
          <cell r="H79" t="str">
            <v>36</v>
          </cell>
          <cell r="I79" t="str">
            <v>1</v>
          </cell>
          <cell r="J79">
            <v>55118.953339308537</v>
          </cell>
          <cell r="K79">
            <v>0.27162406071022821</v>
          </cell>
        </row>
        <row r="80">
          <cell r="H80" t="str">
            <v>36</v>
          </cell>
          <cell r="I80" t="str">
            <v>2</v>
          </cell>
          <cell r="J80">
            <v>70677.004628059993</v>
          </cell>
          <cell r="K80">
            <v>0.3482935330380873</v>
          </cell>
        </row>
        <row r="81">
          <cell r="H81" t="str">
            <v>36</v>
          </cell>
          <cell r="I81" t="str">
            <v>3</v>
          </cell>
          <cell r="J81">
            <v>25433.846332024848</v>
          </cell>
          <cell r="K81">
            <v>0.12533700663103337</v>
          </cell>
        </row>
        <row r="82">
          <cell r="H82" t="str">
            <v>36</v>
          </cell>
          <cell r="I82" t="str">
            <v>4</v>
          </cell>
          <cell r="J82">
            <v>461832.07080401527</v>
          </cell>
          <cell r="K82">
            <v>2.2758905029595025</v>
          </cell>
        </row>
        <row r="83">
          <cell r="H83" t="str">
            <v>37</v>
          </cell>
          <cell r="I83" t="str">
            <v>1</v>
          </cell>
          <cell r="J83">
            <v>49415.790737919007</v>
          </cell>
          <cell r="K83">
            <v>0.24351909697581406</v>
          </cell>
        </row>
        <row r="84">
          <cell r="H84" t="str">
            <v>37</v>
          </cell>
          <cell r="I84" t="str">
            <v>2</v>
          </cell>
          <cell r="J84">
            <v>72397.329532304866</v>
          </cell>
          <cell r="K84">
            <v>0.35677122733237787</v>
          </cell>
        </row>
        <row r="85">
          <cell r="H85" t="str">
            <v>37</v>
          </cell>
          <cell r="I85" t="str">
            <v>3</v>
          </cell>
          <cell r="J85">
            <v>20346.297337279844</v>
          </cell>
          <cell r="K85">
            <v>0.10026576283385909</v>
          </cell>
        </row>
        <row r="86">
          <cell r="H86" t="str">
            <v>37</v>
          </cell>
          <cell r="I86" t="str">
            <v>4</v>
          </cell>
          <cell r="J86">
            <v>467901.11569341103</v>
          </cell>
          <cell r="K86">
            <v>2.3057985203948537</v>
          </cell>
        </row>
        <row r="87">
          <cell r="H87" t="str">
            <v>38</v>
          </cell>
          <cell r="I87" t="str">
            <v>1</v>
          </cell>
          <cell r="J87">
            <v>62856.983011905024</v>
          </cell>
          <cell r="K87">
            <v>0.30975677031790422</v>
          </cell>
        </row>
        <row r="88">
          <cell r="H88" t="str">
            <v>38</v>
          </cell>
          <cell r="I88" t="str">
            <v>2</v>
          </cell>
          <cell r="J88">
            <v>60888.559460925659</v>
          </cell>
          <cell r="K88">
            <v>0.30005645553102389</v>
          </cell>
        </row>
        <row r="89">
          <cell r="H89" t="str">
            <v>38</v>
          </cell>
          <cell r="I89" t="str">
            <v>3</v>
          </cell>
          <cell r="J89">
            <v>22188.67498401269</v>
          </cell>
          <cell r="K89">
            <v>0.10934492830143776</v>
          </cell>
        </row>
        <row r="90">
          <cell r="H90" t="str">
            <v>38</v>
          </cell>
          <cell r="I90" t="str">
            <v>4</v>
          </cell>
          <cell r="J90">
            <v>423270.73164352187</v>
          </cell>
          <cell r="K90">
            <v>2.0858617216668107</v>
          </cell>
        </row>
        <row r="91">
          <cell r="H91" t="str">
            <v>39</v>
          </cell>
          <cell r="I91" t="str">
            <v>1</v>
          </cell>
          <cell r="J91">
            <v>41248.569720939086</v>
          </cell>
          <cell r="K91">
            <v>0.20327134909690203</v>
          </cell>
        </row>
        <row r="92">
          <cell r="H92" t="str">
            <v>39</v>
          </cell>
          <cell r="I92" t="str">
            <v>2</v>
          </cell>
          <cell r="J92">
            <v>58358.47684456245</v>
          </cell>
          <cell r="K92">
            <v>0.2875883066901273</v>
          </cell>
        </row>
        <row r="93">
          <cell r="H93" t="str">
            <v>39</v>
          </cell>
          <cell r="I93" t="str">
            <v>3</v>
          </cell>
          <cell r="J93">
            <v>23171.22800888884</v>
          </cell>
          <cell r="K93">
            <v>0.11418691143629614</v>
          </cell>
        </row>
        <row r="94">
          <cell r="H94" t="str">
            <v>39</v>
          </cell>
          <cell r="I94" t="str">
            <v>4</v>
          </cell>
          <cell r="J94">
            <v>467362.67380408791</v>
          </cell>
          <cell r="K94">
            <v>2.3031450996824878</v>
          </cell>
        </row>
        <row r="95">
          <cell r="H95" t="str">
            <v>40</v>
          </cell>
          <cell r="I95" t="str">
            <v>1</v>
          </cell>
          <cell r="J95">
            <v>45713.324771633139</v>
          </cell>
          <cell r="K95">
            <v>0.22527348853305035</v>
          </cell>
        </row>
        <row r="96">
          <cell r="H96" t="str">
            <v>40</v>
          </cell>
          <cell r="I96" t="str">
            <v>2</v>
          </cell>
          <cell r="J96">
            <v>72963.083772190512</v>
          </cell>
          <cell r="K96">
            <v>0.35955924224724339</v>
          </cell>
        </row>
        <row r="97">
          <cell r="H97" t="str">
            <v>40</v>
          </cell>
          <cell r="I97" t="str">
            <v>3</v>
          </cell>
          <cell r="J97">
            <v>19003.16843323403</v>
          </cell>
          <cell r="K97">
            <v>9.3646875774659008E-2</v>
          </cell>
        </row>
        <row r="98">
          <cell r="H98" t="str">
            <v>40</v>
          </cell>
          <cell r="I98" t="str">
            <v>4</v>
          </cell>
          <cell r="J98">
            <v>472370.37574602431</v>
          </cell>
          <cell r="K98">
            <v>2.3278228603054427</v>
          </cell>
        </row>
        <row r="99">
          <cell r="H99" t="str">
            <v>41</v>
          </cell>
          <cell r="I99" t="str">
            <v>1</v>
          </cell>
          <cell r="J99">
            <v>42152.467886497834</v>
          </cell>
          <cell r="K99">
            <v>0.20772572414074922</v>
          </cell>
        </row>
        <row r="100">
          <cell r="H100" t="str">
            <v>41</v>
          </cell>
          <cell r="I100" t="str">
            <v>2</v>
          </cell>
          <cell r="J100">
            <v>64126.730791250498</v>
          </cell>
          <cell r="K100">
            <v>0.31601403804540384</v>
          </cell>
        </row>
        <row r="101">
          <cell r="H101" t="str">
            <v>41</v>
          </cell>
          <cell r="I101" t="str">
            <v>3</v>
          </cell>
          <cell r="J101">
            <v>28630.972330798522</v>
          </cell>
          <cell r="K101">
            <v>0.14109231934612135</v>
          </cell>
        </row>
        <row r="102">
          <cell r="H102" t="str">
            <v>41</v>
          </cell>
          <cell r="I102" t="str">
            <v>4</v>
          </cell>
          <cell r="J102">
            <v>500078.93014585896</v>
          </cell>
          <cell r="K102">
            <v>2.4643695399232848</v>
          </cell>
        </row>
        <row r="103">
          <cell r="H103" t="str">
            <v>42</v>
          </cell>
          <cell r="I103" t="str">
            <v>1</v>
          </cell>
          <cell r="J103">
            <v>57369.1251081632</v>
          </cell>
          <cell r="K103">
            <v>0.28271281976900986</v>
          </cell>
        </row>
        <row r="104">
          <cell r="H104" t="str">
            <v>42</v>
          </cell>
          <cell r="I104" t="str">
            <v>2</v>
          </cell>
          <cell r="J104">
            <v>61233.813430314724</v>
          </cell>
          <cell r="K104">
            <v>0.30175785367921593</v>
          </cell>
        </row>
        <row r="105">
          <cell r="H105" t="str">
            <v>42</v>
          </cell>
          <cell r="I105" t="str">
            <v>3</v>
          </cell>
          <cell r="J105">
            <v>28824.976961591958</v>
          </cell>
          <cell r="K105">
            <v>0.14204836662968109</v>
          </cell>
        </row>
        <row r="106">
          <cell r="H106" t="str">
            <v>42</v>
          </cell>
          <cell r="I106" t="str">
            <v>4</v>
          </cell>
          <cell r="J106">
            <v>415550.22022735875</v>
          </cell>
          <cell r="K106">
            <v>2.0478153413462619</v>
          </cell>
        </row>
        <row r="107">
          <cell r="H107" t="str">
            <v>43</v>
          </cell>
          <cell r="I107" t="str">
            <v>1</v>
          </cell>
          <cell r="J107">
            <v>52098.86160222644</v>
          </cell>
          <cell r="K107">
            <v>0.25674116595905699</v>
          </cell>
        </row>
        <row r="108">
          <cell r="H108" t="str">
            <v>43</v>
          </cell>
          <cell r="I108" t="str">
            <v>2</v>
          </cell>
          <cell r="J108">
            <v>77700.84710110398</v>
          </cell>
          <cell r="K108">
            <v>0.38290675587221146</v>
          </cell>
        </row>
        <row r="109">
          <cell r="H109" t="str">
            <v>43</v>
          </cell>
          <cell r="I109" t="str">
            <v>3</v>
          </cell>
          <cell r="J109">
            <v>17303.862604488833</v>
          </cell>
          <cell r="K109">
            <v>8.5272762667849417E-2</v>
          </cell>
        </row>
        <row r="110">
          <cell r="H110" t="str">
            <v>43</v>
          </cell>
          <cell r="I110" t="str">
            <v>4</v>
          </cell>
          <cell r="J110">
            <v>418064.00790223543</v>
          </cell>
          <cell r="K110">
            <v>2.0602031893485639</v>
          </cell>
        </row>
        <row r="111">
          <cell r="H111" t="str">
            <v>44</v>
          </cell>
          <cell r="I111" t="str">
            <v>1</v>
          </cell>
          <cell r="J111">
            <v>49179.970909133015</v>
          </cell>
          <cell r="K111">
            <v>0.24235698602104816</v>
          </cell>
        </row>
        <row r="112">
          <cell r="H112" t="str">
            <v>44</v>
          </cell>
          <cell r="I112" t="str">
            <v>2</v>
          </cell>
          <cell r="J112">
            <v>84456.393079541056</v>
          </cell>
          <cell r="K112">
            <v>0.41619782400410771</v>
          </cell>
        </row>
        <row r="113">
          <cell r="H113" t="str">
            <v>44</v>
          </cell>
          <cell r="I113" t="str">
            <v>3</v>
          </cell>
          <cell r="J113">
            <v>24243.720261576967</v>
          </cell>
          <cell r="K113">
            <v>0.11947211159171446</v>
          </cell>
        </row>
        <row r="114">
          <cell r="H114" t="str">
            <v>44</v>
          </cell>
          <cell r="I114" t="str">
            <v>4</v>
          </cell>
          <cell r="J114">
            <v>447199.30426700733</v>
          </cell>
          <cell r="K114">
            <v>2.2037807979413504</v>
          </cell>
        </row>
        <row r="115">
          <cell r="H115" t="str">
            <v>45</v>
          </cell>
          <cell r="I115" t="str">
            <v>1</v>
          </cell>
          <cell r="J115">
            <v>59760.076056020989</v>
          </cell>
          <cell r="K115">
            <v>0.29449533315271281</v>
          </cell>
        </row>
        <row r="116">
          <cell r="H116" t="str">
            <v>45</v>
          </cell>
          <cell r="I116" t="str">
            <v>2</v>
          </cell>
          <cell r="J116">
            <v>71229.727626341934</v>
          </cell>
          <cell r="K116">
            <v>0.35101733050058742</v>
          </cell>
        </row>
        <row r="117">
          <cell r="H117" t="str">
            <v>45</v>
          </cell>
          <cell r="I117" t="str">
            <v>3</v>
          </cell>
          <cell r="J117">
            <v>22479.487207756643</v>
          </cell>
          <cell r="K117">
            <v>0.11077803964212736</v>
          </cell>
        </row>
        <row r="118">
          <cell r="H118" t="str">
            <v>45</v>
          </cell>
          <cell r="I118" t="str">
            <v>4</v>
          </cell>
          <cell r="J118">
            <v>435367.21178773098</v>
          </cell>
          <cell r="K118">
            <v>2.1454727058748055</v>
          </cell>
        </row>
        <row r="119">
          <cell r="H119" t="str">
            <v>46</v>
          </cell>
          <cell r="I119" t="str">
            <v>1</v>
          </cell>
          <cell r="J119">
            <v>65191.353988504328</v>
          </cell>
          <cell r="K119">
            <v>0.32126045980135115</v>
          </cell>
        </row>
        <row r="120">
          <cell r="H120" t="str">
            <v>46</v>
          </cell>
          <cell r="I120" t="str">
            <v>2</v>
          </cell>
          <cell r="J120">
            <v>63127.341273358186</v>
          </cell>
          <cell r="K120">
            <v>0.31108908532705182</v>
          </cell>
        </row>
        <row r="121">
          <cell r="H121" t="str">
            <v>46</v>
          </cell>
          <cell r="I121" t="str">
            <v>3</v>
          </cell>
          <cell r="J121">
            <v>35956.612601412075</v>
          </cell>
          <cell r="K121">
            <v>0.17719279000196328</v>
          </cell>
        </row>
        <row r="122">
          <cell r="H122" t="str">
            <v>46</v>
          </cell>
          <cell r="I122" t="str">
            <v>4</v>
          </cell>
          <cell r="J122">
            <v>400021.50008889602</v>
          </cell>
          <cell r="K122">
            <v>1.9712904117875243</v>
          </cell>
        </row>
        <row r="123">
          <cell r="H123" t="str">
            <v>47</v>
          </cell>
          <cell r="I123" t="str">
            <v>1</v>
          </cell>
          <cell r="J123">
            <v>59358.878698900582</v>
          </cell>
          <cell r="K123">
            <v>0.29251824816315553</v>
          </cell>
        </row>
        <row r="124">
          <cell r="H124" t="str">
            <v>47</v>
          </cell>
          <cell r="I124" t="str">
            <v>2</v>
          </cell>
          <cell r="J124">
            <v>83844.20836863124</v>
          </cell>
          <cell r="K124">
            <v>0.41318100153183746</v>
          </cell>
        </row>
        <row r="125">
          <cell r="H125" t="str">
            <v>47</v>
          </cell>
          <cell r="I125" t="str">
            <v>3</v>
          </cell>
          <cell r="J125">
            <v>28686.36462451447</v>
          </cell>
          <cell r="K125">
            <v>0.14136529041758852</v>
          </cell>
        </row>
        <row r="126">
          <cell r="H126" t="str">
            <v>47</v>
          </cell>
          <cell r="I126" t="str">
            <v>4</v>
          </cell>
          <cell r="J126">
            <v>433189.66990396893</v>
          </cell>
          <cell r="K126">
            <v>2.1347418640681228</v>
          </cell>
        </row>
        <row r="127">
          <cell r="H127" t="str">
            <v>48</v>
          </cell>
          <cell r="I127" t="str">
            <v>1</v>
          </cell>
          <cell r="J127">
            <v>53468.283231852212</v>
          </cell>
          <cell r="K127">
            <v>0.26348962254845487</v>
          </cell>
        </row>
        <row r="128">
          <cell r="H128" t="str">
            <v>48</v>
          </cell>
          <cell r="I128" t="str">
            <v>2</v>
          </cell>
          <cell r="J128">
            <v>62816.685538444661</v>
          </cell>
          <cell r="K128">
            <v>0.30955818593422979</v>
          </cell>
        </row>
        <row r="129">
          <cell r="H129" t="str">
            <v>48</v>
          </cell>
          <cell r="I129" t="str">
            <v>3</v>
          </cell>
          <cell r="J129">
            <v>27130.438211728335</v>
          </cell>
          <cell r="K129">
            <v>0.13369774550240107</v>
          </cell>
        </row>
        <row r="130">
          <cell r="H130" t="str">
            <v>48</v>
          </cell>
          <cell r="I130" t="str">
            <v>4</v>
          </cell>
          <cell r="J130">
            <v>394081.05413385597</v>
          </cell>
          <cell r="K130">
            <v>1.942016124904669</v>
          </cell>
        </row>
        <row r="131">
          <cell r="H131" t="str">
            <v>49</v>
          </cell>
          <cell r="I131" t="str">
            <v>1</v>
          </cell>
          <cell r="J131">
            <v>63206.514732961557</v>
          </cell>
          <cell r="K131">
            <v>0.31147924906012486</v>
          </cell>
        </row>
        <row r="132">
          <cell r="H132" t="str">
            <v>49</v>
          </cell>
          <cell r="I132" t="str">
            <v>2</v>
          </cell>
          <cell r="J132">
            <v>76824.572632358104</v>
          </cell>
          <cell r="K132">
            <v>0.37858850933309024</v>
          </cell>
        </row>
        <row r="133">
          <cell r="H133" t="str">
            <v>49</v>
          </cell>
          <cell r="I133" t="str">
            <v>3</v>
          </cell>
          <cell r="J133">
            <v>28133.283974642098</v>
          </cell>
          <cell r="K133">
            <v>0.1386397304619453</v>
          </cell>
        </row>
        <row r="134">
          <cell r="H134" t="str">
            <v>49</v>
          </cell>
          <cell r="I134" t="str">
            <v>4</v>
          </cell>
          <cell r="J134">
            <v>403199.80868235399</v>
          </cell>
          <cell r="K134">
            <v>1.9869529930602639</v>
          </cell>
        </row>
        <row r="135">
          <cell r="H135" t="str">
            <v>50</v>
          </cell>
          <cell r="I135" t="str">
            <v>1</v>
          </cell>
          <cell r="J135">
            <v>52537.531379167543</v>
          </cell>
          <cell r="K135">
            <v>0.25890291357770451</v>
          </cell>
        </row>
        <row r="136">
          <cell r="H136" t="str">
            <v>50</v>
          </cell>
          <cell r="I136" t="str">
            <v>2</v>
          </cell>
          <cell r="J136">
            <v>68627.35458329838</v>
          </cell>
          <cell r="K136">
            <v>0.33819293724545979</v>
          </cell>
        </row>
        <row r="137">
          <cell r="H137" t="str">
            <v>50</v>
          </cell>
          <cell r="I137" t="str">
            <v>3</v>
          </cell>
          <cell r="J137">
            <v>32576.5377039538</v>
          </cell>
          <cell r="K137">
            <v>0.16053591222163782</v>
          </cell>
        </row>
        <row r="138">
          <cell r="H138" t="str">
            <v>50</v>
          </cell>
          <cell r="I138" t="str">
            <v>4</v>
          </cell>
          <cell r="J138">
            <v>405912.25196506735</v>
          </cell>
          <cell r="K138">
            <v>2.0003198081803064</v>
          </cell>
        </row>
        <row r="139">
          <cell r="H139" t="str">
            <v>51</v>
          </cell>
          <cell r="I139" t="str">
            <v>1</v>
          </cell>
          <cell r="J139">
            <v>48074.066104573976</v>
          </cell>
          <cell r="K139">
            <v>0.23690713010807218</v>
          </cell>
        </row>
        <row r="140">
          <cell r="H140" t="str">
            <v>51</v>
          </cell>
          <cell r="I140" t="str">
            <v>2</v>
          </cell>
          <cell r="J140">
            <v>60043.133192255802</v>
          </cell>
          <cell r="K140">
            <v>0.29589022772343898</v>
          </cell>
        </row>
        <row r="141">
          <cell r="H141" t="str">
            <v>51</v>
          </cell>
          <cell r="I141" t="str">
            <v>3</v>
          </cell>
          <cell r="J141">
            <v>23163.078953454475</v>
          </cell>
          <cell r="K141">
            <v>0.11414675320770262</v>
          </cell>
        </row>
        <row r="142">
          <cell r="H142" t="str">
            <v>51</v>
          </cell>
          <cell r="I142" t="str">
            <v>4</v>
          </cell>
          <cell r="J142">
            <v>387575.36721627286</v>
          </cell>
          <cell r="K142">
            <v>1.9099563525177519</v>
          </cell>
        </row>
        <row r="143">
          <cell r="H143" t="str">
            <v>52</v>
          </cell>
          <cell r="I143" t="str">
            <v>1</v>
          </cell>
          <cell r="J143">
            <v>62616.044664076428</v>
          </cell>
          <cell r="K143">
            <v>0.30856943550014843</v>
          </cell>
        </row>
        <row r="144">
          <cell r="H144" t="str">
            <v>52</v>
          </cell>
          <cell r="I144" t="str">
            <v>2</v>
          </cell>
          <cell r="J144">
            <v>70887.200822766492</v>
          </cell>
          <cell r="K144">
            <v>0.34932937171957579</v>
          </cell>
        </row>
        <row r="145">
          <cell r="H145" t="str">
            <v>52</v>
          </cell>
          <cell r="I145" t="str">
            <v>3</v>
          </cell>
          <cell r="J145">
            <v>31069.148399407462</v>
          </cell>
          <cell r="K145">
            <v>0.15310755629021186</v>
          </cell>
        </row>
        <row r="146">
          <cell r="H146" t="str">
            <v>52</v>
          </cell>
          <cell r="I146" t="str">
            <v>4</v>
          </cell>
          <cell r="J146">
            <v>363362.76349643467</v>
          </cell>
          <cell r="K146">
            <v>1.7906375820348628</v>
          </cell>
        </row>
        <row r="147">
          <cell r="H147" t="str">
            <v>53</v>
          </cell>
          <cell r="I147" t="str">
            <v>1</v>
          </cell>
          <cell r="J147">
            <v>44091.72188464459</v>
          </cell>
          <cell r="K147">
            <v>0.21728229250449413</v>
          </cell>
        </row>
        <row r="148">
          <cell r="H148" t="str">
            <v>53</v>
          </cell>
          <cell r="I148" t="str">
            <v>2</v>
          </cell>
          <cell r="J148">
            <v>49721.226825854945</v>
          </cell>
          <cell r="K148">
            <v>0.24502427415111139</v>
          </cell>
        </row>
        <row r="149">
          <cell r="H149" t="str">
            <v>53</v>
          </cell>
          <cell r="I149" t="str">
            <v>3</v>
          </cell>
          <cell r="J149">
            <v>23440.85526097949</v>
          </cell>
          <cell r="K149">
            <v>0.11551562405970463</v>
          </cell>
        </row>
        <row r="150">
          <cell r="H150" t="str">
            <v>53</v>
          </cell>
          <cell r="I150" t="str">
            <v>4</v>
          </cell>
          <cell r="J150">
            <v>365002.99139068282</v>
          </cell>
          <cell r="K150">
            <v>1.7987205613756214</v>
          </cell>
        </row>
        <row r="151">
          <cell r="H151" t="str">
            <v>54</v>
          </cell>
          <cell r="I151" t="str">
            <v>1</v>
          </cell>
          <cell r="J151">
            <v>45049.062038013843</v>
          </cell>
          <cell r="K151">
            <v>0.22200002758807491</v>
          </cell>
        </row>
        <row r="152">
          <cell r="H152" t="str">
            <v>54</v>
          </cell>
          <cell r="I152" t="str">
            <v>2</v>
          </cell>
          <cell r="J152">
            <v>49532.094205389498</v>
          </cell>
          <cell r="K152">
            <v>0.24409223594517263</v>
          </cell>
        </row>
        <row r="153">
          <cell r="H153" t="str">
            <v>54</v>
          </cell>
          <cell r="I153" t="str">
            <v>3</v>
          </cell>
          <cell r="J153">
            <v>18793.21009157622</v>
          </cell>
          <cell r="K153">
            <v>9.2612209223753933E-2</v>
          </cell>
        </row>
        <row r="154">
          <cell r="H154" t="str">
            <v>54</v>
          </cell>
          <cell r="I154" t="str">
            <v>4</v>
          </cell>
          <cell r="J154">
            <v>393910.57139851421</v>
          </cell>
          <cell r="K154">
            <v>1.9411759926080803</v>
          </cell>
        </row>
        <row r="155">
          <cell r="H155" t="str">
            <v>55</v>
          </cell>
          <cell r="I155" t="str">
            <v>1</v>
          </cell>
          <cell r="J155">
            <v>38570.897395968983</v>
          </cell>
          <cell r="K155">
            <v>0.1900758839057827</v>
          </cell>
        </row>
        <row r="156">
          <cell r="H156" t="str">
            <v>55</v>
          </cell>
          <cell r="I156" t="str">
            <v>2</v>
          </cell>
          <cell r="J156">
            <v>56345.366015732652</v>
          </cell>
          <cell r="K156">
            <v>0.27766777473408011</v>
          </cell>
        </row>
        <row r="157">
          <cell r="H157" t="str">
            <v>55</v>
          </cell>
          <cell r="I157" t="str">
            <v>3</v>
          </cell>
          <cell r="J157">
            <v>20236.294987415229</v>
          </cell>
          <cell r="K157">
            <v>9.9723675527266756E-2</v>
          </cell>
        </row>
        <row r="158">
          <cell r="H158" t="str">
            <v>55</v>
          </cell>
          <cell r="I158" t="str">
            <v>4</v>
          </cell>
          <cell r="J158">
            <v>300943.30428908271</v>
          </cell>
          <cell r="K158">
            <v>1.4830369120281983</v>
          </cell>
        </row>
        <row r="159">
          <cell r="H159" t="str">
            <v>56</v>
          </cell>
          <cell r="I159" t="str">
            <v>1</v>
          </cell>
          <cell r="J159">
            <v>50581.066435562301</v>
          </cell>
          <cell r="K159">
            <v>0.24926153034337747</v>
          </cell>
        </row>
        <row r="160">
          <cell r="H160" t="str">
            <v>56</v>
          </cell>
          <cell r="I160" t="str">
            <v>2</v>
          </cell>
          <cell r="J160">
            <v>51629.268069950849</v>
          </cell>
          <cell r="K160">
            <v>0.25442702727549477</v>
          </cell>
        </row>
        <row r="161">
          <cell r="H161" t="str">
            <v>56</v>
          </cell>
          <cell r="I161" t="str">
            <v>3</v>
          </cell>
          <cell r="J161">
            <v>11144.626484204831</v>
          </cell>
          <cell r="K161">
            <v>5.4920286350568892E-2</v>
          </cell>
        </row>
        <row r="162">
          <cell r="H162" t="str">
            <v>56</v>
          </cell>
          <cell r="I162" t="str">
            <v>4</v>
          </cell>
          <cell r="J162">
            <v>283481.72939077666</v>
          </cell>
          <cell r="K162">
            <v>1.3969869493034675</v>
          </cell>
        </row>
        <row r="163">
          <cell r="H163" t="str">
            <v>57</v>
          </cell>
          <cell r="I163" t="str">
            <v>1</v>
          </cell>
          <cell r="J163">
            <v>50343.735270212179</v>
          </cell>
          <cell r="K163">
            <v>0.24809197158073823</v>
          </cell>
        </row>
        <row r="164">
          <cell r="H164" t="str">
            <v>57</v>
          </cell>
          <cell r="I164" t="str">
            <v>2</v>
          </cell>
          <cell r="J164">
            <v>46861.157985770275</v>
          </cell>
          <cell r="K164">
            <v>0.23092996601952784</v>
          </cell>
        </row>
        <row r="165">
          <cell r="H165" t="str">
            <v>57</v>
          </cell>
          <cell r="I165" t="str">
            <v>3</v>
          </cell>
          <cell r="J165">
            <v>12545.427085463507</v>
          </cell>
          <cell r="K165">
            <v>6.1823377293115156E-2</v>
          </cell>
        </row>
        <row r="166">
          <cell r="H166" t="str">
            <v>57</v>
          </cell>
          <cell r="I166" t="str">
            <v>4</v>
          </cell>
          <cell r="J166">
            <v>235116.34597130914</v>
          </cell>
          <cell r="K166">
            <v>1.1586442187851431</v>
          </cell>
        </row>
        <row r="167">
          <cell r="H167" t="str">
            <v>58</v>
          </cell>
          <cell r="I167" t="str">
            <v>1</v>
          </cell>
          <cell r="J167">
            <v>34623.332325966367</v>
          </cell>
          <cell r="K167">
            <v>0.17062243660188986</v>
          </cell>
        </row>
        <row r="168">
          <cell r="H168" t="str">
            <v>58</v>
          </cell>
          <cell r="I168" t="str">
            <v>2</v>
          </cell>
          <cell r="J168">
            <v>48152.427888178136</v>
          </cell>
          <cell r="K168">
            <v>0.23729329393335435</v>
          </cell>
        </row>
        <row r="169">
          <cell r="H169" t="str">
            <v>58</v>
          </cell>
          <cell r="I169" t="str">
            <v>3</v>
          </cell>
          <cell r="J169">
            <v>9604.3026669372703</v>
          </cell>
          <cell r="K169">
            <v>4.7329630419943362E-2</v>
          </cell>
        </row>
        <row r="170">
          <cell r="H170" t="str">
            <v>58</v>
          </cell>
          <cell r="I170" t="str">
            <v>4</v>
          </cell>
          <cell r="J170">
            <v>195530.24265875935</v>
          </cell>
          <cell r="K170">
            <v>0.96356543956273133</v>
          </cell>
        </row>
        <row r="171">
          <cell r="H171" t="str">
            <v>59</v>
          </cell>
          <cell r="I171" t="str">
            <v>1</v>
          </cell>
          <cell r="J171">
            <v>35362.131335677812</v>
          </cell>
          <cell r="K171">
            <v>0.17426320941974749</v>
          </cell>
        </row>
        <row r="172">
          <cell r="H172" t="str">
            <v>59</v>
          </cell>
          <cell r="I172" t="str">
            <v>2</v>
          </cell>
          <cell r="J172">
            <v>34766.948464035508</v>
          </cell>
          <cell r="K172">
            <v>0.17133017135087394</v>
          </cell>
        </row>
        <row r="173">
          <cell r="H173" t="str">
            <v>59</v>
          </cell>
          <cell r="I173" t="str">
            <v>3</v>
          </cell>
          <cell r="J173">
            <v>12550.709825289339</v>
          </cell>
          <cell r="K173">
            <v>6.1849410429744851E-2</v>
          </cell>
        </row>
        <row r="174">
          <cell r="H174" t="str">
            <v>59</v>
          </cell>
          <cell r="I174" t="str">
            <v>4</v>
          </cell>
          <cell r="J174">
            <v>174006.25217898871</v>
          </cell>
          <cell r="K174">
            <v>0.85749605067551227</v>
          </cell>
        </row>
        <row r="175">
          <cell r="H175" t="str">
            <v>60</v>
          </cell>
          <cell r="I175" t="str">
            <v>1</v>
          </cell>
          <cell r="J175">
            <v>14092.75756739789</v>
          </cell>
          <cell r="K175">
            <v>6.9448561795013103E-2</v>
          </cell>
        </row>
        <row r="176">
          <cell r="H176" t="str">
            <v>60</v>
          </cell>
          <cell r="I176" t="str">
            <v>2</v>
          </cell>
          <cell r="J176">
            <v>22306.58831929983</v>
          </cell>
          <cell r="K176">
            <v>0.10992600063685416</v>
          </cell>
        </row>
        <row r="177">
          <cell r="H177" t="str">
            <v>60</v>
          </cell>
          <cell r="I177" t="str">
            <v>3</v>
          </cell>
          <cell r="J177">
            <v>4220.9656869925129</v>
          </cell>
          <cell r="K177">
            <v>2.0800754922931333E-2</v>
          </cell>
        </row>
        <row r="178">
          <cell r="H178" t="str">
            <v>60</v>
          </cell>
          <cell r="I178" t="str">
            <v>4</v>
          </cell>
          <cell r="J178">
            <v>102623.04513082793</v>
          </cell>
          <cell r="K178">
            <v>0.50572237954680632</v>
          </cell>
        </row>
        <row r="179">
          <cell r="H179" t="str">
            <v>61</v>
          </cell>
          <cell r="I179" t="str">
            <v>1</v>
          </cell>
          <cell r="J179">
            <v>8764.8912108690038</v>
          </cell>
          <cell r="K179">
            <v>4.3193043375186382E-2</v>
          </cell>
        </row>
        <row r="180">
          <cell r="H180" t="str">
            <v>61</v>
          </cell>
          <cell r="I180" t="str">
            <v>2</v>
          </cell>
          <cell r="J180">
            <v>8246.1425678653704</v>
          </cell>
          <cell r="K180">
            <v>4.063667021560971E-2</v>
          </cell>
        </row>
        <row r="181">
          <cell r="H181" t="str">
            <v>61</v>
          </cell>
          <cell r="I181" t="str">
            <v>3</v>
          </cell>
          <cell r="J181">
            <v>2253.5411057344822</v>
          </cell>
          <cell r="K181">
            <v>1.1105363020028217E-2</v>
          </cell>
        </row>
        <row r="182">
          <cell r="H182" t="str">
            <v>61</v>
          </cell>
          <cell r="I182" t="str">
            <v>4</v>
          </cell>
          <cell r="J182">
            <v>39463.031997393176</v>
          </cell>
          <cell r="K182">
            <v>0.19447228856258383</v>
          </cell>
        </row>
        <row r="183">
          <cell r="H183" t="str">
            <v>62</v>
          </cell>
          <cell r="I183" t="str">
            <v>1</v>
          </cell>
          <cell r="J183">
            <v>2809.4778123417846</v>
          </cell>
          <cell r="K183">
            <v>1.3844997512304674E-2</v>
          </cell>
        </row>
        <row r="184">
          <cell r="H184" t="str">
            <v>62</v>
          </cell>
          <cell r="I184" t="str">
            <v>2</v>
          </cell>
          <cell r="J184">
            <v>5242.9669228932471</v>
          </cell>
          <cell r="K184">
            <v>2.5837137309174078E-2</v>
          </cell>
        </row>
        <row r="185">
          <cell r="H185" t="str">
            <v>62</v>
          </cell>
          <cell r="I185" t="str">
            <v>4</v>
          </cell>
          <cell r="J185">
            <v>31878.194237835352</v>
          </cell>
          <cell r="K185">
            <v>0.15709450275092729</v>
          </cell>
        </row>
        <row r="186">
          <cell r="H186" t="str">
            <v>63</v>
          </cell>
          <cell r="I186" t="str">
            <v>1</v>
          </cell>
          <cell r="J186">
            <v>6600.4661142203768</v>
          </cell>
          <cell r="K186">
            <v>3.2526840585817458E-2</v>
          </cell>
        </row>
        <row r="187">
          <cell r="H187" t="str">
            <v>63</v>
          </cell>
          <cell r="I187" t="str">
            <v>2</v>
          </cell>
          <cell r="J187">
            <v>10133.67815582106</v>
          </cell>
          <cell r="K187">
            <v>4.9938372263169391E-2</v>
          </cell>
        </row>
        <row r="188">
          <cell r="H188" t="str">
            <v>63</v>
          </cell>
          <cell r="I188" t="str">
            <v>3</v>
          </cell>
          <cell r="J188">
            <v>1131.9394926188597</v>
          </cell>
          <cell r="K188">
            <v>5.5781538442991625E-3</v>
          </cell>
        </row>
        <row r="189">
          <cell r="H189" t="str">
            <v>63</v>
          </cell>
          <cell r="I189" t="str">
            <v>4</v>
          </cell>
          <cell r="J189">
            <v>20791.852645294573</v>
          </cell>
          <cell r="K189">
            <v>0.10246144208213771</v>
          </cell>
        </row>
        <row r="190">
          <cell r="H190" t="str">
            <v>64</v>
          </cell>
          <cell r="I190" t="str">
            <v>1</v>
          </cell>
          <cell r="J190">
            <v>2626.2095828334009</v>
          </cell>
          <cell r="K190">
            <v>1.2941858797173446E-2</v>
          </cell>
        </row>
        <row r="191">
          <cell r="H191" t="str">
            <v>64</v>
          </cell>
          <cell r="I191" t="str">
            <v>2</v>
          </cell>
          <cell r="J191">
            <v>5559.1686346579309</v>
          </cell>
          <cell r="K191">
            <v>2.7395367060459957E-2</v>
          </cell>
        </row>
        <row r="192">
          <cell r="H192" t="str">
            <v>64</v>
          </cell>
          <cell r="I192" t="str">
            <v>3</v>
          </cell>
          <cell r="J192">
            <v>1741.7880092682187</v>
          </cell>
          <cell r="K192">
            <v>8.5834636420139502E-3</v>
          </cell>
        </row>
        <row r="193">
          <cell r="H193" t="str">
            <v>64</v>
          </cell>
          <cell r="I193" t="str">
            <v>4</v>
          </cell>
          <cell r="J193">
            <v>22100.487344663619</v>
          </cell>
          <cell r="K193">
            <v>0.1089103430407746</v>
          </cell>
        </row>
        <row r="194">
          <cell r="H194" t="str">
            <v>65</v>
          </cell>
          <cell r="I194" t="str">
            <v>2</v>
          </cell>
          <cell r="J194">
            <v>1792.563824403032</v>
          </cell>
          <cell r="K194">
            <v>8.8336848863813395E-3</v>
          </cell>
        </row>
        <row r="195">
          <cell r="H195" t="str">
            <v>65</v>
          </cell>
          <cell r="I195" t="str">
            <v>3</v>
          </cell>
          <cell r="J195">
            <v>289.40716884801589</v>
          </cell>
          <cell r="K195">
            <v>1.4261872847481558E-3</v>
          </cell>
        </row>
        <row r="196">
          <cell r="H196" t="str">
            <v>65</v>
          </cell>
          <cell r="I196" t="str">
            <v>4</v>
          </cell>
          <cell r="J196">
            <v>7512.6140087468029</v>
          </cell>
          <cell r="K196">
            <v>3.7021869973519202E-2</v>
          </cell>
        </row>
        <row r="197">
          <cell r="H197" t="str">
            <v>66</v>
          </cell>
          <cell r="I197" t="str">
            <v>1</v>
          </cell>
          <cell r="J197">
            <v>1904.7106895876934</v>
          </cell>
          <cell r="K197">
            <v>9.3863402811574254E-3</v>
          </cell>
        </row>
        <row r="198">
          <cell r="H198" t="str">
            <v>66</v>
          </cell>
          <cell r="I198" t="str">
            <v>2</v>
          </cell>
          <cell r="J198">
            <v>1876.6672260541329</v>
          </cell>
          <cell r="K198">
            <v>9.2481431823396472E-3</v>
          </cell>
        </row>
        <row r="199">
          <cell r="H199" t="str">
            <v>66</v>
          </cell>
          <cell r="I199" t="str">
            <v>4</v>
          </cell>
          <cell r="J199">
            <v>7440.8224892118888</v>
          </cell>
          <cell r="K199">
            <v>3.6668084154318527E-2</v>
          </cell>
        </row>
        <row r="200">
          <cell r="H200" t="str">
            <v>67</v>
          </cell>
          <cell r="I200" t="str">
            <v>1</v>
          </cell>
          <cell r="J200">
            <v>1127.3619088986973</v>
          </cell>
          <cell r="K200">
            <v>5.5555956895632155E-3</v>
          </cell>
        </row>
        <row r="201">
          <cell r="H201" t="str">
            <v>67</v>
          </cell>
          <cell r="I201" t="str">
            <v>4</v>
          </cell>
          <cell r="J201">
            <v>4357.9564343409875</v>
          </cell>
          <cell r="K201">
            <v>2.1475840003837343E-2</v>
          </cell>
        </row>
        <row r="202">
          <cell r="H202" t="str">
            <v>68</v>
          </cell>
          <cell r="I202" t="str">
            <v>2</v>
          </cell>
          <cell r="J202">
            <v>222.64378396950485</v>
          </cell>
          <cell r="K202">
            <v>1.0971799177935259E-3</v>
          </cell>
        </row>
        <row r="203">
          <cell r="H203" t="str">
            <v>68</v>
          </cell>
          <cell r="I203" t="str">
            <v>4</v>
          </cell>
          <cell r="J203">
            <v>3535.695169643187</v>
          </cell>
          <cell r="K203">
            <v>1.7423768435877007E-2</v>
          </cell>
        </row>
        <row r="204">
          <cell r="H204" t="str">
            <v>69</v>
          </cell>
          <cell r="I204" t="str">
            <v>2</v>
          </cell>
          <cell r="J204">
            <v>1332.038688534926</v>
          </cell>
          <cell r="K204">
            <v>6.564234908012178E-3</v>
          </cell>
        </row>
        <row r="205">
          <cell r="H205" t="str">
            <v>69</v>
          </cell>
          <cell r="I205" t="str">
            <v>4</v>
          </cell>
          <cell r="J205">
            <v>2233.6950600502419</v>
          </cell>
          <cell r="K205">
            <v>1.1007562477905991E-2</v>
          </cell>
        </row>
        <row r="206">
          <cell r="H206" t="str">
            <v>70</v>
          </cell>
          <cell r="I206" t="str">
            <v>1</v>
          </cell>
          <cell r="J206">
            <v>307.48227438365632</v>
          </cell>
          <cell r="K206">
            <v>1.5152607026182885E-3</v>
          </cell>
        </row>
        <row r="207">
          <cell r="H207" t="str">
            <v>70</v>
          </cell>
          <cell r="I207" t="str">
            <v>2</v>
          </cell>
          <cell r="J207">
            <v>1013.2555651273739</v>
          </cell>
          <cell r="K207">
            <v>4.9932840604368974E-3</v>
          </cell>
        </row>
        <row r="208">
          <cell r="H208" t="str">
            <v>70</v>
          </cell>
          <cell r="I208" t="str">
            <v>4</v>
          </cell>
          <cell r="J208">
            <v>6226.8011176580321</v>
          </cell>
          <cell r="K208">
            <v>3.0685433999470792E-2</v>
          </cell>
        </row>
        <row r="209">
          <cell r="H209" t="str">
            <v>71</v>
          </cell>
          <cell r="I209" t="str">
            <v>2</v>
          </cell>
          <cell r="J209">
            <v>433.10571135201479</v>
          </cell>
          <cell r="K209">
            <v>2.1343281195858438E-3</v>
          </cell>
        </row>
        <row r="210">
          <cell r="H210" t="str">
            <v>71</v>
          </cell>
          <cell r="I210" t="str">
            <v>4</v>
          </cell>
          <cell r="J210">
            <v>2438.7429018543862</v>
          </cell>
          <cell r="K210">
            <v>1.2018030276302848E-2</v>
          </cell>
        </row>
        <row r="211">
          <cell r="H211" t="str">
            <v>72</v>
          </cell>
          <cell r="I211" t="str">
            <v>4</v>
          </cell>
          <cell r="J211">
            <v>374.04736152835585</v>
          </cell>
          <cell r="K211">
            <v>1.843290866044471E-3</v>
          </cell>
        </row>
        <row r="212">
          <cell r="H212" t="str">
            <v>73</v>
          </cell>
          <cell r="I212" t="str">
            <v>1</v>
          </cell>
          <cell r="J212">
            <v>1882.7820900236447</v>
          </cell>
          <cell r="K212">
            <v>9.2782769944217604E-3</v>
          </cell>
        </row>
        <row r="213">
          <cell r="H213" t="str">
            <v>73</v>
          </cell>
          <cell r="I213" t="str">
            <v>2</v>
          </cell>
          <cell r="J213">
            <v>329.25250756818861</v>
          </cell>
          <cell r="K213">
            <v>1.6225435659881575E-3</v>
          </cell>
        </row>
        <row r="214">
          <cell r="H214" t="str">
            <v>73</v>
          </cell>
          <cell r="I214" t="str">
            <v>4</v>
          </cell>
          <cell r="J214">
            <v>1628.0350735982277</v>
          </cell>
          <cell r="K214">
            <v>8.0228935942812558E-3</v>
          </cell>
        </row>
        <row r="215">
          <cell r="H215" t="str">
            <v>74</v>
          </cell>
          <cell r="I215" t="str">
            <v>4</v>
          </cell>
          <cell r="J215">
            <v>737.25101103564555</v>
          </cell>
          <cell r="K215">
            <v>3.6331443405223326E-3</v>
          </cell>
        </row>
        <row r="216">
          <cell r="H216" t="str">
            <v>76</v>
          </cell>
          <cell r="I216" t="str">
            <v>2</v>
          </cell>
          <cell r="J216">
            <v>598.43921374783804</v>
          </cell>
          <cell r="K216">
            <v>2.9490851962622406E-3</v>
          </cell>
        </row>
        <row r="217">
          <cell r="H217" t="str">
            <v>81</v>
          </cell>
          <cell r="I217" t="str">
            <v>4</v>
          </cell>
          <cell r="J217">
            <v>351.81452967290551</v>
          </cell>
          <cell r="K217">
            <v>1.7337283343960624E-3</v>
          </cell>
        </row>
        <row r="218">
          <cell r="H218" t="str">
            <v>82</v>
          </cell>
          <cell r="I218" t="str">
            <v>2</v>
          </cell>
          <cell r="J218">
            <v>564.94359099098199</v>
          </cell>
          <cell r="K218">
            <v>2.7840200686059303E-3</v>
          </cell>
        </row>
        <row r="219">
          <cell r="H219" t="str">
            <v>83</v>
          </cell>
          <cell r="I219" t="str">
            <v>4</v>
          </cell>
          <cell r="J219">
            <v>341.54967176962231</v>
          </cell>
          <cell r="K219">
            <v>1.6831435134336723E-3</v>
          </cell>
        </row>
        <row r="220">
          <cell r="H220" t="str">
            <v>88</v>
          </cell>
          <cell r="I220" t="str">
            <v>1</v>
          </cell>
          <cell r="J220">
            <v>862.11219592725695</v>
          </cell>
          <cell r="K220">
            <v>4.2484554088688189E-3</v>
          </cell>
        </row>
      </sheetData>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
      <sheetName val="cnracl"/>
      <sheetName val="GraphV2.3-1 à V2.3-4 et sources"/>
      <sheetName val="Graph V2.3-5 et sources"/>
      <sheetName val="Graph V2.3-6 &amp; 7 et sources"/>
      <sheetName val="Graph V2.3-8"/>
      <sheetName val="Graph V2.3-9"/>
      <sheetName val="Tab V2.3-1 encadré2"/>
      <sheetName val="Graph V2.3-10&amp;11"/>
      <sheetName val="Graph V2.3-12"/>
      <sheetName val="Tab V 2.3-2"/>
      <sheetName val="Tableau V 2.3-3"/>
      <sheetName val="Graph V2.3-13à15"/>
      <sheetName val="encadré5"/>
      <sheetName val="Tab V 2.3-4"/>
      <sheetName val="graph V2.3-16&amp;17"/>
      <sheetName val="Graph V2.3-18"/>
      <sheetName val="Graph V2.3-19&amp;20"/>
      <sheetName val="Graph V2.3-21"/>
      <sheetName val="Tableau V 2.3-5"/>
      <sheetName val="V2.3-22à25"/>
    </sheetNames>
    <sheetDataSet>
      <sheetData sheetId="0" refreshError="1">
        <row r="1">
          <cell r="A1" t="str">
            <v>AG</v>
          </cell>
          <cell r="B1" t="str">
            <v>PUBOEP</v>
          </cell>
          <cell r="C1" t="str">
            <v>COUNT</v>
          </cell>
          <cell r="D1" t="str">
            <v>PERCENT</v>
          </cell>
        </row>
        <row r="2">
          <cell r="A2" t="str">
            <v>16</v>
          </cell>
          <cell r="B2" t="str">
            <v>2</v>
          </cell>
          <cell r="C2">
            <v>165.27119581797905</v>
          </cell>
          <cell r="D2">
            <v>7.9782819211837285E-4</v>
          </cell>
        </row>
        <row r="3">
          <cell r="A3" t="str">
            <v>16</v>
          </cell>
          <cell r="B3" t="str">
            <v>4</v>
          </cell>
          <cell r="C3">
            <v>4817.3913318229643</v>
          </cell>
          <cell r="D3">
            <v>2.3255417242990177E-2</v>
          </cell>
        </row>
        <row r="4">
          <cell r="A4" t="str">
            <v>17</v>
          </cell>
          <cell r="B4" t="str">
            <v>2</v>
          </cell>
          <cell r="C4">
            <v>591.54025212946783</v>
          </cell>
          <cell r="D4">
            <v>2.8555943314010858E-3</v>
          </cell>
        </row>
        <row r="5">
          <cell r="A5" t="str">
            <v>17</v>
          </cell>
          <cell r="B5" t="str">
            <v>4</v>
          </cell>
          <cell r="C5">
            <v>9827.0883395156943</v>
          </cell>
          <cell r="D5">
            <v>4.7439168603452667E-2</v>
          </cell>
        </row>
        <row r="6">
          <cell r="A6" t="str">
            <v>18</v>
          </cell>
          <cell r="B6" t="str">
            <v>2</v>
          </cell>
          <cell r="C6">
            <v>4681.4759824553812</v>
          </cell>
          <cell r="D6">
            <v>2.259930111258774E-2</v>
          </cell>
        </row>
        <row r="7">
          <cell r="A7" t="str">
            <v>18</v>
          </cell>
          <cell r="B7" t="str">
            <v>4</v>
          </cell>
          <cell r="C7">
            <v>45175.237132505164</v>
          </cell>
          <cell r="D7">
            <v>0.21807839891011752</v>
          </cell>
        </row>
        <row r="8">
          <cell r="A8" t="str">
            <v>19</v>
          </cell>
          <cell r="B8" t="str">
            <v>1</v>
          </cell>
          <cell r="C8">
            <v>3470.8021220325318</v>
          </cell>
          <cell r="D8">
            <v>1.6754908612578633E-2</v>
          </cell>
        </row>
        <row r="9">
          <cell r="A9" t="str">
            <v>19</v>
          </cell>
          <cell r="B9" t="str">
            <v>2</v>
          </cell>
          <cell r="C9">
            <v>7294.9020035797039</v>
          </cell>
          <cell r="D9">
            <v>3.5215322599871653E-2</v>
          </cell>
        </row>
        <row r="10">
          <cell r="A10" t="str">
            <v>19</v>
          </cell>
          <cell r="B10" t="str">
            <v>3</v>
          </cell>
          <cell r="C10">
            <v>441.2741032645352</v>
          </cell>
          <cell r="D10">
            <v>2.1302013233082768E-3</v>
          </cell>
        </row>
        <row r="11">
          <cell r="A11" t="str">
            <v>19</v>
          </cell>
          <cell r="B11" t="str">
            <v>4</v>
          </cell>
          <cell r="C11">
            <v>74474.580157797318</v>
          </cell>
          <cell r="D11">
            <v>0.35951769666814798</v>
          </cell>
        </row>
        <row r="12">
          <cell r="A12" t="str">
            <v>20</v>
          </cell>
          <cell r="B12" t="str">
            <v>1</v>
          </cell>
          <cell r="C12">
            <v>6786.8164013193082</v>
          </cell>
          <cell r="D12">
            <v>3.2762596246156434E-2</v>
          </cell>
        </row>
        <row r="13">
          <cell r="A13" t="str">
            <v>20</v>
          </cell>
          <cell r="B13" t="str">
            <v>2</v>
          </cell>
          <cell r="C13">
            <v>5429.3042974370037</v>
          </cell>
          <cell r="D13">
            <v>2.6209358567571141E-2</v>
          </cell>
        </row>
        <row r="14">
          <cell r="A14" t="str">
            <v>20</v>
          </cell>
          <cell r="B14" t="str">
            <v>3</v>
          </cell>
          <cell r="C14">
            <v>795.58362299893895</v>
          </cell>
          <cell r="D14">
            <v>3.8405908571950832E-3</v>
          </cell>
        </row>
        <row r="15">
          <cell r="A15" t="str">
            <v>20</v>
          </cell>
          <cell r="B15" t="str">
            <v>4</v>
          </cell>
          <cell r="C15">
            <v>122271.36190032335</v>
          </cell>
          <cell r="D15">
            <v>0.59025130864439546</v>
          </cell>
        </row>
        <row r="16">
          <cell r="A16" t="str">
            <v>21</v>
          </cell>
          <cell r="B16" t="str">
            <v>1</v>
          </cell>
          <cell r="C16">
            <v>13041.114228610255</v>
          </cell>
          <cell r="D16">
            <v>6.2954518703188606E-2</v>
          </cell>
        </row>
        <row r="17">
          <cell r="A17" t="str">
            <v>21</v>
          </cell>
          <cell r="B17" t="str">
            <v>2</v>
          </cell>
          <cell r="C17">
            <v>22833.838149907308</v>
          </cell>
          <cell r="D17">
            <v>0.11022779692553231</v>
          </cell>
        </row>
        <row r="18">
          <cell r="A18" t="str">
            <v>21</v>
          </cell>
          <cell r="B18" t="str">
            <v>3</v>
          </cell>
          <cell r="C18">
            <v>4925.0324924533206</v>
          </cell>
          <cell r="D18">
            <v>2.3775042893171977E-2</v>
          </cell>
        </row>
        <row r="19">
          <cell r="A19" t="str">
            <v>21</v>
          </cell>
          <cell r="B19" t="str">
            <v>4</v>
          </cell>
          <cell r="C19">
            <v>178684.43659544061</v>
          </cell>
          <cell r="D19">
            <v>0.86257911006850752</v>
          </cell>
        </row>
        <row r="20">
          <cell r="A20" t="str">
            <v>22</v>
          </cell>
          <cell r="B20" t="str">
            <v>1</v>
          </cell>
          <cell r="C20">
            <v>23038.450478244838</v>
          </cell>
          <cell r="D20">
            <v>0.11121554002979624</v>
          </cell>
        </row>
        <row r="21">
          <cell r="A21" t="str">
            <v>22</v>
          </cell>
          <cell r="B21" t="str">
            <v>2</v>
          </cell>
          <cell r="C21">
            <v>13547.564475031375</v>
          </cell>
          <cell r="D21">
            <v>6.5399350559703265E-2</v>
          </cell>
        </row>
        <row r="22">
          <cell r="A22" t="str">
            <v>22</v>
          </cell>
          <cell r="B22" t="str">
            <v>3</v>
          </cell>
          <cell r="C22">
            <v>11308.761103263201</v>
          </cell>
          <cell r="D22">
            <v>5.4591777965059943E-2</v>
          </cell>
        </row>
        <row r="23">
          <cell r="A23" t="str">
            <v>22</v>
          </cell>
          <cell r="B23" t="str">
            <v>4</v>
          </cell>
          <cell r="C23">
            <v>235523.22146501488</v>
          </cell>
          <cell r="D23">
            <v>1.1369619796923287</v>
          </cell>
        </row>
        <row r="24">
          <cell r="A24" t="str">
            <v>23</v>
          </cell>
          <cell r="B24" t="str">
            <v>1</v>
          </cell>
          <cell r="C24">
            <v>16186.699082261088</v>
          </cell>
          <cell r="D24">
            <v>7.8139477367777446E-2</v>
          </cell>
        </row>
        <row r="25">
          <cell r="A25" t="str">
            <v>23</v>
          </cell>
          <cell r="B25" t="str">
            <v>2</v>
          </cell>
          <cell r="C25">
            <v>22369.008698648631</v>
          </cell>
          <cell r="D25">
            <v>0.10798388479731413</v>
          </cell>
        </row>
        <row r="26">
          <cell r="A26" t="str">
            <v>23</v>
          </cell>
          <cell r="B26" t="str">
            <v>3</v>
          </cell>
          <cell r="C26">
            <v>16879.019719633787</v>
          </cell>
          <cell r="D26">
            <v>8.1481577724391505E-2</v>
          </cell>
        </row>
        <row r="27">
          <cell r="A27" t="str">
            <v>23</v>
          </cell>
          <cell r="B27" t="str">
            <v>4</v>
          </cell>
          <cell r="C27">
            <v>289189.12372324616</v>
          </cell>
          <cell r="D27">
            <v>1.3960281137828778</v>
          </cell>
        </row>
        <row r="28">
          <cell r="A28" t="str">
            <v>24</v>
          </cell>
          <cell r="B28" t="str">
            <v>1</v>
          </cell>
          <cell r="C28">
            <v>24231.673539402356</v>
          </cell>
          <cell r="D28">
            <v>0.11697569075034722</v>
          </cell>
        </row>
        <row r="29">
          <cell r="A29" t="str">
            <v>24</v>
          </cell>
          <cell r="B29" t="str">
            <v>2</v>
          </cell>
          <cell r="C29">
            <v>22569.705696351826</v>
          </cell>
          <cell r="D29">
            <v>0.10895272708134694</v>
          </cell>
        </row>
        <row r="30">
          <cell r="A30" t="str">
            <v>24</v>
          </cell>
          <cell r="B30" t="str">
            <v>3</v>
          </cell>
          <cell r="C30">
            <v>16253.457555229925</v>
          </cell>
          <cell r="D30">
            <v>7.846174642097635E-2</v>
          </cell>
        </row>
        <row r="31">
          <cell r="A31" t="str">
            <v>24</v>
          </cell>
          <cell r="B31" t="str">
            <v>4</v>
          </cell>
          <cell r="C31">
            <v>314436.85268260987</v>
          </cell>
          <cell r="D31">
            <v>1.5179086983036594</v>
          </cell>
        </row>
        <row r="32">
          <cell r="A32" t="str">
            <v>25</v>
          </cell>
          <cell r="B32" t="str">
            <v>1</v>
          </cell>
          <cell r="C32">
            <v>36274.045487494812</v>
          </cell>
          <cell r="D32">
            <v>0.17510889292518397</v>
          </cell>
        </row>
        <row r="33">
          <cell r="A33" t="str">
            <v>25</v>
          </cell>
          <cell r="B33" t="str">
            <v>2</v>
          </cell>
          <cell r="C33">
            <v>29557.097032295515</v>
          </cell>
          <cell r="D33">
            <v>0.14268357636569082</v>
          </cell>
        </row>
        <row r="34">
          <cell r="A34" t="str">
            <v>25</v>
          </cell>
          <cell r="B34" t="str">
            <v>3</v>
          </cell>
          <cell r="C34">
            <v>12095.651042392703</v>
          </cell>
          <cell r="D34">
            <v>5.8390401036821679E-2</v>
          </cell>
        </row>
        <row r="35">
          <cell r="A35" t="str">
            <v>25</v>
          </cell>
          <cell r="B35" t="str">
            <v>4</v>
          </cell>
          <cell r="C35">
            <v>362769.40607072978</v>
          </cell>
          <cell r="D35">
            <v>1.7512286879077619</v>
          </cell>
        </row>
        <row r="36">
          <cell r="A36" t="str">
            <v>26</v>
          </cell>
          <cell r="B36" t="str">
            <v>1</v>
          </cell>
          <cell r="C36">
            <v>45468.838786827335</v>
          </cell>
          <cell r="D36">
            <v>0.21949572802128825</v>
          </cell>
        </row>
        <row r="37">
          <cell r="A37" t="str">
            <v>26</v>
          </cell>
          <cell r="B37" t="str">
            <v>2</v>
          </cell>
          <cell r="C37">
            <v>32946.093114070034</v>
          </cell>
          <cell r="D37">
            <v>0.1590435754788834</v>
          </cell>
        </row>
        <row r="38">
          <cell r="A38" t="str">
            <v>26</v>
          </cell>
          <cell r="B38" t="str">
            <v>3</v>
          </cell>
          <cell r="C38">
            <v>23544.114796861559</v>
          </cell>
          <cell r="D38">
            <v>0.11365657790783681</v>
          </cell>
        </row>
        <row r="39">
          <cell r="A39" t="str">
            <v>26</v>
          </cell>
          <cell r="B39" t="str">
            <v>4</v>
          </cell>
          <cell r="C39">
            <v>434653.39283815242</v>
          </cell>
          <cell r="D39">
            <v>2.0982405850569616</v>
          </cell>
        </row>
        <row r="40">
          <cell r="A40" t="str">
            <v>27</v>
          </cell>
          <cell r="B40" t="str">
            <v>1</v>
          </cell>
          <cell r="C40">
            <v>42845.069214866191</v>
          </cell>
          <cell r="D40">
            <v>0.20682977420052431</v>
          </cell>
        </row>
        <row r="41">
          <cell r="A41" t="str">
            <v>27</v>
          </cell>
          <cell r="B41" t="str">
            <v>2</v>
          </cell>
          <cell r="C41">
            <v>49567.216216431589</v>
          </cell>
          <cell r="D41">
            <v>0.23928018616050989</v>
          </cell>
        </row>
        <row r="42">
          <cell r="A42" t="str">
            <v>27</v>
          </cell>
          <cell r="B42" t="str">
            <v>3</v>
          </cell>
          <cell r="C42">
            <v>25927.615587111097</v>
          </cell>
          <cell r="D42">
            <v>0.12516266108818633</v>
          </cell>
        </row>
        <row r="43">
          <cell r="A43" t="str">
            <v>27</v>
          </cell>
          <cell r="B43" t="str">
            <v>4</v>
          </cell>
          <cell r="C43">
            <v>445216.87088995875</v>
          </cell>
          <cell r="D43">
            <v>2.1492345925417067</v>
          </cell>
        </row>
        <row r="44">
          <cell r="A44" t="str">
            <v>28</v>
          </cell>
          <cell r="B44" t="str">
            <v>1</v>
          </cell>
          <cell r="C44">
            <v>45683.517806361211</v>
          </cell>
          <cell r="D44">
            <v>0.22053206695011826</v>
          </cell>
        </row>
        <row r="45">
          <cell r="A45" t="str">
            <v>28</v>
          </cell>
          <cell r="B45" t="str">
            <v>2</v>
          </cell>
          <cell r="C45">
            <v>35664.506105652654</v>
          </cell>
          <cell r="D45">
            <v>0.17216640981048761</v>
          </cell>
        </row>
        <row r="46">
          <cell r="A46" t="str">
            <v>28</v>
          </cell>
          <cell r="B46" t="str">
            <v>3</v>
          </cell>
          <cell r="C46">
            <v>19087.369497738211</v>
          </cell>
          <cell r="D46">
            <v>9.214213900556302E-2</v>
          </cell>
        </row>
        <row r="47">
          <cell r="A47" t="str">
            <v>28</v>
          </cell>
          <cell r="B47" t="str">
            <v>4</v>
          </cell>
          <cell r="C47">
            <v>403164.98854633112</v>
          </cell>
          <cell r="D47">
            <v>1.9462338391476226</v>
          </cell>
        </row>
        <row r="48">
          <cell r="A48" t="str">
            <v>29</v>
          </cell>
          <cell r="B48" t="str">
            <v>1</v>
          </cell>
          <cell r="C48">
            <v>67553.453896472362</v>
          </cell>
          <cell r="D48">
            <v>0.32610673461171452</v>
          </cell>
        </row>
        <row r="49">
          <cell r="A49" t="str">
            <v>29</v>
          </cell>
          <cell r="B49" t="str">
            <v>2</v>
          </cell>
          <cell r="C49">
            <v>40131.824689558292</v>
          </cell>
          <cell r="D49">
            <v>0.1937318900611395</v>
          </cell>
        </row>
        <row r="50">
          <cell r="A50" t="str">
            <v>29</v>
          </cell>
          <cell r="B50" t="str">
            <v>3</v>
          </cell>
          <cell r="C50">
            <v>26796.966031104112</v>
          </cell>
          <cell r="D50">
            <v>0.1293593530139357</v>
          </cell>
        </row>
        <row r="51">
          <cell r="A51" t="str">
            <v>29</v>
          </cell>
          <cell r="B51" t="str">
            <v>4</v>
          </cell>
          <cell r="C51">
            <v>383220.27678211266</v>
          </cell>
          <cell r="D51">
            <v>1.8499529763486773</v>
          </cell>
        </row>
        <row r="52">
          <cell r="A52" t="str">
            <v>30</v>
          </cell>
          <cell r="B52" t="str">
            <v>1</v>
          </cell>
          <cell r="C52">
            <v>58972.740062811921</v>
          </cell>
          <cell r="D52">
            <v>0.28468429937663475</v>
          </cell>
        </row>
        <row r="53">
          <cell r="A53" t="str">
            <v>30</v>
          </cell>
          <cell r="B53" t="str">
            <v>2</v>
          </cell>
          <cell r="C53">
            <v>54729.041413838815</v>
          </cell>
          <cell r="D53">
            <v>0.2641983193227706</v>
          </cell>
        </row>
        <row r="54">
          <cell r="A54" t="str">
            <v>30</v>
          </cell>
          <cell r="B54" t="str">
            <v>3</v>
          </cell>
          <cell r="C54">
            <v>12363.066984237534</v>
          </cell>
          <cell r="D54">
            <v>5.9681321553066193E-2</v>
          </cell>
        </row>
        <row r="55">
          <cell r="A55" t="str">
            <v>30</v>
          </cell>
          <cell r="B55" t="str">
            <v>4</v>
          </cell>
          <cell r="C55">
            <v>394379.92728155298</v>
          </cell>
          <cell r="D55">
            <v>1.9038249395699467</v>
          </cell>
        </row>
        <row r="56">
          <cell r="A56" t="str">
            <v>31</v>
          </cell>
          <cell r="B56" t="str">
            <v>1</v>
          </cell>
          <cell r="C56">
            <v>65000.828970058283</v>
          </cell>
          <cell r="D56">
            <v>0.31378422360114377</v>
          </cell>
        </row>
        <row r="57">
          <cell r="A57" t="str">
            <v>31</v>
          </cell>
          <cell r="B57" t="str">
            <v>2</v>
          </cell>
          <cell r="C57">
            <v>54588.085183195341</v>
          </cell>
          <cell r="D57">
            <v>0.26351786890244472</v>
          </cell>
        </row>
        <row r="58">
          <cell r="A58" t="str">
            <v>31</v>
          </cell>
          <cell r="B58" t="str">
            <v>3</v>
          </cell>
          <cell r="C58">
            <v>10652.088579528938</v>
          </cell>
          <cell r="D58">
            <v>5.142176488545637E-2</v>
          </cell>
        </row>
        <row r="59">
          <cell r="A59" t="str">
            <v>31</v>
          </cell>
          <cell r="B59" t="str">
            <v>4</v>
          </cell>
          <cell r="C59">
            <v>404146.9070102204</v>
          </cell>
          <cell r="D59">
            <v>1.9509739405849911</v>
          </cell>
        </row>
        <row r="60">
          <cell r="A60" t="str">
            <v>32</v>
          </cell>
          <cell r="B60" t="str">
            <v>1</v>
          </cell>
          <cell r="C60">
            <v>44276.106581659478</v>
          </cell>
          <cell r="D60">
            <v>0.21373794685306541</v>
          </cell>
        </row>
        <row r="61">
          <cell r="A61" t="str">
            <v>32</v>
          </cell>
          <cell r="B61" t="str">
            <v>2</v>
          </cell>
          <cell r="C61">
            <v>48150.255458899548</v>
          </cell>
          <cell r="D61">
            <v>0.23243996676299591</v>
          </cell>
        </row>
        <row r="62">
          <cell r="A62" t="str">
            <v>32</v>
          </cell>
          <cell r="B62" t="str">
            <v>3</v>
          </cell>
          <cell r="C62">
            <v>16849.24477306773</v>
          </cell>
          <cell r="D62">
            <v>8.1337842503794569E-2</v>
          </cell>
        </row>
        <row r="63">
          <cell r="A63" t="str">
            <v>32</v>
          </cell>
          <cell r="B63" t="str">
            <v>4</v>
          </cell>
          <cell r="C63">
            <v>439113.04085021775</v>
          </cell>
          <cell r="D63">
            <v>2.1197690364809416</v>
          </cell>
        </row>
        <row r="64">
          <cell r="A64" t="str">
            <v>33</v>
          </cell>
          <cell r="B64" t="str">
            <v>1</v>
          </cell>
          <cell r="C64">
            <v>61307.790084050182</v>
          </cell>
          <cell r="D64">
            <v>0.29595649189469619</v>
          </cell>
        </row>
        <row r="65">
          <cell r="A65" t="str">
            <v>33</v>
          </cell>
          <cell r="B65" t="str">
            <v>2</v>
          </cell>
          <cell r="C65">
            <v>63845.20171043033</v>
          </cell>
          <cell r="D65">
            <v>0.30820556240281183</v>
          </cell>
        </row>
        <row r="66">
          <cell r="A66" t="str">
            <v>33</v>
          </cell>
          <cell r="B66" t="str">
            <v>3</v>
          </cell>
          <cell r="C66">
            <v>21850.54164089846</v>
          </cell>
          <cell r="D66">
            <v>0.10548104312965099</v>
          </cell>
        </row>
        <row r="67">
          <cell r="A67" t="str">
            <v>33</v>
          </cell>
          <cell r="B67" t="str">
            <v>4</v>
          </cell>
          <cell r="C67">
            <v>403415.72729675588</v>
          </cell>
          <cell r="D67">
            <v>1.9474442523896598</v>
          </cell>
        </row>
        <row r="68">
          <cell r="A68" t="str">
            <v>34</v>
          </cell>
          <cell r="B68" t="str">
            <v>1</v>
          </cell>
          <cell r="C68">
            <v>49316.615565482018</v>
          </cell>
          <cell r="D68">
            <v>0.23807043957822591</v>
          </cell>
        </row>
        <row r="69">
          <cell r="A69" t="str">
            <v>34</v>
          </cell>
          <cell r="B69" t="str">
            <v>2</v>
          </cell>
          <cell r="C69">
            <v>59609.736890158689</v>
          </cell>
          <cell r="D69">
            <v>0.28775933023504841</v>
          </cell>
        </row>
        <row r="70">
          <cell r="A70" t="str">
            <v>34</v>
          </cell>
          <cell r="B70" t="str">
            <v>3</v>
          </cell>
          <cell r="C70">
            <v>21720.369163502826</v>
          </cell>
          <cell r="D70">
            <v>0.10485265007065414</v>
          </cell>
        </row>
        <row r="71">
          <cell r="A71" t="str">
            <v>34</v>
          </cell>
          <cell r="B71" t="str">
            <v>4</v>
          </cell>
          <cell r="C71">
            <v>526339.14275742043</v>
          </cell>
          <cell r="D71">
            <v>2.5408432765850719</v>
          </cell>
        </row>
        <row r="72">
          <cell r="A72" t="str">
            <v>35</v>
          </cell>
          <cell r="B72" t="str">
            <v>1</v>
          </cell>
          <cell r="C72">
            <v>68819.513974928457</v>
          </cell>
          <cell r="D72">
            <v>0.33221849787759139</v>
          </cell>
        </row>
        <row r="73">
          <cell r="A73" t="str">
            <v>35</v>
          </cell>
          <cell r="B73" t="str">
            <v>2</v>
          </cell>
          <cell r="C73">
            <v>72714.757859571735</v>
          </cell>
          <cell r="D73">
            <v>0.35102235157371758</v>
          </cell>
        </row>
        <row r="74">
          <cell r="A74" t="str">
            <v>35</v>
          </cell>
          <cell r="B74" t="str">
            <v>3</v>
          </cell>
          <cell r="C74">
            <v>31580.448933378026</v>
          </cell>
          <cell r="D74">
            <v>0.15245108111006153</v>
          </cell>
        </row>
        <row r="75">
          <cell r="A75" t="str">
            <v>35</v>
          </cell>
          <cell r="B75" t="str">
            <v>4</v>
          </cell>
          <cell r="C75">
            <v>488918.69583912485</v>
          </cell>
          <cell r="D75">
            <v>2.3602002591171876</v>
          </cell>
        </row>
        <row r="76">
          <cell r="A76" t="str">
            <v>36</v>
          </cell>
          <cell r="B76" t="str">
            <v>1</v>
          </cell>
          <cell r="C76">
            <v>44915.770071827959</v>
          </cell>
          <cell r="D76">
            <v>0.21682585072766017</v>
          </cell>
        </row>
        <row r="77">
          <cell r="A77" t="str">
            <v>36</v>
          </cell>
          <cell r="B77" t="str">
            <v>2</v>
          </cell>
          <cell r="C77">
            <v>60404.925273162284</v>
          </cell>
          <cell r="D77">
            <v>0.29159801311542166</v>
          </cell>
        </row>
        <row r="78">
          <cell r="A78" t="str">
            <v>36</v>
          </cell>
          <cell r="B78" t="str">
            <v>3</v>
          </cell>
          <cell r="C78">
            <v>26669.43257264559</v>
          </cell>
          <cell r="D78">
            <v>0.12874369952336237</v>
          </cell>
        </row>
        <row r="79">
          <cell r="A79" t="str">
            <v>36</v>
          </cell>
          <cell r="B79" t="str">
            <v>4</v>
          </cell>
          <cell r="C79">
            <v>457716.72842992714</v>
          </cell>
          <cell r="D79">
            <v>2.2095762551858957</v>
          </cell>
        </row>
        <row r="80">
          <cell r="A80" t="str">
            <v>37</v>
          </cell>
          <cell r="B80" t="str">
            <v>1</v>
          </cell>
          <cell r="C80">
            <v>64730.362046523536</v>
          </cell>
          <cell r="D80">
            <v>0.31247857481241476</v>
          </cell>
        </row>
        <row r="81">
          <cell r="A81" t="str">
            <v>37</v>
          </cell>
          <cell r="B81" t="str">
            <v>2</v>
          </cell>
          <cell r="C81">
            <v>73319.514993974051</v>
          </cell>
          <cell r="D81">
            <v>0.35394174892437436</v>
          </cell>
        </row>
        <row r="82">
          <cell r="A82" t="str">
            <v>37</v>
          </cell>
          <cell r="B82" t="str">
            <v>3</v>
          </cell>
          <cell r="C82">
            <v>26844.159678100728</v>
          </cell>
          <cell r="D82">
            <v>0.12958717506046005</v>
          </cell>
        </row>
        <row r="83">
          <cell r="A83" t="str">
            <v>37</v>
          </cell>
          <cell r="B83" t="str">
            <v>4</v>
          </cell>
          <cell r="C83">
            <v>444362.91704877681</v>
          </cell>
          <cell r="D83">
            <v>2.1451122259920443</v>
          </cell>
        </row>
        <row r="84">
          <cell r="A84" t="str">
            <v>38</v>
          </cell>
          <cell r="B84" t="str">
            <v>1</v>
          </cell>
          <cell r="C84">
            <v>54428.263013291464</v>
          </cell>
          <cell r="D84">
            <v>0.26274634527279012</v>
          </cell>
        </row>
        <row r="85">
          <cell r="A85" t="str">
            <v>38</v>
          </cell>
          <cell r="B85" t="str">
            <v>2</v>
          </cell>
          <cell r="C85">
            <v>70556.563697996069</v>
          </cell>
          <cell r="D85">
            <v>0.34060391091533015</v>
          </cell>
        </row>
        <row r="86">
          <cell r="A86" t="str">
            <v>38</v>
          </cell>
          <cell r="B86" t="str">
            <v>3</v>
          </cell>
          <cell r="C86">
            <v>22700.438490005257</v>
          </cell>
          <cell r="D86">
            <v>0.10958382500433876</v>
          </cell>
        </row>
        <row r="87">
          <cell r="A87" t="str">
            <v>38</v>
          </cell>
          <cell r="B87" t="str">
            <v>4</v>
          </cell>
          <cell r="C87">
            <v>488177.18904322677</v>
          </cell>
          <cell r="D87">
            <v>2.3566207180877488</v>
          </cell>
        </row>
        <row r="88">
          <cell r="A88" t="str">
            <v>39</v>
          </cell>
          <cell r="B88" t="str">
            <v>1</v>
          </cell>
          <cell r="C88">
            <v>58155.660761122366</v>
          </cell>
          <cell r="D88">
            <v>0.28073994053746792</v>
          </cell>
        </row>
        <row r="89">
          <cell r="A89" t="str">
            <v>39</v>
          </cell>
          <cell r="B89" t="str">
            <v>2</v>
          </cell>
          <cell r="C89">
            <v>52450.836030549064</v>
          </cell>
          <cell r="D89">
            <v>0.25320053792941616</v>
          </cell>
        </row>
        <row r="90">
          <cell r="A90" t="str">
            <v>39</v>
          </cell>
          <cell r="B90" t="str">
            <v>3</v>
          </cell>
          <cell r="C90">
            <v>20882.180110551522</v>
          </cell>
          <cell r="D90">
            <v>0.10080638627096544</v>
          </cell>
        </row>
        <row r="91">
          <cell r="A91" t="str">
            <v>39</v>
          </cell>
          <cell r="B91" t="str">
            <v>4</v>
          </cell>
          <cell r="C91">
            <v>437541.0685301185</v>
          </cell>
          <cell r="D91">
            <v>2.1121805161220388</v>
          </cell>
        </row>
        <row r="92">
          <cell r="A92" t="str">
            <v>40</v>
          </cell>
          <cell r="B92" t="str">
            <v>1</v>
          </cell>
          <cell r="C92">
            <v>48832.711358667228</v>
          </cell>
          <cell r="D92">
            <v>0.23573444620339296</v>
          </cell>
        </row>
        <row r="93">
          <cell r="A93" t="str">
            <v>40</v>
          </cell>
          <cell r="B93" t="str">
            <v>2</v>
          </cell>
          <cell r="C93">
            <v>69992.627240061134</v>
          </cell>
          <cell r="D93">
            <v>0.33788157080956005</v>
          </cell>
        </row>
        <row r="94">
          <cell r="A94" t="str">
            <v>40</v>
          </cell>
          <cell r="B94" t="str">
            <v>3</v>
          </cell>
          <cell r="C94">
            <v>19189.879523323274</v>
          </cell>
          <cell r="D94">
            <v>9.2636994675855469E-2</v>
          </cell>
        </row>
        <row r="95">
          <cell r="A95" t="str">
            <v>40</v>
          </cell>
          <cell r="B95" t="str">
            <v>4</v>
          </cell>
          <cell r="C95">
            <v>428868.69986364496</v>
          </cell>
          <cell r="D95">
            <v>2.0703156274442991</v>
          </cell>
        </row>
        <row r="96">
          <cell r="A96" t="str">
            <v>41</v>
          </cell>
          <cell r="B96" t="str">
            <v>1</v>
          </cell>
          <cell r="C96">
            <v>58170.960718525152</v>
          </cell>
          <cell r="D96">
            <v>0.28081379936866796</v>
          </cell>
        </row>
        <row r="97">
          <cell r="A97" t="str">
            <v>41</v>
          </cell>
          <cell r="B97" t="str">
            <v>2</v>
          </cell>
          <cell r="C97">
            <v>75515.452398044712</v>
          </cell>
          <cell r="D97">
            <v>0.36454239085973222</v>
          </cell>
        </row>
        <row r="98">
          <cell r="A98" t="str">
            <v>41</v>
          </cell>
          <cell r="B98" t="str">
            <v>3</v>
          </cell>
          <cell r="C98">
            <v>19837.919651449338</v>
          </cell>
          <cell r="D98">
            <v>9.5765335832244267E-2</v>
          </cell>
        </row>
        <row r="99">
          <cell r="A99" t="str">
            <v>41</v>
          </cell>
          <cell r="B99" t="str">
            <v>4</v>
          </cell>
          <cell r="C99">
            <v>471145.96136391792</v>
          </cell>
          <cell r="D99">
            <v>2.2744043734810067</v>
          </cell>
        </row>
        <row r="100">
          <cell r="A100" t="str">
            <v>42</v>
          </cell>
          <cell r="B100" t="str">
            <v>1</v>
          </cell>
          <cell r="C100">
            <v>45437.467884793354</v>
          </cell>
          <cell r="D100">
            <v>0.21934428850437171</v>
          </cell>
        </row>
        <row r="101">
          <cell r="A101" t="str">
            <v>42</v>
          </cell>
          <cell r="B101" t="str">
            <v>2</v>
          </cell>
          <cell r="C101">
            <v>77679.869774659179</v>
          </cell>
          <cell r="D101">
            <v>0.37499087339189563</v>
          </cell>
        </row>
        <row r="102">
          <cell r="A102" t="str">
            <v>42</v>
          </cell>
          <cell r="B102" t="str">
            <v>3</v>
          </cell>
          <cell r="C102">
            <v>28219.858210668724</v>
          </cell>
          <cell r="D102">
            <v>0.13622820568716063</v>
          </cell>
        </row>
        <row r="103">
          <cell r="A103" t="str">
            <v>42</v>
          </cell>
          <cell r="B103" t="str">
            <v>4</v>
          </cell>
          <cell r="C103">
            <v>473237.97287130833</v>
          </cell>
          <cell r="D103">
            <v>2.2845033247868973</v>
          </cell>
        </row>
        <row r="104">
          <cell r="A104" t="str">
            <v>43</v>
          </cell>
          <cell r="B104" t="str">
            <v>1</v>
          </cell>
          <cell r="C104">
            <v>63843.605902366791</v>
          </cell>
          <cell r="D104">
            <v>0.30819785881807044</v>
          </cell>
        </row>
        <row r="105">
          <cell r="A105" t="str">
            <v>43</v>
          </cell>
          <cell r="B105" t="str">
            <v>2</v>
          </cell>
          <cell r="C105">
            <v>84247.568740699775</v>
          </cell>
          <cell r="D105">
            <v>0.4066957047541907</v>
          </cell>
        </row>
        <row r="106">
          <cell r="A106" t="str">
            <v>43</v>
          </cell>
          <cell r="B106" t="str">
            <v>3</v>
          </cell>
          <cell r="C106">
            <v>25734.570011115473</v>
          </cell>
          <cell r="D106">
            <v>0.12423075518570431</v>
          </cell>
        </row>
        <row r="107">
          <cell r="A107" t="str">
            <v>43</v>
          </cell>
          <cell r="B107" t="str">
            <v>4</v>
          </cell>
          <cell r="C107">
            <v>445724.65214668552</v>
          </cell>
          <cell r="D107">
            <v>2.1516858497014364</v>
          </cell>
        </row>
        <row r="108">
          <cell r="A108" t="str">
            <v>44</v>
          </cell>
          <cell r="B108" t="str">
            <v>1</v>
          </cell>
          <cell r="C108">
            <v>64512.206738630011</v>
          </cell>
          <cell r="D108">
            <v>0.31142545449077436</v>
          </cell>
        </row>
        <row r="109">
          <cell r="A109" t="str">
            <v>44</v>
          </cell>
          <cell r="B109" t="str">
            <v>2</v>
          </cell>
          <cell r="C109">
            <v>68918.360635583624</v>
          </cell>
          <cell r="D109">
            <v>0.33269566906387787</v>
          </cell>
        </row>
        <row r="110">
          <cell r="A110" t="str">
            <v>44</v>
          </cell>
          <cell r="B110" t="str">
            <v>3</v>
          </cell>
          <cell r="C110">
            <v>19899.18890188968</v>
          </cell>
          <cell r="D110">
            <v>9.6061106278324301E-2</v>
          </cell>
        </row>
        <row r="111">
          <cell r="A111" t="str">
            <v>44</v>
          </cell>
          <cell r="B111" t="str">
            <v>4</v>
          </cell>
          <cell r="C111">
            <v>438086.50046218582</v>
          </cell>
          <cell r="D111">
            <v>2.1148135277011657</v>
          </cell>
        </row>
        <row r="112">
          <cell r="A112" t="str">
            <v>45</v>
          </cell>
          <cell r="B112" t="str">
            <v>1</v>
          </cell>
          <cell r="C112">
            <v>59831.836821961464</v>
          </cell>
          <cell r="D112">
            <v>0.28883149278692455</v>
          </cell>
        </row>
        <row r="113">
          <cell r="A113" t="str">
            <v>45</v>
          </cell>
          <cell r="B113" t="str">
            <v>2</v>
          </cell>
          <cell r="C113">
            <v>66544.765875746263</v>
          </cell>
          <cell r="D113">
            <v>0.32123740613614832</v>
          </cell>
        </row>
        <row r="114">
          <cell r="A114" t="str">
            <v>45</v>
          </cell>
          <cell r="B114" t="str">
            <v>3</v>
          </cell>
          <cell r="C114">
            <v>23135.679963760282</v>
          </cell>
          <cell r="D114">
            <v>0.11168490448417352</v>
          </cell>
        </row>
        <row r="115">
          <cell r="A115" t="str">
            <v>45</v>
          </cell>
          <cell r="B115" t="str">
            <v>4</v>
          </cell>
          <cell r="C115">
            <v>437962.02582433453</v>
          </cell>
          <cell r="D115">
            <v>2.1142126403245727</v>
          </cell>
        </row>
        <row r="116">
          <cell r="A116" t="str">
            <v>46</v>
          </cell>
          <cell r="B116" t="str">
            <v>1</v>
          </cell>
          <cell r="C116">
            <v>46348.417555571388</v>
          </cell>
          <cell r="D116">
            <v>0.22374179603949057</v>
          </cell>
        </row>
        <row r="117">
          <cell r="A117" t="str">
            <v>46</v>
          </cell>
          <cell r="B117" t="str">
            <v>2</v>
          </cell>
          <cell r="C117">
            <v>63922.555534410218</v>
          </cell>
          <cell r="D117">
            <v>0.30857897932663736</v>
          </cell>
        </row>
        <row r="118">
          <cell r="A118" t="str">
            <v>46</v>
          </cell>
          <cell r="B118" t="str">
            <v>3</v>
          </cell>
          <cell r="C118">
            <v>24398.535071988474</v>
          </cell>
          <cell r="D118">
            <v>0.11778119611514111</v>
          </cell>
        </row>
        <row r="119">
          <cell r="A119" t="str">
            <v>46</v>
          </cell>
          <cell r="B119" t="str">
            <v>4</v>
          </cell>
          <cell r="C119">
            <v>396737.80839961983</v>
          </cell>
          <cell r="D119">
            <v>1.9152073466515118</v>
          </cell>
        </row>
        <row r="120">
          <cell r="A120" t="str">
            <v>47</v>
          </cell>
          <cell r="B120" t="str">
            <v>1</v>
          </cell>
          <cell r="C120">
            <v>61632.477418136201</v>
          </cell>
          <cell r="D120">
            <v>0.29752388364421123</v>
          </cell>
        </row>
        <row r="121">
          <cell r="A121" t="str">
            <v>47</v>
          </cell>
          <cell r="B121" t="str">
            <v>2</v>
          </cell>
          <cell r="C121">
            <v>70767.10483726894</v>
          </cell>
          <cell r="D121">
            <v>0.34162027469052553</v>
          </cell>
        </row>
        <row r="122">
          <cell r="A122" t="str">
            <v>47</v>
          </cell>
          <cell r="B122" t="str">
            <v>3</v>
          </cell>
          <cell r="C122">
            <v>22859.516825632527</v>
          </cell>
          <cell r="D122">
            <v>0.11035175785731142</v>
          </cell>
        </row>
        <row r="123">
          <cell r="A123" t="str">
            <v>47</v>
          </cell>
          <cell r="B123" t="str">
            <v>4</v>
          </cell>
          <cell r="C123">
            <v>426358.63121338782</v>
          </cell>
          <cell r="D123">
            <v>2.0581985520917785</v>
          </cell>
        </row>
        <row r="124">
          <cell r="A124" t="str">
            <v>48</v>
          </cell>
          <cell r="B124" t="str">
            <v>1</v>
          </cell>
          <cell r="C124">
            <v>64445.781238802061</v>
          </cell>
          <cell r="D124">
            <v>0.31110479282812953</v>
          </cell>
        </row>
        <row r="125">
          <cell r="A125" t="str">
            <v>48</v>
          </cell>
          <cell r="B125" t="str">
            <v>2</v>
          </cell>
          <cell r="C125">
            <v>88645.727034376236</v>
          </cell>
          <cell r="D125">
            <v>0.42792732144775486</v>
          </cell>
        </row>
        <row r="126">
          <cell r="A126" t="str">
            <v>48</v>
          </cell>
          <cell r="B126" t="str">
            <v>3</v>
          </cell>
          <cell r="C126">
            <v>28586.77388253967</v>
          </cell>
          <cell r="D126">
            <v>0.13799945000895458</v>
          </cell>
        </row>
        <row r="127">
          <cell r="A127" t="str">
            <v>48</v>
          </cell>
          <cell r="B127" t="str">
            <v>4</v>
          </cell>
          <cell r="C127">
            <v>437434.10804246971</v>
          </cell>
          <cell r="D127">
            <v>2.1116641763444597</v>
          </cell>
        </row>
        <row r="128">
          <cell r="A128" t="str">
            <v>49</v>
          </cell>
          <cell r="B128" t="str">
            <v>1</v>
          </cell>
          <cell r="C128">
            <v>59762.058798426478</v>
          </cell>
          <cell r="D128">
            <v>0.28849464719147166</v>
          </cell>
        </row>
        <row r="129">
          <cell r="A129" t="str">
            <v>49</v>
          </cell>
          <cell r="B129" t="str">
            <v>2</v>
          </cell>
          <cell r="C129">
            <v>64065.183528531168</v>
          </cell>
          <cell r="D129">
            <v>0.3092674999979606</v>
          </cell>
        </row>
        <row r="130">
          <cell r="A130" t="str">
            <v>49</v>
          </cell>
          <cell r="B130" t="str">
            <v>3</v>
          </cell>
          <cell r="C130">
            <v>25517.687760723966</v>
          </cell>
          <cell r="D130">
            <v>0.12318378040660855</v>
          </cell>
        </row>
        <row r="131">
          <cell r="A131" t="str">
            <v>49</v>
          </cell>
          <cell r="B131" t="str">
            <v>4</v>
          </cell>
          <cell r="C131">
            <v>415074.7469948522</v>
          </cell>
          <cell r="D131">
            <v>2.0037268645022346</v>
          </cell>
        </row>
        <row r="132">
          <cell r="A132" t="str">
            <v>50</v>
          </cell>
          <cell r="B132" t="str">
            <v>1</v>
          </cell>
          <cell r="C132">
            <v>55570.972829028469</v>
          </cell>
          <cell r="D132">
            <v>0.26826264895712637</v>
          </cell>
        </row>
        <row r="133">
          <cell r="A133" t="str">
            <v>50</v>
          </cell>
          <cell r="B133" t="str">
            <v>2</v>
          </cell>
          <cell r="C133">
            <v>86856.692864992423</v>
          </cell>
          <cell r="D133">
            <v>0.4192909593162103</v>
          </cell>
        </row>
        <row r="134">
          <cell r="A134" t="str">
            <v>50</v>
          </cell>
          <cell r="B134" t="str">
            <v>3</v>
          </cell>
          <cell r="C134">
            <v>25923.293713149866</v>
          </cell>
          <cell r="D134">
            <v>0.12514179772556597</v>
          </cell>
        </row>
        <row r="135">
          <cell r="A135" t="str">
            <v>50</v>
          </cell>
          <cell r="B135" t="str">
            <v>4</v>
          </cell>
          <cell r="C135">
            <v>400393.17808391148</v>
          </cell>
          <cell r="D135">
            <v>1.932853234504557</v>
          </cell>
        </row>
        <row r="136">
          <cell r="A136" t="str">
            <v>51</v>
          </cell>
          <cell r="B136" t="str">
            <v>1</v>
          </cell>
          <cell r="C136">
            <v>64590.308464922186</v>
          </cell>
          <cell r="D136">
            <v>0.31180248182926856</v>
          </cell>
        </row>
        <row r="137">
          <cell r="A137" t="str">
            <v>51</v>
          </cell>
          <cell r="B137" t="str">
            <v>2</v>
          </cell>
          <cell r="C137">
            <v>77510.182551471691</v>
          </cell>
          <cell r="D137">
            <v>0.37417172732212095</v>
          </cell>
        </row>
        <row r="138">
          <cell r="A138" t="str">
            <v>51</v>
          </cell>
          <cell r="B138" t="str">
            <v>3</v>
          </cell>
          <cell r="C138">
            <v>24024.18776572463</v>
          </cell>
          <cell r="D138">
            <v>0.11597407641044798</v>
          </cell>
        </row>
        <row r="139">
          <cell r="A139" t="str">
            <v>51</v>
          </cell>
          <cell r="B139" t="str">
            <v>4</v>
          </cell>
          <cell r="C139">
            <v>415063.83035698696</v>
          </cell>
          <cell r="D139">
            <v>2.0036741656552941</v>
          </cell>
        </row>
        <row r="140">
          <cell r="A140" t="str">
            <v>52</v>
          </cell>
          <cell r="B140" t="str">
            <v>1</v>
          </cell>
          <cell r="C140">
            <v>48149.068308533111</v>
          </cell>
          <cell r="D140">
            <v>0.23243423592752915</v>
          </cell>
        </row>
        <row r="141">
          <cell r="A141" t="str">
            <v>52</v>
          </cell>
          <cell r="B141" t="str">
            <v>2</v>
          </cell>
          <cell r="C141">
            <v>54010.463203181556</v>
          </cell>
          <cell r="D141">
            <v>0.26072946347122983</v>
          </cell>
        </row>
        <row r="142">
          <cell r="A142" t="str">
            <v>52</v>
          </cell>
          <cell r="B142" t="str">
            <v>3</v>
          </cell>
          <cell r="C142">
            <v>29276.421384307436</v>
          </cell>
          <cell r="D142">
            <v>0.14132864610275131</v>
          </cell>
        </row>
        <row r="143">
          <cell r="A143" t="str">
            <v>52</v>
          </cell>
          <cell r="B143" t="str">
            <v>4</v>
          </cell>
          <cell r="C143">
            <v>348508.81586574536</v>
          </cell>
          <cell r="D143">
            <v>1.6823872854753967</v>
          </cell>
        </row>
        <row r="144">
          <cell r="A144" t="str">
            <v>53</v>
          </cell>
          <cell r="B144" t="str">
            <v>1</v>
          </cell>
          <cell r="C144">
            <v>60914.934965224595</v>
          </cell>
          <cell r="D144">
            <v>0.29406002779721208</v>
          </cell>
        </row>
        <row r="145">
          <cell r="A145" t="str">
            <v>53</v>
          </cell>
          <cell r="B145" t="str">
            <v>2</v>
          </cell>
          <cell r="C145">
            <v>70970.954150711972</v>
          </cell>
          <cell r="D145">
            <v>0.34260433442582233</v>
          </cell>
        </row>
        <row r="146">
          <cell r="A146" t="str">
            <v>53</v>
          </cell>
          <cell r="B146" t="str">
            <v>3</v>
          </cell>
          <cell r="C146">
            <v>31171.832889610712</v>
          </cell>
          <cell r="D146">
            <v>0.15047853291219843</v>
          </cell>
        </row>
        <row r="147">
          <cell r="A147" t="str">
            <v>53</v>
          </cell>
          <cell r="B147" t="str">
            <v>4</v>
          </cell>
          <cell r="C147">
            <v>349622.24088945362</v>
          </cell>
          <cell r="D147">
            <v>1.6877622201052815</v>
          </cell>
        </row>
        <row r="148">
          <cell r="A148" t="str">
            <v>54</v>
          </cell>
          <cell r="B148" t="str">
            <v>1</v>
          </cell>
          <cell r="C148">
            <v>51610.257146321244</v>
          </cell>
          <cell r="D148">
            <v>0.24914273748683352</v>
          </cell>
        </row>
        <row r="149">
          <cell r="A149" t="str">
            <v>54</v>
          </cell>
          <cell r="B149" t="str">
            <v>2</v>
          </cell>
          <cell r="C149">
            <v>48973.986226532681</v>
          </cell>
          <cell r="D149">
            <v>0.23641643480922961</v>
          </cell>
        </row>
        <row r="150">
          <cell r="A150" t="str">
            <v>54</v>
          </cell>
          <cell r="B150" t="str">
            <v>3</v>
          </cell>
          <cell r="C150">
            <v>20902.640506115542</v>
          </cell>
          <cell r="D150">
            <v>0.10090515653956596</v>
          </cell>
        </row>
        <row r="151">
          <cell r="A151" t="str">
            <v>54</v>
          </cell>
          <cell r="B151" t="str">
            <v>4</v>
          </cell>
          <cell r="C151">
            <v>362559.51954285841</v>
          </cell>
          <cell r="D151">
            <v>1.7502154841958093</v>
          </cell>
        </row>
        <row r="152">
          <cell r="A152" t="str">
            <v>55</v>
          </cell>
          <cell r="B152" t="str">
            <v>1</v>
          </cell>
          <cell r="C152">
            <v>46957.032459614835</v>
          </cell>
          <cell r="D152">
            <v>0.22667981634112899</v>
          </cell>
        </row>
        <row r="153">
          <cell r="A153" t="str">
            <v>55</v>
          </cell>
          <cell r="B153" t="str">
            <v>2</v>
          </cell>
          <cell r="C153">
            <v>44907.694482049861</v>
          </cell>
          <cell r="D153">
            <v>0.21678686672224373</v>
          </cell>
        </row>
        <row r="154">
          <cell r="A154" t="str">
            <v>55</v>
          </cell>
          <cell r="B154" t="str">
            <v>3</v>
          </cell>
          <cell r="C154">
            <v>11383.814264111597</v>
          </cell>
          <cell r="D154">
            <v>5.4954088695227304E-2</v>
          </cell>
        </row>
        <row r="155">
          <cell r="A155" t="str">
            <v>55</v>
          </cell>
          <cell r="B155" t="str">
            <v>4</v>
          </cell>
          <cell r="C155">
            <v>352001.98666982801</v>
          </cell>
          <cell r="D155">
            <v>1.6992501763959136</v>
          </cell>
        </row>
        <row r="156">
          <cell r="A156" t="str">
            <v>56</v>
          </cell>
          <cell r="B156" t="str">
            <v>1</v>
          </cell>
          <cell r="C156">
            <v>41077.035571574314</v>
          </cell>
          <cell r="D156">
            <v>0.19829478975722445</v>
          </cell>
        </row>
        <row r="157">
          <cell r="A157" t="str">
            <v>56</v>
          </cell>
          <cell r="B157" t="str">
            <v>2</v>
          </cell>
          <cell r="C157">
            <v>50472.375553285056</v>
          </cell>
          <cell r="D157">
            <v>0.24364974150696128</v>
          </cell>
        </row>
        <row r="158">
          <cell r="A158" t="str">
            <v>56</v>
          </cell>
          <cell r="B158" t="str">
            <v>3</v>
          </cell>
          <cell r="C158">
            <v>13144.040637131102</v>
          </cell>
          <cell r="D158">
            <v>6.3451384415480441E-2</v>
          </cell>
        </row>
        <row r="159">
          <cell r="A159" t="str">
            <v>56</v>
          </cell>
          <cell r="B159" t="str">
            <v>4</v>
          </cell>
          <cell r="C159">
            <v>269366.6429729673</v>
          </cell>
          <cell r="D159">
            <v>1.3003373075173144</v>
          </cell>
        </row>
        <row r="160">
          <cell r="A160" t="str">
            <v>57</v>
          </cell>
          <cell r="B160" t="str">
            <v>1</v>
          </cell>
          <cell r="C160">
            <v>43530.27625922297</v>
          </cell>
          <cell r="D160">
            <v>0.21013753448337497</v>
          </cell>
        </row>
        <row r="161">
          <cell r="A161" t="str">
            <v>57</v>
          </cell>
          <cell r="B161" t="str">
            <v>2</v>
          </cell>
          <cell r="C161">
            <v>47334.055472767082</v>
          </cell>
          <cell r="D161">
            <v>0.2284998527212225</v>
          </cell>
        </row>
        <row r="162">
          <cell r="A162" t="str">
            <v>57</v>
          </cell>
          <cell r="B162" t="str">
            <v>3</v>
          </cell>
          <cell r="C162">
            <v>11944.994279172462</v>
          </cell>
          <cell r="D162">
            <v>5.7663122381666362E-2</v>
          </cell>
        </row>
        <row r="163">
          <cell r="A163" t="str">
            <v>57</v>
          </cell>
          <cell r="B163" t="str">
            <v>4</v>
          </cell>
          <cell r="C163">
            <v>263675.99526889133</v>
          </cell>
          <cell r="D163">
            <v>1.2728663429172531</v>
          </cell>
        </row>
        <row r="164">
          <cell r="A164" t="str">
            <v>58</v>
          </cell>
          <cell r="B164" t="str">
            <v>1</v>
          </cell>
          <cell r="C164">
            <v>41818.527467381457</v>
          </cell>
          <cell r="D164">
            <v>0.20187425885814253</v>
          </cell>
        </row>
        <row r="165">
          <cell r="A165" t="str">
            <v>58</v>
          </cell>
          <cell r="B165" t="str">
            <v>2</v>
          </cell>
          <cell r="C165">
            <v>49980.8604962545</v>
          </cell>
          <cell r="D165">
            <v>0.24127700760491139</v>
          </cell>
        </row>
        <row r="166">
          <cell r="A166" t="str">
            <v>58</v>
          </cell>
          <cell r="B166" t="str">
            <v>3</v>
          </cell>
          <cell r="C166">
            <v>10249.456719389429</v>
          </cell>
          <cell r="D166">
            <v>4.9478104663997401E-2</v>
          </cell>
        </row>
        <row r="167">
          <cell r="A167" t="str">
            <v>58</v>
          </cell>
          <cell r="B167" t="str">
            <v>4</v>
          </cell>
          <cell r="C167">
            <v>215003.90275590456</v>
          </cell>
          <cell r="D167">
            <v>1.0379072662066211</v>
          </cell>
        </row>
        <row r="168">
          <cell r="A168" t="str">
            <v>59</v>
          </cell>
          <cell r="B168" t="str">
            <v>1</v>
          </cell>
          <cell r="C168">
            <v>38286.974538096547</v>
          </cell>
          <cell r="D168">
            <v>0.18482608252592281</v>
          </cell>
        </row>
        <row r="169">
          <cell r="A169" t="str">
            <v>59</v>
          </cell>
          <cell r="B169" t="str">
            <v>2</v>
          </cell>
          <cell r="C169">
            <v>47499.489966678659</v>
          </cell>
          <cell r="D169">
            <v>0.22929846921660293</v>
          </cell>
        </row>
        <row r="170">
          <cell r="A170" t="str">
            <v>59</v>
          </cell>
          <cell r="B170" t="str">
            <v>3</v>
          </cell>
          <cell r="C170">
            <v>14647.662283191377</v>
          </cell>
          <cell r="D170">
            <v>7.0709949548799458E-2</v>
          </cell>
        </row>
        <row r="171">
          <cell r="A171" t="str">
            <v>59</v>
          </cell>
          <cell r="B171" t="str">
            <v>4</v>
          </cell>
          <cell r="C171">
            <v>174715.01661521645</v>
          </cell>
          <cell r="D171">
            <v>0.84341717957658646</v>
          </cell>
        </row>
        <row r="172">
          <cell r="A172" t="str">
            <v>60</v>
          </cell>
          <cell r="B172" t="str">
            <v>1</v>
          </cell>
          <cell r="C172">
            <v>23911.664861472404</v>
          </cell>
          <cell r="D172">
            <v>0.11543088468954862</v>
          </cell>
        </row>
        <row r="173">
          <cell r="A173" t="str">
            <v>60</v>
          </cell>
          <cell r="B173" t="str">
            <v>2</v>
          </cell>
          <cell r="C173">
            <v>23888.55555333872</v>
          </cell>
          <cell r="D173">
            <v>0.11531932709212125</v>
          </cell>
        </row>
        <row r="174">
          <cell r="A174" t="str">
            <v>60</v>
          </cell>
          <cell r="B174" t="str">
            <v>3</v>
          </cell>
          <cell r="C174">
            <v>9287.0648524267126</v>
          </cell>
          <cell r="D174">
            <v>4.4832265686865963E-2</v>
          </cell>
        </row>
        <row r="175">
          <cell r="A175" t="str">
            <v>60</v>
          </cell>
          <cell r="B175" t="str">
            <v>4</v>
          </cell>
          <cell r="C175">
            <v>91919.912237693512</v>
          </cell>
          <cell r="D175">
            <v>0.44373308390076172</v>
          </cell>
        </row>
        <row r="176">
          <cell r="A176" t="str">
            <v>61</v>
          </cell>
          <cell r="B176" t="str">
            <v>1</v>
          </cell>
          <cell r="C176">
            <v>9273.3054510869952</v>
          </cell>
          <cell r="D176">
            <v>4.4765843717561718E-2</v>
          </cell>
        </row>
        <row r="177">
          <cell r="A177" t="str">
            <v>61</v>
          </cell>
          <cell r="B177" t="str">
            <v>2</v>
          </cell>
          <cell r="C177">
            <v>10315.684898422338</v>
          </cell>
          <cell r="D177">
            <v>4.979781378259851E-2</v>
          </cell>
        </row>
        <row r="178">
          <cell r="A178" t="str">
            <v>61</v>
          </cell>
          <cell r="B178" t="str">
            <v>3</v>
          </cell>
          <cell r="C178">
            <v>1591.9173558680018</v>
          </cell>
          <cell r="D178">
            <v>7.6848027857971297E-3</v>
          </cell>
        </row>
        <row r="179">
          <cell r="A179" t="str">
            <v>61</v>
          </cell>
          <cell r="B179" t="str">
            <v>4</v>
          </cell>
          <cell r="C179">
            <v>58888.459719997692</v>
          </cell>
          <cell r="D179">
            <v>0.28427744545871036</v>
          </cell>
        </row>
        <row r="180">
          <cell r="A180" t="str">
            <v>62</v>
          </cell>
          <cell r="B180" t="str">
            <v>1</v>
          </cell>
          <cell r="C180">
            <v>7718.6654192228243</v>
          </cell>
          <cell r="D180">
            <v>3.7260993039388603E-2</v>
          </cell>
        </row>
        <row r="181">
          <cell r="A181" t="str">
            <v>62</v>
          </cell>
          <cell r="B181" t="str">
            <v>2</v>
          </cell>
          <cell r="C181">
            <v>8649.0210968372376</v>
          </cell>
          <cell r="D181">
            <v>4.1752180899586953E-2</v>
          </cell>
        </row>
        <row r="182">
          <cell r="A182" t="str">
            <v>62</v>
          </cell>
          <cell r="B182" t="str">
            <v>3</v>
          </cell>
          <cell r="C182">
            <v>2504.8961002462916</v>
          </cell>
          <cell r="D182">
            <v>1.2092105446522441E-2</v>
          </cell>
        </row>
        <row r="183">
          <cell r="A183" t="str">
            <v>62</v>
          </cell>
          <cell r="B183" t="str">
            <v>4</v>
          </cell>
          <cell r="C183">
            <v>48291.791892239264</v>
          </cell>
          <cell r="D183">
            <v>0.23312321804687164</v>
          </cell>
        </row>
        <row r="184">
          <cell r="A184" t="str">
            <v>63</v>
          </cell>
          <cell r="B184" t="str">
            <v>1</v>
          </cell>
          <cell r="C184">
            <v>3939.6892717567071</v>
          </cell>
          <cell r="D184">
            <v>1.901840882579171E-2</v>
          </cell>
        </row>
        <row r="185">
          <cell r="A185" t="str">
            <v>63</v>
          </cell>
          <cell r="B185" t="str">
            <v>2</v>
          </cell>
          <cell r="C185">
            <v>5552.8092454669968</v>
          </cell>
          <cell r="D185">
            <v>2.6805564875129813E-2</v>
          </cell>
        </row>
        <row r="186">
          <cell r="A186" t="str">
            <v>63</v>
          </cell>
          <cell r="B186" t="str">
            <v>3</v>
          </cell>
          <cell r="C186">
            <v>3107.6125747822057</v>
          </cell>
          <cell r="D186">
            <v>1.5001651740170282E-2</v>
          </cell>
        </row>
        <row r="187">
          <cell r="A187" t="str">
            <v>63</v>
          </cell>
          <cell r="B187" t="str">
            <v>4</v>
          </cell>
          <cell r="C187">
            <v>21892.798514437818</v>
          </cell>
          <cell r="D187">
            <v>0.10568503345508926</v>
          </cell>
        </row>
        <row r="188">
          <cell r="A188" t="str">
            <v>64</v>
          </cell>
          <cell r="B188" t="str">
            <v>1</v>
          </cell>
          <cell r="C188">
            <v>3973.725458108489</v>
          </cell>
          <cell r="D188">
            <v>1.9182714704316078E-2</v>
          </cell>
        </row>
        <row r="189">
          <cell r="A189" t="str">
            <v>64</v>
          </cell>
          <cell r="B189" t="str">
            <v>2</v>
          </cell>
          <cell r="C189">
            <v>5913.7044482113151</v>
          </cell>
          <cell r="D189">
            <v>2.854774605633701E-2</v>
          </cell>
        </row>
        <row r="190">
          <cell r="A190" t="str">
            <v>64</v>
          </cell>
          <cell r="B190" t="str">
            <v>3</v>
          </cell>
          <cell r="C190">
            <v>732.19122395559418</v>
          </cell>
          <cell r="D190">
            <v>3.5345711489665529E-3</v>
          </cell>
        </row>
        <row r="191">
          <cell r="A191" t="str">
            <v>64</v>
          </cell>
          <cell r="B191" t="str">
            <v>4</v>
          </cell>
          <cell r="C191">
            <v>24631.482648379351</v>
          </cell>
          <cell r="D191">
            <v>0.11890572445663733</v>
          </cell>
        </row>
        <row r="192">
          <cell r="A192" t="str">
            <v>65</v>
          </cell>
          <cell r="B192" t="str">
            <v>1</v>
          </cell>
          <cell r="C192">
            <v>1014.0294254233158</v>
          </cell>
          <cell r="D192">
            <v>4.8951135086559771E-3</v>
          </cell>
        </row>
        <row r="193">
          <cell r="A193" t="str">
            <v>65</v>
          </cell>
          <cell r="B193" t="str">
            <v>2</v>
          </cell>
          <cell r="C193">
            <v>1039.9909729948292</v>
          </cell>
          <cell r="D193">
            <v>5.0204399725994444E-3</v>
          </cell>
        </row>
        <row r="194">
          <cell r="A194" t="str">
            <v>65</v>
          </cell>
          <cell r="B194" t="str">
            <v>3</v>
          </cell>
          <cell r="C194">
            <v>400.95814037764018</v>
          </cell>
          <cell r="D194">
            <v>1.935580526717757E-3</v>
          </cell>
        </row>
        <row r="195">
          <cell r="A195" t="str">
            <v>65</v>
          </cell>
          <cell r="B195" t="str">
            <v>4</v>
          </cell>
          <cell r="C195">
            <v>18057.750270284429</v>
          </cell>
          <cell r="D195">
            <v>8.7171767473221237E-2</v>
          </cell>
        </row>
        <row r="196">
          <cell r="A196" t="str">
            <v>66</v>
          </cell>
          <cell r="B196" t="str">
            <v>1</v>
          </cell>
          <cell r="C196">
            <v>1473.4659477659793</v>
          </cell>
          <cell r="D196">
            <v>7.1129918763873992E-3</v>
          </cell>
        </row>
        <row r="197">
          <cell r="A197" t="str">
            <v>66</v>
          </cell>
          <cell r="B197" t="str">
            <v>2</v>
          </cell>
          <cell r="C197">
            <v>2506.9372877515643</v>
          </cell>
          <cell r="D197">
            <v>1.2101959050648958E-2</v>
          </cell>
        </row>
        <row r="198">
          <cell r="A198" t="str">
            <v>66</v>
          </cell>
          <cell r="B198" t="str">
            <v>3</v>
          </cell>
          <cell r="C198">
            <v>966.63247398999954</v>
          </cell>
          <cell r="D198">
            <v>4.6663100327277692E-3</v>
          </cell>
        </row>
        <row r="199">
          <cell r="A199" t="str">
            <v>66</v>
          </cell>
          <cell r="B199" t="str">
            <v>4</v>
          </cell>
          <cell r="C199">
            <v>8561.6885344986658</v>
          </cell>
          <cell r="D199">
            <v>4.1330592733670943E-2</v>
          </cell>
        </row>
        <row r="200">
          <cell r="A200" t="str">
            <v>67</v>
          </cell>
          <cell r="B200" t="str">
            <v>2</v>
          </cell>
          <cell r="C200">
            <v>1586.788678987735</v>
          </cell>
          <cell r="D200">
            <v>7.6600446724241914E-3</v>
          </cell>
        </row>
        <row r="201">
          <cell r="A201" t="str">
            <v>67</v>
          </cell>
          <cell r="B201" t="str">
            <v>3</v>
          </cell>
          <cell r="C201">
            <v>474.62523350821021</v>
          </cell>
          <cell r="D201">
            <v>2.2912001701776417E-3</v>
          </cell>
        </row>
        <row r="202">
          <cell r="A202" t="str">
            <v>67</v>
          </cell>
          <cell r="B202" t="str">
            <v>4</v>
          </cell>
          <cell r="C202">
            <v>10926.296160878037</v>
          </cell>
          <cell r="D202">
            <v>5.2745471280936478E-2</v>
          </cell>
        </row>
        <row r="203">
          <cell r="A203" t="str">
            <v>68</v>
          </cell>
          <cell r="B203" t="str">
            <v>1</v>
          </cell>
          <cell r="C203">
            <v>655.95636427677516</v>
          </cell>
          <cell r="D203">
            <v>3.1665559000121223E-3</v>
          </cell>
        </row>
        <row r="204">
          <cell r="A204" t="str">
            <v>68</v>
          </cell>
          <cell r="B204" t="str">
            <v>2</v>
          </cell>
          <cell r="C204">
            <v>371.04227210046037</v>
          </cell>
          <cell r="D204">
            <v>1.7911650223396049E-3</v>
          </cell>
        </row>
        <row r="205">
          <cell r="A205" t="str">
            <v>68</v>
          </cell>
          <cell r="B205" t="str">
            <v>4</v>
          </cell>
          <cell r="C205">
            <v>4179.4761807214463</v>
          </cell>
          <cell r="D205">
            <v>2.0175953279476719E-2</v>
          </cell>
        </row>
        <row r="206">
          <cell r="A206" t="str">
            <v>69</v>
          </cell>
          <cell r="B206" t="str">
            <v>2</v>
          </cell>
          <cell r="C206">
            <v>653.40933935593853</v>
          </cell>
          <cell r="D206">
            <v>3.1542604224014349E-3</v>
          </cell>
        </row>
        <row r="207">
          <cell r="A207" t="str">
            <v>69</v>
          </cell>
          <cell r="B207" t="str">
            <v>3</v>
          </cell>
          <cell r="C207">
            <v>1125.2834871987047</v>
          </cell>
          <cell r="D207">
            <v>5.4321800345728203E-3</v>
          </cell>
        </row>
        <row r="208">
          <cell r="A208" t="str">
            <v>69</v>
          </cell>
          <cell r="B208" t="str">
            <v>4</v>
          </cell>
          <cell r="C208">
            <v>3918.9752023519632</v>
          </cell>
          <cell r="D208">
            <v>1.8918413975129392E-2</v>
          </cell>
        </row>
        <row r="209">
          <cell r="A209" t="str">
            <v>70</v>
          </cell>
          <cell r="B209" t="str">
            <v>2</v>
          </cell>
          <cell r="C209">
            <v>1193.6588925752085</v>
          </cell>
          <cell r="D209">
            <v>5.7622546479191008E-3</v>
          </cell>
        </row>
        <row r="210">
          <cell r="A210" t="str">
            <v>70</v>
          </cell>
          <cell r="B210" t="str">
            <v>4</v>
          </cell>
          <cell r="C210">
            <v>3191.3482290057709</v>
          </cell>
          <cell r="D210">
            <v>1.5405876234912933E-2</v>
          </cell>
        </row>
        <row r="211">
          <cell r="A211" t="str">
            <v>71</v>
          </cell>
          <cell r="B211" t="str">
            <v>1</v>
          </cell>
          <cell r="C211">
            <v>318.75931126368567</v>
          </cell>
          <cell r="D211">
            <v>1.5387748831108678E-3</v>
          </cell>
        </row>
        <row r="212">
          <cell r="A212" t="str">
            <v>71</v>
          </cell>
          <cell r="B212" t="str">
            <v>4</v>
          </cell>
          <cell r="C212">
            <v>3502.1941198061386</v>
          </cell>
          <cell r="D212">
            <v>1.6906449966816093E-2</v>
          </cell>
        </row>
        <row r="213">
          <cell r="A213" t="str">
            <v>72</v>
          </cell>
          <cell r="B213" t="str">
            <v>2</v>
          </cell>
          <cell r="C213">
            <v>395.55908922023173</v>
          </cell>
          <cell r="D213">
            <v>1.9095172117961788E-3</v>
          </cell>
        </row>
        <row r="214">
          <cell r="A214" t="str">
            <v>72</v>
          </cell>
          <cell r="B214" t="str">
            <v>4</v>
          </cell>
          <cell r="C214">
            <v>3085.6235561387803</v>
          </cell>
          <cell r="D214">
            <v>1.4895502214816435E-2</v>
          </cell>
        </row>
        <row r="215">
          <cell r="A215" t="str">
            <v>73</v>
          </cell>
          <cell r="B215" t="str">
            <v>2</v>
          </cell>
          <cell r="C215">
            <v>514.82022196291859</v>
          </cell>
          <cell r="D215">
            <v>2.4852369762424905E-3</v>
          </cell>
        </row>
        <row r="216">
          <cell r="A216" t="str">
            <v>74</v>
          </cell>
          <cell r="B216" t="str">
            <v>2</v>
          </cell>
          <cell r="C216">
            <v>271.29810037959106</v>
          </cell>
          <cell r="D216">
            <v>1.3096612018792661E-3</v>
          </cell>
        </row>
        <row r="217">
          <cell r="A217" t="str">
            <v>74</v>
          </cell>
          <cell r="B217" t="str">
            <v>4</v>
          </cell>
          <cell r="C217">
            <v>968.28314631621026</v>
          </cell>
          <cell r="D217">
            <v>4.6742784685540033E-3</v>
          </cell>
        </row>
        <row r="218">
          <cell r="A218" t="str">
            <v>75</v>
          </cell>
          <cell r="B218" t="str">
            <v>4</v>
          </cell>
          <cell r="C218">
            <v>1388.4226282404115</v>
          </cell>
          <cell r="D218">
            <v>6.7024547738208078E-3</v>
          </cell>
        </row>
        <row r="219">
          <cell r="A219" t="str">
            <v>83</v>
          </cell>
          <cell r="B219" t="str">
            <v>4</v>
          </cell>
          <cell r="C219">
            <v>754.00988183055108</v>
          </cell>
          <cell r="D219">
            <v>3.6398982767861998E-3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ramides 3FP évolution"/>
      <sheetName val="(pyramides FPH FPT 2004)"/>
      <sheetName val="données-Pyramides FPH FPT"/>
      <sheetName val="données pyramide tit FPE"/>
      <sheetName val="(données pyramid(tit+NT) FPE)"/>
      <sheetName val="retraites FPE civils mili PTT"/>
      <sheetName val="retraites FPE civils (mili)"/>
      <sheetName val="Cotisants COR"/>
      <sheetName val="graphiq retraite FPH-FPT"/>
      <sheetName val="(retrait FPH-FPT anciens chiff)"/>
      <sheetName val=" tableau retraite 3FP"/>
      <sheetName val=" tableau retraite FPE (2)"/>
      <sheetName val=" tableau retraite 3FP (3)"/>
      <sheetName val=" tableau retraite 3FP (4)"/>
      <sheetName val="tableau QP"/>
      <sheetName val="projections FP9"/>
    </sheetNames>
    <sheetDataSet>
      <sheetData sheetId="0" refreshError="1"/>
      <sheetData sheetId="1" refreshError="1"/>
      <sheetData sheetId="2" refreshError="1"/>
      <sheetData sheetId="3" refreshError="1"/>
      <sheetData sheetId="4" refreshError="1"/>
      <sheetData sheetId="5" refreshError="1">
        <row r="4">
          <cell r="A4" t="str">
            <v>Dates</v>
          </cell>
          <cell r="B4" t="str">
            <v>n.s.</v>
          </cell>
          <cell r="E4">
            <v>1995</v>
          </cell>
          <cell r="F4">
            <v>1996</v>
          </cell>
          <cell r="G4">
            <v>1997</v>
          </cell>
          <cell r="H4">
            <v>1998</v>
          </cell>
          <cell r="I4">
            <v>1999</v>
          </cell>
          <cell r="J4">
            <v>2000</v>
          </cell>
          <cell r="K4">
            <v>2001</v>
          </cell>
          <cell r="L4">
            <v>2002</v>
          </cell>
          <cell r="M4">
            <v>2003</v>
          </cell>
          <cell r="N4">
            <v>2004</v>
          </cell>
          <cell r="O4">
            <v>2005</v>
          </cell>
          <cell r="P4">
            <v>2006</v>
          </cell>
          <cell r="Q4">
            <v>2007</v>
          </cell>
          <cell r="R4">
            <v>2008</v>
          </cell>
          <cell r="S4">
            <v>2009</v>
          </cell>
          <cell r="T4">
            <v>2010</v>
          </cell>
          <cell r="U4">
            <v>2011</v>
          </cell>
          <cell r="V4">
            <v>2012</v>
          </cell>
          <cell r="W4">
            <v>2013</v>
          </cell>
          <cell r="X4">
            <v>2014</v>
          </cell>
          <cell r="Y4">
            <v>2015</v>
          </cell>
          <cell r="Z4">
            <v>2016</v>
          </cell>
          <cell r="AA4">
            <v>2017</v>
          </cell>
          <cell r="AB4">
            <v>2018</v>
          </cell>
          <cell r="AC4">
            <v>2019</v>
          </cell>
          <cell r="AD4">
            <v>2020</v>
          </cell>
          <cell r="AE4">
            <v>2021</v>
          </cell>
          <cell r="AF4">
            <v>2022</v>
          </cell>
          <cell r="AG4">
            <v>2023</v>
          </cell>
          <cell r="AH4">
            <v>2024</v>
          </cell>
          <cell r="AI4">
            <v>2025</v>
          </cell>
          <cell r="AJ4">
            <v>2026</v>
          </cell>
          <cell r="AK4">
            <v>2027</v>
          </cell>
          <cell r="AL4">
            <v>2028</v>
          </cell>
          <cell r="AM4">
            <v>2029</v>
          </cell>
          <cell r="AN4">
            <v>2030</v>
          </cell>
          <cell r="AO4">
            <v>2031</v>
          </cell>
          <cell r="AP4">
            <v>2032</v>
          </cell>
          <cell r="AQ4">
            <v>2033</v>
          </cell>
          <cell r="AR4">
            <v>2034</v>
          </cell>
          <cell r="AS4">
            <v>2035</v>
          </cell>
          <cell r="AT4">
            <v>2036</v>
          </cell>
          <cell r="AU4">
            <v>2037</v>
          </cell>
          <cell r="AV4">
            <v>2038</v>
          </cell>
          <cell r="AW4">
            <v>2039</v>
          </cell>
          <cell r="AX4">
            <v>2040</v>
          </cell>
          <cell r="AY4">
            <v>2041</v>
          </cell>
          <cell r="AZ4">
            <v>2042</v>
          </cell>
          <cell r="BA4">
            <v>2043</v>
          </cell>
          <cell r="BB4">
            <v>2044</v>
          </cell>
          <cell r="BC4">
            <v>2045</v>
          </cell>
          <cell r="BD4">
            <v>2046</v>
          </cell>
          <cell r="BE4">
            <v>2047</v>
          </cell>
          <cell r="BF4">
            <v>2048</v>
          </cell>
          <cell r="BG4">
            <v>2049</v>
          </cell>
          <cell r="BH4">
            <v>2050</v>
          </cell>
        </row>
        <row r="5">
          <cell r="A5" t="str">
            <v>Eff_Cotisants</v>
          </cell>
          <cell r="B5" t="str">
            <v>Effectif de cotisants en moyenne annuelle</v>
          </cell>
          <cell r="L5">
            <v>2476549.5</v>
          </cell>
          <cell r="M5">
            <v>2487781</v>
          </cell>
          <cell r="N5">
            <v>2487292.6529293312</v>
          </cell>
          <cell r="O5">
            <v>2476136.0507669402</v>
          </cell>
          <cell r="P5">
            <v>2450015.5464907223</v>
          </cell>
          <cell r="Q5">
            <v>2418656.4873335445</v>
          </cell>
          <cell r="R5">
            <v>2395793.3573253164</v>
          </cell>
          <cell r="S5">
            <v>2372415.9446840617</v>
          </cell>
          <cell r="T5">
            <v>2349167.4845989756</v>
          </cell>
          <cell r="U5">
            <v>2326084.9945639907</v>
          </cell>
          <cell r="V5">
            <v>2304874.8503894168</v>
          </cell>
          <cell r="W5">
            <v>2285713.9550566189</v>
          </cell>
          <cell r="X5">
            <v>2266783.8686903855</v>
          </cell>
          <cell r="Y5">
            <v>2246865.172370987</v>
          </cell>
          <cell r="Z5">
            <v>2225799.2397160502</v>
          </cell>
          <cell r="AA5">
            <v>2204130.6219913615</v>
          </cell>
          <cell r="AB5">
            <v>2182619.2235692898</v>
          </cell>
          <cell r="AC5">
            <v>2162001.4406728623</v>
          </cell>
          <cell r="AD5">
            <v>2142811.2147155339</v>
          </cell>
          <cell r="AE5">
            <v>2125293.6207985543</v>
          </cell>
          <cell r="AF5">
            <v>2108787.0022084387</v>
          </cell>
          <cell r="AG5">
            <v>2092676.1821703888</v>
          </cell>
          <cell r="AH5">
            <v>2077325.0879317527</v>
          </cell>
          <cell r="AI5">
            <v>2064695.8968116222</v>
          </cell>
          <cell r="AJ5">
            <v>2054979.9237343199</v>
          </cell>
          <cell r="AK5">
            <v>2046394.4353036769</v>
          </cell>
          <cell r="AL5">
            <v>2037885.7029630113</v>
          </cell>
          <cell r="AM5">
            <v>2029166.2620157106</v>
          </cell>
          <cell r="AN5">
            <v>2020653.7096898817</v>
          </cell>
          <cell r="AO5">
            <v>2012755.4560294745</v>
          </cell>
          <cell r="AP5">
            <v>2005892.7426776227</v>
          </cell>
          <cell r="AQ5">
            <v>2000219.7463596682</v>
          </cell>
          <cell r="AR5">
            <v>1995862.785175208</v>
          </cell>
          <cell r="AS5">
            <v>1992610.9388565854</v>
          </cell>
          <cell r="AT5">
            <v>1989383.9859159871</v>
          </cell>
          <cell r="AU5">
            <v>1985445.6348252522</v>
          </cell>
          <cell r="AV5">
            <v>1981127.197979338</v>
          </cell>
          <cell r="AW5">
            <v>1976806.5854586945</v>
          </cell>
          <cell r="AX5">
            <v>1972485.8568864488</v>
          </cell>
          <cell r="AY5">
            <v>1968190.3818676965</v>
          </cell>
          <cell r="AZ5">
            <v>1964039.4479811103</v>
          </cell>
          <cell r="BA5">
            <v>1960015.0798935732</v>
          </cell>
          <cell r="BB5">
            <v>1955835.3902492689</v>
          </cell>
          <cell r="BC5">
            <v>1951340.2626786672</v>
          </cell>
          <cell r="BD5">
            <v>1946678.4934465773</v>
          </cell>
          <cell r="BE5">
            <v>1942001.0827086584</v>
          </cell>
          <cell r="BF5">
            <v>1937410.0932521303</v>
          </cell>
          <cell r="BG5">
            <v>1933033.052200729</v>
          </cell>
          <cell r="BH5">
            <v>1928894.2180923722</v>
          </cell>
        </row>
        <row r="6">
          <cell r="A6" t="str">
            <v>Eff_DD</v>
          </cell>
          <cell r="B6" t="str">
            <v>Effectifs pensionnés de droit direct en moyenne annuelle</v>
          </cell>
          <cell r="K6">
            <v>1343405</v>
          </cell>
          <cell r="L6">
            <v>1381459.5</v>
          </cell>
          <cell r="M6">
            <v>1424941</v>
          </cell>
          <cell r="N6">
            <v>1472539.3109299999</v>
          </cell>
          <cell r="O6">
            <v>1519433.0267943982</v>
          </cell>
          <cell r="P6">
            <v>1570832.8071405678</v>
          </cell>
          <cell r="Q6">
            <v>1629130.0754313315</v>
          </cell>
          <cell r="R6">
            <v>1690635.078417269</v>
          </cell>
          <cell r="S6">
            <v>1751594.0142368807</v>
          </cell>
          <cell r="T6">
            <v>1810140.0971047876</v>
          </cell>
          <cell r="U6">
            <v>1866036.3395133363</v>
          </cell>
          <cell r="V6">
            <v>1919767.1705754753</v>
          </cell>
          <cell r="W6">
            <v>1971368.5059337625</v>
          </cell>
          <cell r="X6">
            <v>2020726.248903234</v>
          </cell>
          <cell r="Y6">
            <v>2068385.8097145355</v>
          </cell>
          <cell r="Z6">
            <v>2114184.3983194251</v>
          </cell>
          <cell r="AA6">
            <v>2158425.2702279929</v>
          </cell>
          <cell r="AB6">
            <v>2201113.19688584</v>
          </cell>
          <cell r="AC6">
            <v>2241737.7514517237</v>
          </cell>
          <cell r="AD6">
            <v>2279444.5661129798</v>
          </cell>
          <cell r="AE6">
            <v>2314109.9671185156</v>
          </cell>
          <cell r="AF6">
            <v>2346616.0353179676</v>
          </cell>
          <cell r="AG6">
            <v>2377806.8533525886</v>
          </cell>
          <cell r="AH6">
            <v>2408078.8168242648</v>
          </cell>
          <cell r="AI6">
            <v>2436596.7435302762</v>
          </cell>
          <cell r="AJ6">
            <v>2462930.6768884771</v>
          </cell>
          <cell r="AK6">
            <v>2487776.845482104</v>
          </cell>
          <cell r="AL6">
            <v>2511739.8894889792</v>
          </cell>
          <cell r="AM6">
            <v>2535130.9576869793</v>
          </cell>
          <cell r="AN6">
            <v>2557977.0066257478</v>
          </cell>
          <cell r="AO6">
            <v>2579819.0967344092</v>
          </cell>
          <cell r="AP6">
            <v>2600193.2153238496</v>
          </cell>
          <cell r="AQ6">
            <v>2618647.0616460508</v>
          </cell>
          <cell r="AR6">
            <v>2634777.2078139363</v>
          </cell>
          <cell r="AS6">
            <v>2648646.2748933733</v>
          </cell>
          <cell r="AT6">
            <v>2660474.1568280649</v>
          </cell>
          <cell r="AU6">
            <v>2670463.4176467378</v>
          </cell>
          <cell r="AV6">
            <v>2678632.2918472914</v>
          </cell>
          <cell r="AW6">
            <v>2684689.4115552939</v>
          </cell>
          <cell r="AX6">
            <v>2688423.1549356673</v>
          </cell>
          <cell r="AY6">
            <v>2689429.8650669688</v>
          </cell>
          <cell r="AZ6">
            <v>2687750.9452653844</v>
          </cell>
          <cell r="BA6">
            <v>2684054.1836484927</v>
          </cell>
          <cell r="BB6">
            <v>2678835.1085398719</v>
          </cell>
          <cell r="BC6">
            <v>2672441.8253624695</v>
          </cell>
          <cell r="BD6">
            <v>2665136.0928362114</v>
          </cell>
          <cell r="BE6">
            <v>2657099.6898839148</v>
          </cell>
          <cell r="BF6">
            <v>2648552.573982866</v>
          </cell>
          <cell r="BG6">
            <v>2639668.6325160894</v>
          </cell>
          <cell r="BH6">
            <v>2630533.5980234072</v>
          </cell>
        </row>
        <row r="7">
          <cell r="A7" t="str">
            <v>Eff_Derive</v>
          </cell>
          <cell r="B7" t="str">
            <v>Effectifs pensionnés de droit dérivé en moyenne annuelle</v>
          </cell>
          <cell r="K7">
            <v>436475</v>
          </cell>
          <cell r="L7">
            <v>438472.5</v>
          </cell>
          <cell r="M7">
            <v>439760</v>
          </cell>
          <cell r="N7">
            <v>441567.08746877569</v>
          </cell>
          <cell r="O7">
            <v>441492.38095345395</v>
          </cell>
          <cell r="P7">
            <v>441709.10437297629</v>
          </cell>
          <cell r="Q7">
            <v>442222.97123928228</v>
          </cell>
          <cell r="R7">
            <v>443038.50958539476</v>
          </cell>
          <cell r="S7">
            <v>444161.66163194546</v>
          </cell>
          <cell r="T7">
            <v>445579.59139562387</v>
          </cell>
          <cell r="U7">
            <v>447272.9973431945</v>
          </cell>
          <cell r="V7">
            <v>449232.41730326635</v>
          </cell>
          <cell r="W7">
            <v>451461.16235155426</v>
          </cell>
          <cell r="X7">
            <v>453966.47722759191</v>
          </cell>
          <cell r="Y7">
            <v>456760.95289113722</v>
          </cell>
          <cell r="Z7">
            <v>459859.3186015418</v>
          </cell>
          <cell r="AA7">
            <v>463274.40949003678</v>
          </cell>
          <cell r="AB7">
            <v>467023.00235378213</v>
          </cell>
          <cell r="AC7">
            <v>471122.5975244515</v>
          </cell>
          <cell r="AD7">
            <v>475588.70563064131</v>
          </cell>
          <cell r="AE7">
            <v>480434.05996411649</v>
          </cell>
          <cell r="AF7">
            <v>485665.2638913609</v>
          </cell>
          <cell r="AG7">
            <v>491281.96143641602</v>
          </cell>
          <cell r="AH7">
            <v>497283.69560451579</v>
          </cell>
          <cell r="AI7">
            <v>503672.24179893348</v>
          </cell>
          <cell r="AJ7">
            <v>510451.12772210699</v>
          </cell>
          <cell r="AK7">
            <v>517622.47033129708</v>
          </cell>
          <cell r="AL7">
            <v>525188.53073642403</v>
          </cell>
          <cell r="AM7">
            <v>533156.12928262679</v>
          </cell>
          <cell r="AN7">
            <v>541532.61436753161</v>
          </cell>
          <cell r="AO7">
            <v>550323.42663612915</v>
          </cell>
          <cell r="AP7">
            <v>559531.22949228226</v>
          </cell>
          <cell r="AQ7">
            <v>569151.6679546365</v>
          </cell>
          <cell r="AR7">
            <v>579176.61651037249</v>
          </cell>
          <cell r="AS7">
            <v>589594.67336056754</v>
          </cell>
          <cell r="AT7">
            <v>600378.22273437865</v>
          </cell>
          <cell r="AU7">
            <v>611479.81758988765</v>
          </cell>
          <cell r="AV7">
            <v>622839.58876889758</v>
          </cell>
          <cell r="AW7">
            <v>634401.62186444004</v>
          </cell>
          <cell r="AX7">
            <v>646290.41103249753</v>
          </cell>
          <cell r="AY7">
            <v>658657.87940229732</v>
          </cell>
          <cell r="AZ7">
            <v>671450.75762918522</v>
          </cell>
          <cell r="BA7">
            <v>684552.09910212178</v>
          </cell>
          <cell r="BB7">
            <v>697832.92630141438</v>
          </cell>
          <cell r="BC7">
            <v>711155.17878752202</v>
          </cell>
          <cell r="BD7">
            <v>724385.66290170304</v>
          </cell>
          <cell r="BE7">
            <v>737408.84575617476</v>
          </cell>
          <cell r="BF7">
            <v>750136.17715208267</v>
          </cell>
          <cell r="BG7">
            <v>762506.25306196278</v>
          </cell>
          <cell r="BH7">
            <v>774481.15796757303</v>
          </cell>
        </row>
        <row r="8">
          <cell r="A8" t="str">
            <v>Eff_Flux</v>
          </cell>
          <cell r="B8" t="str">
            <v>Effectif flux nouveaux droits directs sur l'année</v>
          </cell>
          <cell r="J8">
            <v>69329</v>
          </cell>
          <cell r="K8">
            <v>70827</v>
          </cell>
          <cell r="L8">
            <v>77155</v>
          </cell>
          <cell r="M8">
            <v>86180</v>
          </cell>
          <cell r="N8">
            <v>82621.948430000004</v>
          </cell>
          <cell r="O8">
            <v>83544.223144966076</v>
          </cell>
          <cell r="P8">
            <v>92857.040582230111</v>
          </cell>
          <cell r="Q8">
            <v>98673.616383201443</v>
          </cell>
          <cell r="R8">
            <v>100735.82864675444</v>
          </cell>
          <cell r="S8">
            <v>99135.429991465411</v>
          </cell>
          <cell r="T8">
            <v>97495.256223959208</v>
          </cell>
          <cell r="U8">
            <v>95426.884957011702</v>
          </cell>
          <cell r="V8">
            <v>94798.836754075513</v>
          </cell>
          <cell r="W8">
            <v>92855.382638370022</v>
          </cell>
          <cell r="X8">
            <v>92016.91067582785</v>
          </cell>
          <cell r="Y8">
            <v>91172.108075618147</v>
          </cell>
          <cell r="Z8">
            <v>90020.593562339782</v>
          </cell>
          <cell r="AA8">
            <v>89777.52597083486</v>
          </cell>
          <cell r="AB8">
            <v>88634.583518541651</v>
          </cell>
          <cell r="AC8">
            <v>87382.462459593444</v>
          </cell>
          <cell r="AD8">
            <v>84529.381552981096</v>
          </cell>
          <cell r="AE8">
            <v>83030.291070154402</v>
          </cell>
          <cell r="AF8">
            <v>81973.969032992347</v>
          </cell>
          <cell r="AG8">
            <v>82225.872585170655</v>
          </cell>
          <cell r="AH8">
            <v>82061.378421387781</v>
          </cell>
          <cell r="AI8">
            <v>80769.28414755952</v>
          </cell>
          <cell r="AJ8">
            <v>79877.16771164196</v>
          </cell>
          <cell r="AK8">
            <v>80106.379672861411</v>
          </cell>
          <cell r="AL8">
            <v>80567.255651993488</v>
          </cell>
          <cell r="AM8">
            <v>81580.164895068941</v>
          </cell>
          <cell r="AN8">
            <v>82247.583747165045</v>
          </cell>
          <cell r="AO8">
            <v>82480.988985878241</v>
          </cell>
          <cell r="AP8">
            <v>82344.132068010105</v>
          </cell>
          <cell r="AQ8">
            <v>81760.922736470646</v>
          </cell>
          <cell r="AR8">
            <v>80875.731907871348</v>
          </cell>
          <cell r="AS8">
            <v>80451.367968142848</v>
          </cell>
          <cell r="AT8">
            <v>79977.402845610064</v>
          </cell>
          <cell r="AU8">
            <v>79841.147080604685</v>
          </cell>
          <cell r="AV8">
            <v>79221.499668812219</v>
          </cell>
          <cell r="AW8">
            <v>78327.108118825563</v>
          </cell>
          <cell r="AX8">
            <v>77590.823457844177</v>
          </cell>
          <cell r="AY8">
            <v>76517.15973856338</v>
          </cell>
          <cell r="AZ8">
            <v>75848.185756289386</v>
          </cell>
          <cell r="BA8">
            <v>75561.318156786612</v>
          </cell>
          <cell r="BB8">
            <v>75266.846406088036</v>
          </cell>
          <cell r="BC8">
            <v>75009.306296755341</v>
          </cell>
          <cell r="BD8">
            <v>74591.961513107206</v>
          </cell>
          <cell r="BE8">
            <v>74140.555483166041</v>
          </cell>
          <cell r="BF8">
            <v>73730.621501074318</v>
          </cell>
          <cell r="BG8">
            <v>73327.31783933827</v>
          </cell>
          <cell r="BH8">
            <v>72904.907485351141</v>
          </cell>
        </row>
        <row r="9">
          <cell r="A9" t="str">
            <v>Eff_Flux_Derive</v>
          </cell>
          <cell r="B9" t="str">
            <v>Effectif flux nouveaux droits dérivés sur l'année</v>
          </cell>
          <cell r="J9">
            <v>24765</v>
          </cell>
          <cell r="K9">
            <v>24395</v>
          </cell>
          <cell r="L9">
            <v>24216</v>
          </cell>
          <cell r="M9">
            <v>25062</v>
          </cell>
          <cell r="N9">
            <v>22681.646944573742</v>
          </cell>
          <cell r="O9">
            <v>22918.868658200452</v>
          </cell>
          <cell r="P9">
            <v>23174.258896728781</v>
          </cell>
          <cell r="Q9">
            <v>23420.878911611631</v>
          </cell>
          <cell r="R9">
            <v>23691.128902464385</v>
          </cell>
          <cell r="S9">
            <v>23965.376568091226</v>
          </cell>
          <cell r="T9">
            <v>24232.768945362001</v>
          </cell>
          <cell r="U9">
            <v>24497.825196814712</v>
          </cell>
          <cell r="V9">
            <v>24778.237277522054</v>
          </cell>
          <cell r="W9">
            <v>25063.509120849612</v>
          </cell>
          <cell r="X9">
            <v>25345.784826499406</v>
          </cell>
          <cell r="Y9">
            <v>25631.433465211932</v>
          </cell>
          <cell r="Z9">
            <v>25919.555604907826</v>
          </cell>
          <cell r="AA9">
            <v>26202.908879891937</v>
          </cell>
          <cell r="AB9">
            <v>26489.138507214175</v>
          </cell>
          <cell r="AC9">
            <v>26781.397741715133</v>
          </cell>
          <cell r="AD9">
            <v>27069.911153863399</v>
          </cell>
          <cell r="AE9">
            <v>27364.618319734316</v>
          </cell>
          <cell r="AF9">
            <v>27671.249524661966</v>
          </cell>
          <cell r="AG9">
            <v>27992.099405594934</v>
          </cell>
          <cell r="AH9">
            <v>28336.389614503951</v>
          </cell>
          <cell r="AI9">
            <v>28705.105228419521</v>
          </cell>
          <cell r="AJ9">
            <v>29102.984795403696</v>
          </cell>
          <cell r="AK9">
            <v>29522.716838796678</v>
          </cell>
          <cell r="AL9">
            <v>29973.182387713761</v>
          </cell>
          <cell r="AM9">
            <v>30455.798235903661</v>
          </cell>
          <cell r="AN9">
            <v>30969.796546903584</v>
          </cell>
          <cell r="AO9">
            <v>31508.494294489876</v>
          </cell>
          <cell r="AP9">
            <v>32074.027311623468</v>
          </cell>
          <cell r="AQ9">
            <v>32653.325010418543</v>
          </cell>
          <cell r="AR9">
            <v>33248.066278590668</v>
          </cell>
          <cell r="AS9">
            <v>33847.333839917446</v>
          </cell>
          <cell r="AT9">
            <v>34431.131574340543</v>
          </cell>
          <cell r="AU9">
            <v>34970.764321821334</v>
          </cell>
          <cell r="AV9">
            <v>35461.255679081587</v>
          </cell>
          <cell r="AW9">
            <v>35916.568014185359</v>
          </cell>
          <cell r="AX9">
            <v>36681.225933616348</v>
          </cell>
          <cell r="AY9">
            <v>37464.912010349828</v>
          </cell>
          <cell r="AZ9">
            <v>38143.226241844874</v>
          </cell>
          <cell r="BA9">
            <v>38703.416022135832</v>
          </cell>
          <cell r="BB9">
            <v>39129.272906848542</v>
          </cell>
          <cell r="BC9">
            <v>39413.7178933096</v>
          </cell>
          <cell r="BD9">
            <v>39568.688210516382</v>
          </cell>
          <cell r="BE9">
            <v>39617.368016653629</v>
          </cell>
          <cell r="BF9">
            <v>39589.100029509966</v>
          </cell>
          <cell r="BG9">
            <v>39508.187195227278</v>
          </cell>
          <cell r="BH9">
            <v>39397.443123348625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6.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0.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H39"/>
  <sheetViews>
    <sheetView zoomScale="130" zoomScaleNormal="130" workbookViewId="0">
      <pane xSplit="2" ySplit="3" topLeftCell="C16" activePane="bottomRight" state="frozen"/>
      <selection sqref="A1:XFD1048576"/>
      <selection pane="topRight" sqref="A1:XFD1048576"/>
      <selection pane="bottomLeft" sqref="A1:XFD1048576"/>
      <selection pane="bottomRight" activeCell="A3" sqref="A3"/>
    </sheetView>
  </sheetViews>
  <sheetFormatPr baseColWidth="10" defaultColWidth="11.42578125" defaultRowHeight="15" x14ac:dyDescent="0.25"/>
  <cols>
    <col min="1" max="1" width="13.7109375" style="160" customWidth="1"/>
    <col min="2" max="2" width="60.140625" style="59" customWidth="1"/>
    <col min="3" max="3" width="19.7109375" style="59" customWidth="1"/>
    <col min="4" max="4" width="11.5703125" style="59" customWidth="1"/>
    <col min="5" max="16384" width="11.42578125" style="59"/>
  </cols>
  <sheetData>
    <row r="1" spans="1:4" s="306" customFormat="1" x14ac:dyDescent="0.25">
      <c r="A1" s="551" t="s">
        <v>417</v>
      </c>
      <c r="B1" s="551"/>
      <c r="C1" s="551"/>
    </row>
    <row r="2" spans="1:4" s="306" customFormat="1" x14ac:dyDescent="0.25">
      <c r="A2" s="299"/>
      <c r="B2" s="299"/>
      <c r="C2" s="299"/>
    </row>
    <row r="3" spans="1:4" ht="22.5" x14ac:dyDescent="0.25">
      <c r="A3" s="300"/>
      <c r="B3" s="304"/>
      <c r="C3" s="303" t="s">
        <v>4</v>
      </c>
      <c r="D3" s="303" t="s">
        <v>5</v>
      </c>
    </row>
    <row r="4" spans="1:4" ht="22.5" x14ac:dyDescent="0.25">
      <c r="A4" s="552" t="s">
        <v>3</v>
      </c>
      <c r="B4" s="302" t="s">
        <v>6</v>
      </c>
      <c r="C4" s="96" t="s">
        <v>7</v>
      </c>
      <c r="D4" s="96" t="s">
        <v>362</v>
      </c>
    </row>
    <row r="5" spans="1:4" ht="22.5" x14ac:dyDescent="0.25">
      <c r="A5" s="552"/>
      <c r="B5" s="302" t="s">
        <v>8</v>
      </c>
      <c r="C5" s="96" t="s">
        <v>7</v>
      </c>
      <c r="D5" s="96" t="s">
        <v>320</v>
      </c>
    </row>
    <row r="6" spans="1:4" ht="22.5" x14ac:dyDescent="0.25">
      <c r="A6" s="552"/>
      <c r="B6" s="302" t="s">
        <v>9</v>
      </c>
      <c r="C6" s="96" t="s">
        <v>10</v>
      </c>
      <c r="D6" s="96" t="s">
        <v>11</v>
      </c>
    </row>
    <row r="7" spans="1:4" x14ac:dyDescent="0.25">
      <c r="A7" s="552"/>
      <c r="B7" s="302" t="s">
        <v>12</v>
      </c>
      <c r="C7" s="96" t="s">
        <v>13</v>
      </c>
      <c r="D7" s="96" t="s">
        <v>14</v>
      </c>
    </row>
    <row r="8" spans="1:4" x14ac:dyDescent="0.25">
      <c r="A8" s="552"/>
      <c r="B8" s="302" t="s">
        <v>15</v>
      </c>
      <c r="C8" s="96" t="s">
        <v>13</v>
      </c>
      <c r="D8" s="96" t="s">
        <v>14</v>
      </c>
    </row>
    <row r="9" spans="1:4" x14ac:dyDescent="0.25">
      <c r="A9" s="552"/>
      <c r="B9" s="302" t="s">
        <v>16</v>
      </c>
      <c r="C9" s="96" t="s">
        <v>13</v>
      </c>
      <c r="D9" s="96" t="s">
        <v>14</v>
      </c>
    </row>
    <row r="10" spans="1:4" x14ac:dyDescent="0.25">
      <c r="A10" s="552"/>
      <c r="B10" s="302" t="s">
        <v>514</v>
      </c>
      <c r="C10" s="96" t="s">
        <v>13</v>
      </c>
      <c r="D10" s="96" t="s">
        <v>14</v>
      </c>
    </row>
    <row r="11" spans="1:4" x14ac:dyDescent="0.25">
      <c r="A11" s="552"/>
      <c r="B11" s="286" t="s">
        <v>17</v>
      </c>
      <c r="C11" s="96" t="s">
        <v>13</v>
      </c>
      <c r="D11" s="96" t="s">
        <v>14</v>
      </c>
    </row>
    <row r="12" spans="1:4" ht="22.5" x14ac:dyDescent="0.25">
      <c r="A12" s="552"/>
      <c r="B12" s="286" t="s">
        <v>420</v>
      </c>
      <c r="C12" s="96" t="s">
        <v>13</v>
      </c>
      <c r="D12" s="96" t="s">
        <v>14</v>
      </c>
    </row>
    <row r="13" spans="1:4" ht="22.5" x14ac:dyDescent="0.25">
      <c r="A13" s="552"/>
      <c r="B13" s="286" t="s">
        <v>422</v>
      </c>
      <c r="C13" s="96" t="s">
        <v>13</v>
      </c>
      <c r="D13" s="96" t="s">
        <v>18</v>
      </c>
    </row>
    <row r="14" spans="1:4" ht="64.5" customHeight="1" x14ac:dyDescent="0.25">
      <c r="A14" s="552" t="s">
        <v>19</v>
      </c>
      <c r="B14" s="302" t="s">
        <v>319</v>
      </c>
      <c r="C14" s="96" t="s">
        <v>363</v>
      </c>
      <c r="D14" s="96" t="s">
        <v>14</v>
      </c>
    </row>
    <row r="15" spans="1:4" x14ac:dyDescent="0.25">
      <c r="A15" s="553"/>
      <c r="B15" s="302" t="s">
        <v>20</v>
      </c>
      <c r="C15" s="96" t="s">
        <v>13</v>
      </c>
      <c r="D15" s="96" t="s">
        <v>14</v>
      </c>
    </row>
    <row r="16" spans="1:4" x14ac:dyDescent="0.25">
      <c r="A16" s="553"/>
      <c r="B16" s="302" t="s">
        <v>21</v>
      </c>
      <c r="C16" s="96" t="s">
        <v>13</v>
      </c>
      <c r="D16" s="96" t="s">
        <v>14</v>
      </c>
    </row>
    <row r="17" spans="1:8" x14ac:dyDescent="0.25">
      <c r="A17" s="553"/>
      <c r="B17" s="302" t="s">
        <v>22</v>
      </c>
      <c r="C17" s="96" t="s">
        <v>13</v>
      </c>
      <c r="D17" s="96" t="s">
        <v>14</v>
      </c>
    </row>
    <row r="18" spans="1:8" x14ac:dyDescent="0.25">
      <c r="A18" s="553"/>
      <c r="B18" s="302" t="s">
        <v>23</v>
      </c>
      <c r="C18" s="96" t="s">
        <v>13</v>
      </c>
      <c r="D18" s="96" t="s">
        <v>14</v>
      </c>
    </row>
    <row r="19" spans="1:8" ht="22.5" x14ac:dyDescent="0.25">
      <c r="A19" s="553"/>
      <c r="B19" s="394" t="s">
        <v>418</v>
      </c>
      <c r="C19" s="96" t="s">
        <v>13</v>
      </c>
      <c r="D19" s="96" t="s">
        <v>14</v>
      </c>
    </row>
    <row r="20" spans="1:8" x14ac:dyDescent="0.25">
      <c r="A20" s="553"/>
      <c r="B20" s="302" t="s">
        <v>24</v>
      </c>
      <c r="C20" s="96" t="s">
        <v>13</v>
      </c>
      <c r="D20" s="96" t="s">
        <v>14</v>
      </c>
    </row>
    <row r="21" spans="1:8" ht="34.5" customHeight="1" x14ac:dyDescent="0.25">
      <c r="A21" s="552" t="s">
        <v>25</v>
      </c>
      <c r="B21" s="286" t="s">
        <v>26</v>
      </c>
      <c r="C21" s="96" t="s">
        <v>13</v>
      </c>
      <c r="D21" s="96" t="s">
        <v>14</v>
      </c>
    </row>
    <row r="22" spans="1:8" x14ac:dyDescent="0.25">
      <c r="A22" s="554"/>
      <c r="B22" s="302" t="s">
        <v>27</v>
      </c>
      <c r="C22" s="96" t="s">
        <v>13</v>
      </c>
      <c r="D22" s="96" t="s">
        <v>14</v>
      </c>
    </row>
    <row r="23" spans="1:8" ht="22.5" x14ac:dyDescent="0.25">
      <c r="A23" s="554"/>
      <c r="B23" s="302" t="s">
        <v>515</v>
      </c>
      <c r="C23" s="96" t="s">
        <v>13</v>
      </c>
      <c r="D23" s="96" t="s">
        <v>14</v>
      </c>
    </row>
    <row r="24" spans="1:8" ht="33.75" x14ac:dyDescent="0.25">
      <c r="A24" s="554"/>
      <c r="B24" s="302" t="s">
        <v>364</v>
      </c>
      <c r="C24" s="96" t="s">
        <v>13</v>
      </c>
      <c r="D24" s="96" t="s">
        <v>14</v>
      </c>
    </row>
    <row r="25" spans="1:8" x14ac:dyDescent="0.25">
      <c r="A25" s="554"/>
      <c r="B25" s="302" t="s">
        <v>28</v>
      </c>
      <c r="C25" s="96" t="s">
        <v>13</v>
      </c>
      <c r="D25" s="96" t="s">
        <v>14</v>
      </c>
    </row>
    <row r="26" spans="1:8" x14ac:dyDescent="0.25">
      <c r="A26" s="554"/>
      <c r="B26" s="302" t="s">
        <v>29</v>
      </c>
      <c r="C26" s="96" t="s">
        <v>13</v>
      </c>
      <c r="D26" s="96" t="s">
        <v>14</v>
      </c>
    </row>
    <row r="27" spans="1:8" ht="15" customHeight="1" x14ac:dyDescent="0.25">
      <c r="A27" s="554"/>
      <c r="B27" s="302" t="s">
        <v>30</v>
      </c>
      <c r="C27" s="96" t="s">
        <v>13</v>
      </c>
      <c r="D27" s="96" t="s">
        <v>14</v>
      </c>
      <c r="E27" s="547"/>
      <c r="F27" s="548"/>
      <c r="G27" s="548"/>
      <c r="H27" s="548"/>
    </row>
    <row r="28" spans="1:8" x14ac:dyDescent="0.25">
      <c r="A28" s="549" t="s">
        <v>31</v>
      </c>
      <c r="B28" s="549"/>
      <c r="C28" s="549"/>
      <c r="D28" s="549"/>
      <c r="E28" s="548"/>
      <c r="F28" s="550"/>
      <c r="G28" s="550"/>
      <c r="H28" s="550"/>
    </row>
    <row r="29" spans="1:8" ht="125.45" customHeight="1" x14ac:dyDescent="0.25">
      <c r="A29" s="545" t="s">
        <v>318</v>
      </c>
      <c r="B29" s="546"/>
      <c r="C29" s="546"/>
      <c r="D29" s="546"/>
    </row>
    <row r="30" spans="1:8" ht="33" customHeight="1" x14ac:dyDescent="0.25">
      <c r="A30" s="545" t="s">
        <v>317</v>
      </c>
      <c r="B30" s="546"/>
      <c r="C30" s="546"/>
      <c r="D30" s="546"/>
    </row>
    <row r="31" spans="1:8" ht="25.15" customHeight="1" x14ac:dyDescent="0.25">
      <c r="A31" s="545" t="s">
        <v>316</v>
      </c>
      <c r="B31" s="546"/>
      <c r="C31" s="546"/>
      <c r="D31" s="546"/>
    </row>
    <row r="32" spans="1:8" ht="72.599999999999994" customHeight="1" x14ac:dyDescent="0.25">
      <c r="A32" s="545" t="s">
        <v>365</v>
      </c>
      <c r="B32" s="546"/>
      <c r="C32" s="546"/>
      <c r="D32" s="546"/>
    </row>
    <row r="33" spans="1:4" ht="33.6" customHeight="1" x14ac:dyDescent="0.25">
      <c r="A33" s="545" t="s">
        <v>421</v>
      </c>
      <c r="B33" s="546"/>
      <c r="C33" s="546"/>
      <c r="D33" s="546"/>
    </row>
    <row r="34" spans="1:4" ht="30.6" customHeight="1" x14ac:dyDescent="0.25">
      <c r="A34" s="545" t="s">
        <v>516</v>
      </c>
      <c r="B34" s="546"/>
      <c r="C34" s="546"/>
      <c r="D34" s="546"/>
    </row>
    <row r="35" spans="1:4" ht="28.9" customHeight="1" x14ac:dyDescent="0.25">
      <c r="A35" s="545" t="s">
        <v>517</v>
      </c>
      <c r="B35" s="546"/>
      <c r="C35" s="546"/>
      <c r="D35" s="546"/>
    </row>
    <row r="36" spans="1:4" x14ac:dyDescent="0.25">
      <c r="A36" s="285"/>
      <c r="B36" s="305"/>
      <c r="C36" s="305"/>
      <c r="D36" s="305"/>
    </row>
    <row r="37" spans="1:4" x14ac:dyDescent="0.25">
      <c r="A37" s="285"/>
      <c r="B37" s="305"/>
      <c r="C37" s="305"/>
      <c r="D37" s="305"/>
    </row>
    <row r="38" spans="1:4" x14ac:dyDescent="0.25">
      <c r="A38" s="285"/>
      <c r="B38" s="305"/>
      <c r="C38" s="305"/>
      <c r="D38" s="305"/>
    </row>
    <row r="39" spans="1:4" x14ac:dyDescent="0.25">
      <c r="A39" s="285"/>
      <c r="B39" s="305"/>
      <c r="C39" s="305"/>
      <c r="D39" s="305"/>
    </row>
  </sheetData>
  <mergeCells count="14">
    <mergeCell ref="A1:C1"/>
    <mergeCell ref="A4:A13"/>
    <mergeCell ref="A14:A20"/>
    <mergeCell ref="A21:A27"/>
    <mergeCell ref="A29:D29"/>
    <mergeCell ref="A34:D34"/>
    <mergeCell ref="A35:D35"/>
    <mergeCell ref="E27:H27"/>
    <mergeCell ref="A28:D28"/>
    <mergeCell ref="E28:H28"/>
    <mergeCell ref="A33:D33"/>
    <mergeCell ref="A30:D30"/>
    <mergeCell ref="A31:D31"/>
    <mergeCell ref="A32:D3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7">
    <tabColor theme="7"/>
  </sheetPr>
  <dimension ref="A1:AC60"/>
  <sheetViews>
    <sheetView workbookViewId="0">
      <pane xSplit="1" ySplit="6" topLeftCell="F7" activePane="bottomRight" state="frozen"/>
      <selection activeCell="A22" sqref="A22:K22"/>
      <selection pane="topRight" activeCell="A22" sqref="A22:K22"/>
      <selection pane="bottomLeft" activeCell="A22" sqref="A22:K22"/>
      <selection pane="bottomRight" activeCell="A22" sqref="A22:K22"/>
    </sheetView>
  </sheetViews>
  <sheetFormatPr baseColWidth="10" defaultColWidth="11.42578125" defaultRowHeight="15" x14ac:dyDescent="0.25"/>
  <cols>
    <col min="1" max="1" width="39.7109375" style="65" customWidth="1"/>
    <col min="2" max="13" width="10.7109375" style="65" customWidth="1"/>
    <col min="14" max="14" width="5.7109375" style="77" customWidth="1"/>
    <col min="15" max="23" width="10.7109375" style="65" customWidth="1"/>
    <col min="24" max="16384" width="11.42578125" style="65"/>
  </cols>
  <sheetData>
    <row r="1" spans="1:23" s="88" customFormat="1" ht="15" customHeight="1" x14ac:dyDescent="0.25">
      <c r="A1" s="551"/>
      <c r="B1" s="551"/>
      <c r="C1" s="551"/>
      <c r="D1" s="551"/>
      <c r="E1" s="551"/>
      <c r="F1" s="551"/>
      <c r="G1" s="551"/>
      <c r="H1" s="551"/>
      <c r="I1" s="551"/>
      <c r="J1" s="551"/>
      <c r="K1" s="551"/>
      <c r="L1" s="551"/>
      <c r="M1" s="551"/>
      <c r="N1" s="551"/>
      <c r="O1" s="551"/>
      <c r="P1" s="551"/>
      <c r="Q1" s="551"/>
      <c r="R1" s="551"/>
      <c r="S1" s="551"/>
      <c r="T1" s="551"/>
      <c r="U1" s="551"/>
      <c r="V1" s="551"/>
      <c r="W1" s="551"/>
    </row>
    <row r="2" spans="1:23" s="88" customFormat="1" x14ac:dyDescent="0.25">
      <c r="A2" s="173"/>
      <c r="B2" s="173"/>
      <c r="C2" s="173"/>
      <c r="D2" s="173"/>
      <c r="E2" s="173"/>
      <c r="F2" s="173"/>
      <c r="G2" s="173"/>
      <c r="H2" s="173"/>
      <c r="I2" s="173"/>
      <c r="J2" s="534">
        <f>(J10-INT(J10))*12</f>
        <v>4.8117615519048513</v>
      </c>
      <c r="K2" s="534">
        <f>(K10-INT(K10))*12</f>
        <v>10.511307011070073</v>
      </c>
      <c r="L2" s="173"/>
      <c r="M2" s="173"/>
      <c r="N2" s="173"/>
      <c r="O2" s="173"/>
      <c r="P2" s="173"/>
      <c r="Q2" s="173"/>
      <c r="R2" s="173"/>
      <c r="S2" s="173"/>
      <c r="T2" s="173"/>
      <c r="U2" s="173"/>
      <c r="V2" s="173"/>
      <c r="W2" s="173"/>
    </row>
    <row r="3" spans="1:23" s="141" customFormat="1" ht="20.25" customHeight="1" x14ac:dyDescent="0.25">
      <c r="A3" s="602"/>
      <c r="B3" s="581" t="s">
        <v>330</v>
      </c>
      <c r="C3" s="581"/>
      <c r="D3" s="581"/>
      <c r="E3" s="581"/>
      <c r="F3" s="581"/>
      <c r="G3" s="581"/>
      <c r="H3" s="581"/>
      <c r="I3" s="581"/>
      <c r="J3" s="581"/>
      <c r="K3" s="581"/>
      <c r="L3" s="581"/>
      <c r="M3" s="581"/>
      <c r="N3" s="239"/>
      <c r="O3" s="651" t="s">
        <v>136</v>
      </c>
      <c r="P3" s="651"/>
      <c r="Q3" s="651"/>
      <c r="R3" s="651"/>
      <c r="S3" s="651"/>
      <c r="T3" s="651"/>
      <c r="U3" s="651"/>
      <c r="V3" s="651"/>
      <c r="W3" s="651"/>
    </row>
    <row r="4" spans="1:23" s="141" customFormat="1" ht="33" customHeight="1" x14ac:dyDescent="0.25">
      <c r="A4" s="602"/>
      <c r="B4" s="581" t="s">
        <v>478</v>
      </c>
      <c r="C4" s="581"/>
      <c r="D4" s="581"/>
      <c r="E4" s="581"/>
      <c r="F4" s="581" t="s">
        <v>477</v>
      </c>
      <c r="G4" s="581"/>
      <c r="H4" s="581"/>
      <c r="I4" s="581"/>
      <c r="J4" s="581" t="s">
        <v>358</v>
      </c>
      <c r="K4" s="581"/>
      <c r="L4" s="581"/>
      <c r="M4" s="581"/>
      <c r="N4" s="239"/>
      <c r="O4" s="651" t="s">
        <v>278</v>
      </c>
      <c r="P4" s="651"/>
      <c r="Q4" s="651"/>
      <c r="R4" s="651" t="s">
        <v>279</v>
      </c>
      <c r="S4" s="651"/>
      <c r="T4" s="651"/>
      <c r="U4" s="651" t="s">
        <v>280</v>
      </c>
      <c r="V4" s="651"/>
      <c r="W4" s="651"/>
    </row>
    <row r="5" spans="1:23" s="141" customFormat="1" ht="18.75" customHeight="1" x14ac:dyDescent="0.25">
      <c r="A5" s="602"/>
      <c r="B5" s="581" t="s">
        <v>175</v>
      </c>
      <c r="C5" s="581" t="s">
        <v>176</v>
      </c>
      <c r="D5" s="581"/>
      <c r="E5" s="581" t="s">
        <v>166</v>
      </c>
      <c r="F5" s="581" t="s">
        <v>175</v>
      </c>
      <c r="G5" s="581" t="s">
        <v>176</v>
      </c>
      <c r="H5" s="581"/>
      <c r="I5" s="581" t="s">
        <v>166</v>
      </c>
      <c r="J5" s="581" t="s">
        <v>167</v>
      </c>
      <c r="K5" s="581"/>
      <c r="L5" s="581" t="s">
        <v>168</v>
      </c>
      <c r="M5" s="581"/>
      <c r="N5" s="239"/>
      <c r="O5" s="651" t="s">
        <v>175</v>
      </c>
      <c r="P5" s="651" t="s">
        <v>176</v>
      </c>
      <c r="Q5" s="651" t="s">
        <v>166</v>
      </c>
      <c r="R5" s="651" t="s">
        <v>175</v>
      </c>
      <c r="S5" s="651" t="s">
        <v>176</v>
      </c>
      <c r="T5" s="651" t="s">
        <v>166</v>
      </c>
      <c r="U5" s="651" t="s">
        <v>175</v>
      </c>
      <c r="V5" s="651" t="s">
        <v>176</v>
      </c>
      <c r="W5" s="651" t="s">
        <v>166</v>
      </c>
    </row>
    <row r="6" spans="1:23" s="141" customFormat="1" ht="30" customHeight="1" x14ac:dyDescent="0.25">
      <c r="A6" s="602"/>
      <c r="B6" s="581"/>
      <c r="C6" s="161" t="s">
        <v>169</v>
      </c>
      <c r="D6" s="161" t="s">
        <v>170</v>
      </c>
      <c r="E6" s="581"/>
      <c r="F6" s="581"/>
      <c r="G6" s="161" t="s">
        <v>169</v>
      </c>
      <c r="H6" s="161" t="s">
        <v>170</v>
      </c>
      <c r="I6" s="581"/>
      <c r="J6" s="161" t="s">
        <v>171</v>
      </c>
      <c r="K6" s="161" t="s">
        <v>88</v>
      </c>
      <c r="L6" s="161" t="s">
        <v>171</v>
      </c>
      <c r="M6" s="161" t="s">
        <v>88</v>
      </c>
      <c r="N6" s="239"/>
      <c r="O6" s="656"/>
      <c r="P6" s="656" t="s">
        <v>165</v>
      </c>
      <c r="Q6" s="656" t="s">
        <v>166</v>
      </c>
      <c r="R6" s="656" t="s">
        <v>164</v>
      </c>
      <c r="S6" s="656" t="s">
        <v>165</v>
      </c>
      <c r="T6" s="656" t="s">
        <v>166</v>
      </c>
      <c r="U6" s="656" t="s">
        <v>164</v>
      </c>
      <c r="V6" s="656" t="s">
        <v>165</v>
      </c>
      <c r="W6" s="656" t="s">
        <v>166</v>
      </c>
    </row>
    <row r="7" spans="1:23" ht="22.5" customHeight="1" x14ac:dyDescent="0.25">
      <c r="A7" s="29" t="s">
        <v>181</v>
      </c>
      <c r="B7" s="206">
        <v>24036</v>
      </c>
      <c r="C7" s="206">
        <v>5981</v>
      </c>
      <c r="D7" s="206">
        <v>2377</v>
      </c>
      <c r="E7" s="206">
        <v>4674</v>
      </c>
      <c r="F7" s="206">
        <v>30508</v>
      </c>
      <c r="G7" s="206">
        <v>8787</v>
      </c>
      <c r="H7" s="206">
        <v>2377</v>
      </c>
      <c r="I7" s="206">
        <v>7662</v>
      </c>
      <c r="J7" s="206">
        <v>8830</v>
      </c>
      <c r="K7" s="206">
        <v>1251</v>
      </c>
      <c r="L7" s="206">
        <v>2614</v>
      </c>
      <c r="M7" s="206">
        <v>375</v>
      </c>
      <c r="N7" s="417">
        <f>(J7+L7)/(J7+K7+L7+M7)</f>
        <v>0.87559296097934203</v>
      </c>
      <c r="O7" s="248">
        <v>17302</v>
      </c>
      <c r="P7" s="248">
        <v>2409</v>
      </c>
      <c r="Q7" s="248">
        <v>15312</v>
      </c>
      <c r="R7" s="248">
        <v>5987</v>
      </c>
      <c r="S7" s="248">
        <v>10279</v>
      </c>
      <c r="T7" s="248">
        <v>4043</v>
      </c>
      <c r="U7" s="248">
        <v>23289</v>
      </c>
      <c r="V7" s="248">
        <v>12688</v>
      </c>
      <c r="W7" s="248">
        <v>19355</v>
      </c>
    </row>
    <row r="8" spans="1:23" ht="15.75" customHeight="1" x14ac:dyDescent="0.25">
      <c r="A8" s="71" t="s">
        <v>122</v>
      </c>
      <c r="B8" s="209">
        <v>41.199999999999996</v>
      </c>
      <c r="C8" s="209">
        <v>42.199999999999996</v>
      </c>
      <c r="D8" s="209">
        <v>90.7</v>
      </c>
      <c r="E8" s="209">
        <v>39.700000000000003</v>
      </c>
      <c r="F8" s="209">
        <v>44.3</v>
      </c>
      <c r="G8" s="209">
        <v>55.1</v>
      </c>
      <c r="H8" s="209">
        <v>90.7</v>
      </c>
      <c r="I8" s="209">
        <v>47.9</v>
      </c>
      <c r="J8" s="209">
        <v>85.6</v>
      </c>
      <c r="K8" s="209">
        <v>93.100000000000009</v>
      </c>
      <c r="L8" s="209">
        <v>92.2</v>
      </c>
      <c r="M8" s="209">
        <v>98.9</v>
      </c>
      <c r="N8" s="240"/>
      <c r="O8" s="249">
        <v>28.199999999999996</v>
      </c>
      <c r="P8" s="249">
        <v>89.9</v>
      </c>
      <c r="Q8" s="249">
        <v>62.6</v>
      </c>
      <c r="R8" s="249">
        <v>19.5</v>
      </c>
      <c r="S8" s="249">
        <v>17</v>
      </c>
      <c r="T8" s="249">
        <v>44.6</v>
      </c>
      <c r="U8" s="249">
        <v>26</v>
      </c>
      <c r="V8" s="249">
        <v>30.8</v>
      </c>
      <c r="W8" s="249">
        <v>58.8</v>
      </c>
    </row>
    <row r="9" spans="1:23" ht="15.75" customHeight="1" x14ac:dyDescent="0.25">
      <c r="A9" s="71" t="s">
        <v>123</v>
      </c>
      <c r="B9" s="209">
        <v>58.8</v>
      </c>
      <c r="C9" s="209">
        <v>57.8</v>
      </c>
      <c r="D9" s="209">
        <v>9.3000000000000007</v>
      </c>
      <c r="E9" s="209">
        <v>60.3</v>
      </c>
      <c r="F9" s="209">
        <v>55.7</v>
      </c>
      <c r="G9" s="209">
        <v>44.9</v>
      </c>
      <c r="H9" s="209">
        <v>9.3000000000000007</v>
      </c>
      <c r="I9" s="209">
        <v>52.1</v>
      </c>
      <c r="J9" s="209">
        <v>14.399999999999999</v>
      </c>
      <c r="K9" s="209">
        <v>6.9</v>
      </c>
      <c r="L9" s="209">
        <v>7.8</v>
      </c>
      <c r="M9" s="209">
        <v>1.0999999999999999</v>
      </c>
      <c r="N9" s="240"/>
      <c r="O9" s="249">
        <v>71.8</v>
      </c>
      <c r="P9" s="249">
        <v>10.100000000000001</v>
      </c>
      <c r="Q9" s="249">
        <v>37.4</v>
      </c>
      <c r="R9" s="249">
        <v>80.5</v>
      </c>
      <c r="S9" s="249">
        <v>83</v>
      </c>
      <c r="T9" s="249">
        <v>55.400000000000006</v>
      </c>
      <c r="U9" s="249">
        <v>74</v>
      </c>
      <c r="V9" s="249">
        <v>69.199999999999989</v>
      </c>
      <c r="W9" s="249">
        <v>41.199999999999996</v>
      </c>
    </row>
    <row r="10" spans="1:23" s="77" customFormat="1" ht="27" customHeight="1" x14ac:dyDescent="0.25">
      <c r="A10" s="29" t="s">
        <v>182</v>
      </c>
      <c r="B10" s="416">
        <f t="shared" ref="B10:H10" si="0">(B12-INT(B12))*12</f>
        <v>8.7084000000000401</v>
      </c>
      <c r="C10" s="416">
        <f t="shared" si="0"/>
        <v>2.4516000000000417</v>
      </c>
      <c r="D10" s="416">
        <f t="shared" si="0"/>
        <v>3.1175999999999817</v>
      </c>
      <c r="E10" s="416">
        <f t="shared" si="0"/>
        <v>7.820399999999978</v>
      </c>
      <c r="F10" s="416">
        <f t="shared" si="0"/>
        <v>6.2687999999999704</v>
      </c>
      <c r="G10" s="416">
        <f t="shared" si="0"/>
        <v>3.6612000000000364</v>
      </c>
      <c r="H10" s="416">
        <f t="shared" si="0"/>
        <v>3.1175999999999817</v>
      </c>
      <c r="I10" s="416">
        <f>(I12-INT(I12))*12</f>
        <v>7.9992000000000303</v>
      </c>
      <c r="J10" s="537">
        <f>(J7*J11+L7*L11)/(J7+L7)</f>
        <v>43.400980129325404</v>
      </c>
      <c r="K10" s="538">
        <f>(K7*K11+M7*M11)/(K7+M7)</f>
        <v>52.875942250922506</v>
      </c>
      <c r="L10" s="538">
        <v>-7.7289562437322843</v>
      </c>
      <c r="M10" s="539">
        <v>-2.4754973015983524</v>
      </c>
      <c r="N10" s="241"/>
      <c r="O10" s="416">
        <f t="shared" ref="O10:W10" si="1">(O12-INT(O12))*12</f>
        <v>4.7999999999999829</v>
      </c>
      <c r="P10" s="416">
        <f t="shared" si="1"/>
        <v>0</v>
      </c>
      <c r="Q10" s="416">
        <f t="shared" si="1"/>
        <v>3.5999999999999659</v>
      </c>
      <c r="R10" s="416">
        <f t="shared" si="1"/>
        <v>8.4000000000000341</v>
      </c>
      <c r="S10" s="416">
        <f t="shared" si="1"/>
        <v>2.4000000000000341</v>
      </c>
      <c r="T10" s="416">
        <f t="shared" si="1"/>
        <v>2.4000000000000341</v>
      </c>
      <c r="U10" s="416">
        <f t="shared" si="1"/>
        <v>2.4000000000000341</v>
      </c>
      <c r="V10" s="416">
        <f t="shared" si="1"/>
        <v>4.7999999999999829</v>
      </c>
      <c r="W10" s="416">
        <f t="shared" si="1"/>
        <v>3.5999999999999659</v>
      </c>
    </row>
    <row r="11" spans="1:23" ht="30" customHeight="1" x14ac:dyDescent="0.25">
      <c r="A11" s="14" t="s">
        <v>172</v>
      </c>
      <c r="B11" s="195">
        <v>63.436700000000002</v>
      </c>
      <c r="C11" s="195">
        <v>60.110700000000001</v>
      </c>
      <c r="D11" s="195">
        <v>57.142800000000001</v>
      </c>
      <c r="E11" s="195">
        <v>60.5944</v>
      </c>
      <c r="F11" s="195">
        <v>63.243099999999998</v>
      </c>
      <c r="G11" s="195">
        <v>60.2029</v>
      </c>
      <c r="H11" s="195">
        <v>57.142800000000001</v>
      </c>
      <c r="I11" s="195">
        <v>60.615000000000002</v>
      </c>
      <c r="J11" s="195">
        <v>40.690199999999997</v>
      </c>
      <c r="K11" s="195">
        <v>51.619599999999998</v>
      </c>
      <c r="L11" s="195">
        <v>52.557899999999997</v>
      </c>
      <c r="M11" s="195">
        <v>57.067100000000003</v>
      </c>
      <c r="N11" s="226"/>
      <c r="O11" s="250">
        <v>63.1</v>
      </c>
      <c r="P11" s="250">
        <v>60</v>
      </c>
      <c r="Q11" s="250">
        <v>61.3</v>
      </c>
      <c r="R11" s="250">
        <v>62.2</v>
      </c>
      <c r="S11" s="250">
        <v>59.1</v>
      </c>
      <c r="T11" s="250">
        <v>61.1</v>
      </c>
      <c r="U11" s="250">
        <v>62.9</v>
      </c>
      <c r="V11" s="250">
        <v>59.3</v>
      </c>
      <c r="W11" s="250">
        <v>61.2</v>
      </c>
    </row>
    <row r="12" spans="1:23" ht="21" customHeight="1" x14ac:dyDescent="0.25">
      <c r="A12" s="14" t="s">
        <v>173</v>
      </c>
      <c r="B12" s="195">
        <v>63.725700000000003</v>
      </c>
      <c r="C12" s="195">
        <v>60.204300000000003</v>
      </c>
      <c r="D12" s="195">
        <v>57.259799999999998</v>
      </c>
      <c r="E12" s="195">
        <v>60.651699999999998</v>
      </c>
      <c r="F12" s="195">
        <v>63.522399999999998</v>
      </c>
      <c r="G12" s="195">
        <v>60.305100000000003</v>
      </c>
      <c r="H12" s="195">
        <v>57.259799999999998</v>
      </c>
      <c r="I12" s="195">
        <v>60.666600000000003</v>
      </c>
      <c r="J12" s="195">
        <v>40.703000000000003</v>
      </c>
      <c r="K12" s="195">
        <v>53.255600000000001</v>
      </c>
      <c r="L12" s="195">
        <v>52.560299999999998</v>
      </c>
      <c r="M12" s="195">
        <v>57.467799999999997</v>
      </c>
      <c r="N12" s="240"/>
      <c r="O12" s="249">
        <v>63.4</v>
      </c>
      <c r="P12" s="249">
        <v>60</v>
      </c>
      <c r="Q12" s="250">
        <v>61.3</v>
      </c>
      <c r="R12" s="249">
        <v>62.7</v>
      </c>
      <c r="S12" s="249">
        <v>59.2</v>
      </c>
      <c r="T12" s="249">
        <v>61.2</v>
      </c>
      <c r="U12" s="249">
        <v>63.2</v>
      </c>
      <c r="V12" s="249">
        <v>59.4</v>
      </c>
      <c r="W12" s="249">
        <v>61.3</v>
      </c>
    </row>
    <row r="13" spans="1:23" ht="21" customHeight="1" x14ac:dyDescent="0.25">
      <c r="A13" s="70" t="s">
        <v>174</v>
      </c>
      <c r="B13" s="209">
        <v>95.899999999999991</v>
      </c>
      <c r="C13" s="209">
        <v>98.8</v>
      </c>
      <c r="D13" s="209">
        <v>98.9</v>
      </c>
      <c r="E13" s="209">
        <v>99.1</v>
      </c>
      <c r="F13" s="209">
        <v>96.3</v>
      </c>
      <c r="G13" s="209">
        <v>98.9</v>
      </c>
      <c r="H13" s="209">
        <v>98.9</v>
      </c>
      <c r="I13" s="209">
        <v>99.2</v>
      </c>
      <c r="J13" s="209">
        <v>100</v>
      </c>
      <c r="K13" s="209">
        <v>83.1</v>
      </c>
      <c r="L13" s="209">
        <v>100</v>
      </c>
      <c r="M13" s="209">
        <v>95.5</v>
      </c>
      <c r="N13" s="240"/>
      <c r="O13" s="249">
        <v>96.7</v>
      </c>
      <c r="P13" s="249">
        <v>99.6</v>
      </c>
      <c r="Q13" s="249">
        <v>99</v>
      </c>
      <c r="R13" s="249">
        <v>93.5</v>
      </c>
      <c r="S13" s="249">
        <v>98.5</v>
      </c>
      <c r="T13" s="249">
        <v>98.5</v>
      </c>
      <c r="U13" s="249">
        <v>95.899999999999991</v>
      </c>
      <c r="V13" s="249">
        <v>98.7</v>
      </c>
      <c r="W13" s="249">
        <v>98.9</v>
      </c>
    </row>
    <row r="14" spans="1:23" ht="21" customHeight="1" x14ac:dyDescent="0.25">
      <c r="A14" s="70" t="s">
        <v>126</v>
      </c>
      <c r="B14" s="209">
        <v>137.63999999999999</v>
      </c>
      <c r="C14" s="209">
        <v>149.63</v>
      </c>
      <c r="D14" s="209">
        <v>137.63</v>
      </c>
      <c r="E14" s="209">
        <v>143.71</v>
      </c>
      <c r="F14" s="209">
        <v>140.51</v>
      </c>
      <c r="G14" s="209">
        <v>151.81</v>
      </c>
      <c r="H14" s="209">
        <v>137.63</v>
      </c>
      <c r="I14" s="209">
        <v>148.69</v>
      </c>
      <c r="J14" s="209">
        <v>80.11</v>
      </c>
      <c r="K14" s="209">
        <v>122</v>
      </c>
      <c r="L14" s="209">
        <v>125.83</v>
      </c>
      <c r="M14" s="209">
        <v>147.01</v>
      </c>
      <c r="N14" s="240"/>
      <c r="O14" s="249">
        <v>98</v>
      </c>
      <c r="P14" s="249">
        <v>140.5</v>
      </c>
      <c r="Q14" s="249">
        <v>124.4</v>
      </c>
      <c r="R14" s="249">
        <v>108.8</v>
      </c>
      <c r="S14" s="249">
        <v>135.5</v>
      </c>
      <c r="T14" s="249">
        <v>137.69999999999999</v>
      </c>
      <c r="U14" s="249">
        <v>100.8</v>
      </c>
      <c r="V14" s="249">
        <v>136.5</v>
      </c>
      <c r="W14" s="249">
        <v>127.1</v>
      </c>
    </row>
    <row r="15" spans="1:23" ht="16.5" customHeight="1" x14ac:dyDescent="0.25">
      <c r="A15" s="70" t="s">
        <v>127</v>
      </c>
      <c r="B15" s="209">
        <v>5.77</v>
      </c>
      <c r="C15" s="209">
        <v>7.6</v>
      </c>
      <c r="D15" s="209">
        <v>22.47</v>
      </c>
      <c r="E15" s="209">
        <v>4.66</v>
      </c>
      <c r="F15" s="209">
        <v>5.32</v>
      </c>
      <c r="G15" s="209">
        <v>5.76</v>
      </c>
      <c r="H15" s="209">
        <v>22.47</v>
      </c>
      <c r="I15" s="209">
        <v>3.83</v>
      </c>
      <c r="J15" s="209">
        <v>30.09</v>
      </c>
      <c r="K15" s="209">
        <v>57.16</v>
      </c>
      <c r="L15" s="209">
        <v>29.61</v>
      </c>
      <c r="M15" s="209">
        <v>33.08</v>
      </c>
      <c r="N15" s="240"/>
      <c r="O15" s="249">
        <v>4.9000000000000004</v>
      </c>
      <c r="P15" s="249">
        <v>10.4</v>
      </c>
      <c r="Q15" s="249">
        <v>2.5</v>
      </c>
      <c r="R15" s="249">
        <v>5.8</v>
      </c>
      <c r="S15" s="249">
        <v>5.5</v>
      </c>
      <c r="T15" s="249">
        <v>3.6</v>
      </c>
      <c r="U15" s="249">
        <v>5.0999999999999996</v>
      </c>
      <c r="V15" s="249">
        <v>6.4</v>
      </c>
      <c r="W15" s="249">
        <v>2.7</v>
      </c>
    </row>
    <row r="16" spans="1:23" ht="16.5" customHeight="1" x14ac:dyDescent="0.25">
      <c r="A16" s="70" t="s">
        <v>128</v>
      </c>
      <c r="B16" s="209">
        <v>173.18</v>
      </c>
      <c r="C16" s="209">
        <v>168.8</v>
      </c>
      <c r="D16" s="209">
        <v>173.47</v>
      </c>
      <c r="E16" s="209">
        <v>176.55</v>
      </c>
      <c r="F16" s="209">
        <v>173.22</v>
      </c>
      <c r="G16" s="209">
        <v>168.93</v>
      </c>
      <c r="H16" s="209">
        <v>173.47</v>
      </c>
      <c r="I16" s="209">
        <v>175.2</v>
      </c>
      <c r="J16" s="209">
        <v>110.37</v>
      </c>
      <c r="K16" s="209">
        <v>178.7</v>
      </c>
      <c r="L16" s="209">
        <v>155.99</v>
      </c>
      <c r="M16" s="209">
        <v>180.33</v>
      </c>
      <c r="N16" s="240"/>
      <c r="O16" s="249">
        <v>170.9</v>
      </c>
      <c r="P16" s="249">
        <v>177.4</v>
      </c>
      <c r="Q16" s="249">
        <v>177.9</v>
      </c>
      <c r="R16" s="249">
        <v>170.2</v>
      </c>
      <c r="S16" s="249">
        <v>177.2</v>
      </c>
      <c r="T16" s="249">
        <v>178.3</v>
      </c>
      <c r="U16" s="249">
        <v>170.7</v>
      </c>
      <c r="V16" s="249">
        <v>177.3</v>
      </c>
      <c r="W16" s="249">
        <v>178</v>
      </c>
    </row>
    <row r="17" spans="1:23" s="77" customFormat="1" ht="16.5" customHeight="1" x14ac:dyDescent="0.25">
      <c r="A17" s="73" t="s">
        <v>348</v>
      </c>
      <c r="B17" s="17"/>
      <c r="C17" s="17"/>
      <c r="D17" s="17"/>
      <c r="E17" s="5"/>
      <c r="F17" s="17"/>
      <c r="G17" s="17"/>
      <c r="H17" s="17"/>
      <c r="I17" s="17"/>
      <c r="J17" s="17"/>
      <c r="K17" s="17"/>
      <c r="L17" s="17"/>
      <c r="M17" s="17"/>
      <c r="N17" s="240"/>
      <c r="O17" s="83"/>
      <c r="P17" s="83"/>
      <c r="Q17" s="83"/>
      <c r="R17" s="83"/>
      <c r="S17" s="83"/>
      <c r="T17" s="83"/>
      <c r="U17" s="83"/>
      <c r="V17" s="83"/>
      <c r="W17" s="83"/>
    </row>
    <row r="18" spans="1:23" ht="16.5" customHeight="1" x14ac:dyDescent="0.25">
      <c r="A18" s="14" t="s">
        <v>335</v>
      </c>
      <c r="B18" s="209">
        <v>16.400000000000002</v>
      </c>
      <c r="C18" s="209">
        <v>31.8</v>
      </c>
      <c r="D18" s="209">
        <v>7.9</v>
      </c>
      <c r="E18" s="200" t="s">
        <v>468</v>
      </c>
      <c r="F18" s="209">
        <v>15.1</v>
      </c>
      <c r="G18" s="209">
        <v>29.099999999999998</v>
      </c>
      <c r="H18" s="209">
        <v>7.9</v>
      </c>
      <c r="I18" s="200" t="s">
        <v>468</v>
      </c>
      <c r="J18" s="209">
        <v>10.7</v>
      </c>
      <c r="K18" s="209">
        <v>16.400000000000002</v>
      </c>
      <c r="L18" s="209">
        <v>6.5</v>
      </c>
      <c r="M18" s="209">
        <v>6.1</v>
      </c>
      <c r="N18" s="240"/>
      <c r="O18" s="249">
        <v>17.2</v>
      </c>
      <c r="P18" s="249">
        <v>9.5</v>
      </c>
      <c r="Q18" s="251" t="s">
        <v>468</v>
      </c>
      <c r="R18" s="249">
        <v>13.200000000000001</v>
      </c>
      <c r="S18" s="249">
        <v>8.9</v>
      </c>
      <c r="T18" s="251" t="s">
        <v>468</v>
      </c>
      <c r="U18" s="249">
        <v>16.2</v>
      </c>
      <c r="V18" s="249">
        <v>9</v>
      </c>
      <c r="W18" s="251" t="s">
        <v>468</v>
      </c>
    </row>
    <row r="19" spans="1:23" ht="16.5" customHeight="1" x14ac:dyDescent="0.25">
      <c r="A19" s="14" t="s">
        <v>336</v>
      </c>
      <c r="B19" s="195">
        <v>-179.36</v>
      </c>
      <c r="C19" s="195">
        <v>-206.35</v>
      </c>
      <c r="D19" s="195">
        <v>-192.63</v>
      </c>
      <c r="E19" s="195" t="s">
        <v>468</v>
      </c>
      <c r="F19" s="195">
        <v>-173.97</v>
      </c>
      <c r="G19" s="195">
        <v>-193.97</v>
      </c>
      <c r="H19" s="195">
        <v>-192.63</v>
      </c>
      <c r="I19" s="195" t="s">
        <v>468</v>
      </c>
      <c r="J19" s="195">
        <v>-60.7</v>
      </c>
      <c r="K19" s="195">
        <v>-200.23</v>
      </c>
      <c r="L19" s="195">
        <v>-60.75</v>
      </c>
      <c r="M19" s="195">
        <v>-204.9</v>
      </c>
      <c r="N19" s="226"/>
      <c r="O19" s="252">
        <v>-107.3</v>
      </c>
      <c r="P19" s="252">
        <v>-113.5</v>
      </c>
      <c r="Q19" s="251" t="s">
        <v>468</v>
      </c>
      <c r="R19" s="252">
        <v>-117.6</v>
      </c>
      <c r="S19" s="252">
        <v>-113.6</v>
      </c>
      <c r="T19" s="252" t="s">
        <v>468</v>
      </c>
      <c r="U19" s="252">
        <v>-109.4</v>
      </c>
      <c r="V19" s="252">
        <v>-113.6</v>
      </c>
      <c r="W19" s="250" t="s">
        <v>468</v>
      </c>
    </row>
    <row r="20" spans="1:23" ht="16.5" customHeight="1" x14ac:dyDescent="0.25">
      <c r="A20" s="14" t="s">
        <v>337</v>
      </c>
      <c r="B20" s="209">
        <v>10.9</v>
      </c>
      <c r="C20" s="209">
        <v>9.5</v>
      </c>
      <c r="D20" s="209">
        <v>8.4</v>
      </c>
      <c r="E20" s="200" t="s">
        <v>468</v>
      </c>
      <c r="F20" s="209">
        <v>10.8</v>
      </c>
      <c r="G20" s="209">
        <v>10</v>
      </c>
      <c r="H20" s="209">
        <v>8.4</v>
      </c>
      <c r="I20" s="200" t="s">
        <v>468</v>
      </c>
      <c r="J20" s="209">
        <v>7.5</v>
      </c>
      <c r="K20" s="209">
        <v>10.4</v>
      </c>
      <c r="L20" s="209">
        <v>8</v>
      </c>
      <c r="M20" s="209">
        <v>7.6</v>
      </c>
      <c r="N20" s="240"/>
      <c r="O20" s="249">
        <v>12.8</v>
      </c>
      <c r="P20" s="249">
        <v>8</v>
      </c>
      <c r="Q20" s="251" t="s">
        <v>468</v>
      </c>
      <c r="R20" s="249">
        <v>10.6</v>
      </c>
      <c r="S20" s="249">
        <v>8.7999999999999989</v>
      </c>
      <c r="T20" s="251" t="s">
        <v>468</v>
      </c>
      <c r="U20" s="249">
        <v>12.3</v>
      </c>
      <c r="V20" s="249">
        <v>8.6999999999999993</v>
      </c>
      <c r="W20" s="251" t="s">
        <v>468</v>
      </c>
    </row>
    <row r="21" spans="1:23" ht="16.5" customHeight="1" x14ac:dyDescent="0.25">
      <c r="A21" s="14" t="s">
        <v>349</v>
      </c>
      <c r="B21" s="195">
        <v>-8.4700000000000006</v>
      </c>
      <c r="C21" s="195">
        <v>-4.7</v>
      </c>
      <c r="D21" s="195">
        <v>-0.43</v>
      </c>
      <c r="E21" s="195" t="s">
        <v>468</v>
      </c>
      <c r="F21" s="195">
        <v>-9.6</v>
      </c>
      <c r="G21" s="195">
        <v>-5.96</v>
      </c>
      <c r="H21" s="195">
        <v>-0.43</v>
      </c>
      <c r="I21" s="195" t="s">
        <v>468</v>
      </c>
      <c r="J21" s="195">
        <v>-0.69</v>
      </c>
      <c r="K21" s="195">
        <v>-0.49</v>
      </c>
      <c r="L21" s="195">
        <v>-0.12</v>
      </c>
      <c r="M21" s="195">
        <v>-0.06</v>
      </c>
      <c r="N21" s="226"/>
      <c r="O21" s="250">
        <v>-3.8</v>
      </c>
      <c r="P21" s="250">
        <v>-0.3</v>
      </c>
      <c r="Q21" s="251" t="s">
        <v>468</v>
      </c>
      <c r="R21" s="250">
        <v>-1.1000000000000001</v>
      </c>
      <c r="S21" s="250">
        <v>-1.2</v>
      </c>
      <c r="T21" s="250" t="s">
        <v>468</v>
      </c>
      <c r="U21" s="250">
        <v>-5</v>
      </c>
      <c r="V21" s="250">
        <v>-1.6</v>
      </c>
      <c r="W21" s="250" t="s">
        <v>468</v>
      </c>
    </row>
    <row r="22" spans="1:23" ht="16.5" customHeight="1" x14ac:dyDescent="0.25">
      <c r="A22" s="14" t="s">
        <v>356</v>
      </c>
      <c r="B22" s="209">
        <v>52.6</v>
      </c>
      <c r="C22" s="209">
        <v>15.299999999999999</v>
      </c>
      <c r="D22" s="209">
        <v>5</v>
      </c>
      <c r="E22" s="200" t="s">
        <v>468</v>
      </c>
      <c r="F22" s="209">
        <v>50.1</v>
      </c>
      <c r="G22" s="209">
        <v>16</v>
      </c>
      <c r="H22" s="209">
        <v>5</v>
      </c>
      <c r="I22" s="200" t="s">
        <v>468</v>
      </c>
      <c r="J22" s="200" t="s">
        <v>468</v>
      </c>
      <c r="K22" s="200" t="s">
        <v>468</v>
      </c>
      <c r="L22" s="200" t="s">
        <v>468</v>
      </c>
      <c r="M22" s="200" t="s">
        <v>468</v>
      </c>
      <c r="N22" s="230"/>
      <c r="O22" s="249">
        <v>30</v>
      </c>
      <c r="P22" s="249">
        <v>10.6</v>
      </c>
      <c r="Q22" s="250">
        <v>18</v>
      </c>
      <c r="R22" s="249">
        <v>26.200000000000003</v>
      </c>
      <c r="S22" s="249">
        <v>5.4</v>
      </c>
      <c r="T22" s="250">
        <v>17.299999999999997</v>
      </c>
      <c r="U22" s="249">
        <v>28.999999999999996</v>
      </c>
      <c r="V22" s="249">
        <v>6.4</v>
      </c>
      <c r="W22" s="250">
        <v>17.899999999999999</v>
      </c>
    </row>
    <row r="23" spans="1:23" ht="16.5" customHeight="1" x14ac:dyDescent="0.25">
      <c r="A23" s="14" t="s">
        <v>347</v>
      </c>
      <c r="B23" s="195">
        <v>248.63</v>
      </c>
      <c r="C23" s="195">
        <v>257.39999999999998</v>
      </c>
      <c r="D23" s="195">
        <v>324.43</v>
      </c>
      <c r="E23" s="195" t="s">
        <v>468</v>
      </c>
      <c r="F23" s="195">
        <v>229.07</v>
      </c>
      <c r="G23" s="195">
        <v>226.23</v>
      </c>
      <c r="H23" s="195">
        <v>324.43</v>
      </c>
      <c r="I23" s="195" t="s">
        <v>468</v>
      </c>
      <c r="J23" s="195" t="s">
        <v>468</v>
      </c>
      <c r="K23" s="195" t="s">
        <v>468</v>
      </c>
      <c r="L23" s="195" t="s">
        <v>468</v>
      </c>
      <c r="M23" s="195" t="s">
        <v>468</v>
      </c>
      <c r="N23" s="226"/>
      <c r="O23" s="250">
        <v>143.30000000000001</v>
      </c>
      <c r="P23" s="250">
        <v>166.2</v>
      </c>
      <c r="Q23" s="250">
        <v>176.5</v>
      </c>
      <c r="R23" s="250">
        <v>164.8</v>
      </c>
      <c r="S23" s="250">
        <v>144.80000000000001</v>
      </c>
      <c r="T23" s="250">
        <v>184.7</v>
      </c>
      <c r="U23" s="250">
        <v>148.30000000000001</v>
      </c>
      <c r="V23" s="250">
        <v>151.6</v>
      </c>
      <c r="W23" s="250">
        <v>178.1</v>
      </c>
    </row>
    <row r="24" spans="1:23" ht="18" customHeight="1" x14ac:dyDescent="0.25">
      <c r="A24" s="14" t="s">
        <v>340</v>
      </c>
      <c r="B24" s="209">
        <v>10</v>
      </c>
      <c r="C24" s="209">
        <v>9.9</v>
      </c>
      <c r="D24" s="209">
        <v>10.8</v>
      </c>
      <c r="E24" s="200" t="s">
        <v>468</v>
      </c>
      <c r="F24" s="209">
        <v>9.3000000000000007</v>
      </c>
      <c r="G24" s="209">
        <v>9.6</v>
      </c>
      <c r="H24" s="209">
        <v>10.8</v>
      </c>
      <c r="I24" s="200" t="s">
        <v>468</v>
      </c>
      <c r="J24" s="200" t="s">
        <v>468</v>
      </c>
      <c r="K24" s="200" t="s">
        <v>468</v>
      </c>
      <c r="L24" s="200" t="s">
        <v>468</v>
      </c>
      <c r="M24" s="200" t="s">
        <v>468</v>
      </c>
      <c r="N24" s="230"/>
      <c r="O24" s="249">
        <v>10</v>
      </c>
      <c r="P24" s="249">
        <v>9.1</v>
      </c>
      <c r="Q24" s="250">
        <v>10.6</v>
      </c>
      <c r="R24" s="249">
        <v>8.6</v>
      </c>
      <c r="S24" s="249">
        <v>7.9</v>
      </c>
      <c r="T24" s="250">
        <v>9.7000000000000011</v>
      </c>
      <c r="U24" s="249">
        <v>9.7000000000000011</v>
      </c>
      <c r="V24" s="249">
        <v>8.3000000000000007</v>
      </c>
      <c r="W24" s="250">
        <v>10.4</v>
      </c>
    </row>
    <row r="25" spans="1:23" ht="18" customHeight="1" x14ac:dyDescent="0.25">
      <c r="A25" s="14" t="s">
        <v>357</v>
      </c>
      <c r="B25" s="195">
        <v>37.69</v>
      </c>
      <c r="C25" s="195">
        <v>2.82</v>
      </c>
      <c r="D25" s="195">
        <v>0.46</v>
      </c>
      <c r="E25" s="195" t="s">
        <v>468</v>
      </c>
      <c r="F25" s="195">
        <v>42.04</v>
      </c>
      <c r="G25" s="195">
        <v>3.81</v>
      </c>
      <c r="H25" s="195">
        <v>0.46</v>
      </c>
      <c r="I25" s="195" t="s">
        <v>468</v>
      </c>
      <c r="J25" s="195" t="s">
        <v>468</v>
      </c>
      <c r="K25" s="195" t="s">
        <v>468</v>
      </c>
      <c r="L25" s="195" t="s">
        <v>468</v>
      </c>
      <c r="M25" s="195" t="s">
        <v>468</v>
      </c>
      <c r="N25" s="226"/>
      <c r="O25" s="250">
        <v>8.9</v>
      </c>
      <c r="P25" s="250">
        <v>0.5</v>
      </c>
      <c r="Q25" s="250">
        <v>5.8</v>
      </c>
      <c r="R25" s="250">
        <v>3.1</v>
      </c>
      <c r="S25" s="250">
        <v>1</v>
      </c>
      <c r="T25" s="250">
        <v>1.6</v>
      </c>
      <c r="U25" s="250">
        <v>12</v>
      </c>
      <c r="V25" s="250">
        <v>1.5</v>
      </c>
      <c r="W25" s="250">
        <v>7.4</v>
      </c>
    </row>
    <row r="26" spans="1:23" s="77" customFormat="1" ht="18" customHeight="1" x14ac:dyDescent="0.25">
      <c r="A26" s="73" t="s">
        <v>129</v>
      </c>
      <c r="B26" s="134"/>
      <c r="C26" s="134"/>
      <c r="D26" s="134"/>
      <c r="E26" s="134"/>
      <c r="F26" s="134"/>
      <c r="G26" s="134"/>
      <c r="H26" s="134"/>
      <c r="I26" s="134"/>
      <c r="J26" s="134"/>
      <c r="K26" s="134"/>
      <c r="L26" s="134"/>
      <c r="M26" s="134"/>
      <c r="N26" s="242"/>
      <c r="O26" s="135"/>
      <c r="P26" s="135"/>
      <c r="Q26" s="135"/>
      <c r="R26" s="135"/>
      <c r="S26" s="135"/>
      <c r="T26" s="135"/>
      <c r="U26" s="135"/>
      <c r="V26" s="135"/>
      <c r="W26" s="135"/>
    </row>
    <row r="27" spans="1:23" ht="18" customHeight="1" x14ac:dyDescent="0.25">
      <c r="A27" s="14" t="s">
        <v>352</v>
      </c>
      <c r="B27" s="209">
        <v>67.819999999999993</v>
      </c>
      <c r="C27" s="209">
        <v>69.59</v>
      </c>
      <c r="D27" s="209">
        <v>71.47</v>
      </c>
      <c r="E27" s="209">
        <v>68.19</v>
      </c>
      <c r="F27" s="209">
        <v>68.59</v>
      </c>
      <c r="G27" s="209">
        <v>69.98</v>
      </c>
      <c r="H27" s="209">
        <v>71.47</v>
      </c>
      <c r="I27" s="209">
        <v>69.61</v>
      </c>
      <c r="J27" s="209">
        <v>60.63</v>
      </c>
      <c r="K27" s="209">
        <v>70.64</v>
      </c>
      <c r="L27" s="209">
        <v>72.150000000000006</v>
      </c>
      <c r="M27" s="209">
        <v>77.650000000000006</v>
      </c>
      <c r="N27" s="240"/>
      <c r="O27" s="249">
        <v>47.3</v>
      </c>
      <c r="P27" s="249">
        <v>67.100000000000009</v>
      </c>
      <c r="Q27" s="249">
        <v>57.999999999999993</v>
      </c>
      <c r="R27" s="249">
        <v>52.2</v>
      </c>
      <c r="S27" s="249">
        <v>63.4</v>
      </c>
      <c r="T27" s="249">
        <v>64.2</v>
      </c>
      <c r="U27" s="249">
        <v>48.6</v>
      </c>
      <c r="V27" s="249">
        <v>64.099999999999994</v>
      </c>
      <c r="W27" s="249">
        <v>59.3</v>
      </c>
    </row>
    <row r="28" spans="1:23" ht="31.5" customHeight="1" x14ac:dyDescent="0.25">
      <c r="A28" s="14" t="s">
        <v>353</v>
      </c>
      <c r="B28" s="209">
        <v>64.989999999999995</v>
      </c>
      <c r="C28" s="209">
        <v>70.41</v>
      </c>
      <c r="D28" s="209">
        <v>71.52</v>
      </c>
      <c r="E28" s="209">
        <v>68.2</v>
      </c>
      <c r="F28" s="209">
        <v>66.069999999999993</v>
      </c>
      <c r="G28" s="209">
        <v>70.69</v>
      </c>
      <c r="H28" s="209">
        <v>71.52</v>
      </c>
      <c r="I28" s="209">
        <v>69.62</v>
      </c>
      <c r="J28" s="209">
        <v>61.11</v>
      </c>
      <c r="K28" s="209">
        <v>71.58</v>
      </c>
      <c r="L28" s="209">
        <v>72.349999999999994</v>
      </c>
      <c r="M28" s="209">
        <v>77.94</v>
      </c>
      <c r="N28" s="240"/>
      <c r="O28" s="249">
        <v>46.300000000000004</v>
      </c>
      <c r="P28" s="249">
        <v>66.900000000000006</v>
      </c>
      <c r="Q28" s="249">
        <v>56.699999999999996</v>
      </c>
      <c r="R28" s="249">
        <v>51.300000000000004</v>
      </c>
      <c r="S28" s="249">
        <v>63.5</v>
      </c>
      <c r="T28" s="249">
        <v>63</v>
      </c>
      <c r="U28" s="249">
        <v>47.599999999999994</v>
      </c>
      <c r="V28" s="249">
        <v>64.099999999999994</v>
      </c>
      <c r="W28" s="249">
        <v>57.999999999999993</v>
      </c>
    </row>
    <row r="29" spans="1:23" ht="16.5" customHeight="1" x14ac:dyDescent="0.25">
      <c r="A29" s="14" t="s">
        <v>157</v>
      </c>
      <c r="B29" s="209">
        <v>27.500000000000004</v>
      </c>
      <c r="C29" s="209">
        <v>33.200000000000003</v>
      </c>
      <c r="D29" s="209">
        <v>45.1</v>
      </c>
      <c r="E29" s="209">
        <v>31.3</v>
      </c>
      <c r="F29" s="209">
        <v>28.4</v>
      </c>
      <c r="G29" s="209">
        <v>34</v>
      </c>
      <c r="H29" s="209">
        <v>45.1</v>
      </c>
      <c r="I29" s="209">
        <v>31.3</v>
      </c>
      <c r="J29" s="209">
        <v>31.1</v>
      </c>
      <c r="K29" s="209">
        <v>68.5</v>
      </c>
      <c r="L29" s="209">
        <v>66.600000000000009</v>
      </c>
      <c r="M29" s="209">
        <v>87.2</v>
      </c>
      <c r="N29" s="240"/>
      <c r="O29" s="249">
        <v>9.7000000000000011</v>
      </c>
      <c r="P29" s="249">
        <v>34.9</v>
      </c>
      <c r="Q29" s="249">
        <v>19</v>
      </c>
      <c r="R29" s="249">
        <v>18.5</v>
      </c>
      <c r="S29" s="249">
        <v>10.9</v>
      </c>
      <c r="T29" s="249">
        <v>30.4</v>
      </c>
      <c r="U29" s="249">
        <v>11.899999999999999</v>
      </c>
      <c r="V29" s="249">
        <v>15.4</v>
      </c>
      <c r="W29" s="249">
        <v>21.4</v>
      </c>
    </row>
    <row r="30" spans="1:23" ht="22.5" x14ac:dyDescent="0.25">
      <c r="A30" s="32" t="s">
        <v>150</v>
      </c>
      <c r="B30" s="209">
        <v>5.0999999999999996</v>
      </c>
      <c r="C30" s="209">
        <v>6</v>
      </c>
      <c r="D30" s="209">
        <v>4.7</v>
      </c>
      <c r="E30" s="209">
        <v>1.9</v>
      </c>
      <c r="F30" s="209">
        <v>4.5999999999999996</v>
      </c>
      <c r="G30" s="209">
        <v>4.8</v>
      </c>
      <c r="H30" s="209">
        <v>4.7</v>
      </c>
      <c r="I30" s="209">
        <v>1.3</v>
      </c>
      <c r="J30" s="209">
        <v>24.9</v>
      </c>
      <c r="K30" s="209">
        <v>57.499999999999993</v>
      </c>
      <c r="L30" s="209">
        <v>53.5</v>
      </c>
      <c r="M30" s="209">
        <v>75.7</v>
      </c>
      <c r="N30" s="240"/>
      <c r="O30" s="249">
        <v>1.3</v>
      </c>
      <c r="P30" s="249">
        <v>5.5</v>
      </c>
      <c r="Q30" s="249">
        <v>0.4</v>
      </c>
      <c r="R30" s="249">
        <v>2</v>
      </c>
      <c r="S30" s="249">
        <v>1.0999999999999999</v>
      </c>
      <c r="T30" s="249">
        <v>0.70000000000000007</v>
      </c>
      <c r="U30" s="249">
        <v>1.5</v>
      </c>
      <c r="V30" s="249">
        <v>1.9</v>
      </c>
      <c r="W30" s="249">
        <v>0.5</v>
      </c>
    </row>
    <row r="31" spans="1:23" s="246" customFormat="1" ht="33" customHeight="1" x14ac:dyDescent="0.25">
      <c r="A31" s="22" t="s">
        <v>354</v>
      </c>
      <c r="B31" s="171">
        <v>706.59</v>
      </c>
      <c r="C31" s="171">
        <v>730.08</v>
      </c>
      <c r="D31" s="171">
        <v>717.05</v>
      </c>
      <c r="E31" s="171">
        <v>587.63</v>
      </c>
      <c r="F31" s="171">
        <v>683.1</v>
      </c>
      <c r="G31" s="171">
        <v>655.9</v>
      </c>
      <c r="H31" s="171">
        <v>717.05</v>
      </c>
      <c r="I31" s="171">
        <v>585.66999999999996</v>
      </c>
      <c r="J31" s="171">
        <v>460.43</v>
      </c>
      <c r="K31" s="171">
        <v>812.88</v>
      </c>
      <c r="L31" s="171">
        <v>610.32000000000005</v>
      </c>
      <c r="M31" s="171">
        <v>887.36</v>
      </c>
      <c r="N31" s="245"/>
      <c r="O31" s="254">
        <v>462.1</v>
      </c>
      <c r="P31" s="254">
        <v>519.5</v>
      </c>
      <c r="Q31" s="254">
        <v>467.6</v>
      </c>
      <c r="R31" s="254">
        <v>507.2</v>
      </c>
      <c r="S31" s="254">
        <v>490</v>
      </c>
      <c r="T31" s="254">
        <v>492.7</v>
      </c>
      <c r="U31" s="254">
        <v>473.7</v>
      </c>
      <c r="V31" s="254">
        <v>495.6</v>
      </c>
      <c r="W31" s="254">
        <v>472.8</v>
      </c>
    </row>
    <row r="32" spans="1:23" ht="17.25" customHeight="1" x14ac:dyDescent="0.25">
      <c r="A32" s="14" t="s">
        <v>130</v>
      </c>
      <c r="B32" s="209">
        <v>4.7</v>
      </c>
      <c r="C32" s="209">
        <v>1.7999999999999998</v>
      </c>
      <c r="D32" s="209">
        <v>0.1</v>
      </c>
      <c r="E32" s="209">
        <v>7.0000000000000009</v>
      </c>
      <c r="F32" s="209">
        <v>4.3</v>
      </c>
      <c r="G32" s="209">
        <v>1.7999999999999998</v>
      </c>
      <c r="H32" s="209">
        <v>0.1</v>
      </c>
      <c r="I32" s="209">
        <v>4.9000000000000004</v>
      </c>
      <c r="J32" s="209">
        <v>28.999999999999996</v>
      </c>
      <c r="K32" s="209">
        <v>0.6</v>
      </c>
      <c r="L32" s="209">
        <v>0.89999999999999991</v>
      </c>
      <c r="M32" s="209">
        <v>0</v>
      </c>
      <c r="N32" s="240"/>
      <c r="O32" s="249">
        <v>25</v>
      </c>
      <c r="P32" s="249">
        <v>11.200000000000001</v>
      </c>
      <c r="Q32" s="249">
        <v>22.5</v>
      </c>
      <c r="R32" s="249">
        <v>18.899999999999999</v>
      </c>
      <c r="S32" s="249">
        <v>13.200000000000001</v>
      </c>
      <c r="T32" s="249">
        <v>13.5</v>
      </c>
      <c r="U32" s="249">
        <v>23.5</v>
      </c>
      <c r="V32" s="249">
        <v>12.8</v>
      </c>
      <c r="W32" s="249">
        <v>20.599999999999998</v>
      </c>
    </row>
    <row r="33" spans="1:29" ht="30" customHeight="1" x14ac:dyDescent="0.25">
      <c r="A33" s="32" t="s">
        <v>159</v>
      </c>
      <c r="B33" s="247">
        <v>267.3</v>
      </c>
      <c r="C33" s="247">
        <v>259.49</v>
      </c>
      <c r="D33" s="247">
        <v>278.68</v>
      </c>
      <c r="E33" s="247">
        <v>224.21</v>
      </c>
      <c r="F33" s="247">
        <v>260.94</v>
      </c>
      <c r="G33" s="247">
        <v>236.2</v>
      </c>
      <c r="H33" s="247">
        <v>278.68</v>
      </c>
      <c r="I33" s="247">
        <v>223.86</v>
      </c>
      <c r="J33" s="247">
        <v>207.8</v>
      </c>
      <c r="K33" s="247">
        <v>424.77</v>
      </c>
      <c r="L33" s="247">
        <v>258.56</v>
      </c>
      <c r="M33" s="247">
        <v>405.22</v>
      </c>
      <c r="N33" s="243"/>
      <c r="O33" s="249">
        <v>103.9</v>
      </c>
      <c r="P33" s="249">
        <v>208.9</v>
      </c>
      <c r="Q33" s="249">
        <v>151.5</v>
      </c>
      <c r="R33" s="249">
        <v>112.7</v>
      </c>
      <c r="S33" s="249">
        <v>156.9</v>
      </c>
      <c r="T33" s="249">
        <v>173.1</v>
      </c>
      <c r="U33" s="249">
        <v>106</v>
      </c>
      <c r="V33" s="249">
        <v>179</v>
      </c>
      <c r="W33" s="249">
        <v>154.9</v>
      </c>
    </row>
    <row r="34" spans="1:29" ht="35.25" customHeight="1" x14ac:dyDescent="0.25">
      <c r="A34" s="32" t="s">
        <v>131</v>
      </c>
      <c r="B34" s="209">
        <v>18.399999999999999</v>
      </c>
      <c r="C34" s="209">
        <v>16.3</v>
      </c>
      <c r="D34" s="209">
        <v>25.900000000000002</v>
      </c>
      <c r="E34" s="209">
        <v>12.8</v>
      </c>
      <c r="F34" s="209">
        <v>17.5</v>
      </c>
      <c r="G34" s="209">
        <v>17.2</v>
      </c>
      <c r="H34" s="209">
        <v>25.900000000000002</v>
      </c>
      <c r="I34" s="209">
        <v>13.3</v>
      </c>
      <c r="J34" s="209">
        <v>5.5</v>
      </c>
      <c r="K34" s="209">
        <v>34.200000000000003</v>
      </c>
      <c r="L34" s="209">
        <v>18.899999999999999</v>
      </c>
      <c r="M34" s="209">
        <v>32</v>
      </c>
      <c r="N34" s="240"/>
      <c r="O34" s="249">
        <v>24</v>
      </c>
      <c r="P34" s="249">
        <v>28.599999999999998</v>
      </c>
      <c r="Q34" s="249">
        <v>18.899999999999999</v>
      </c>
      <c r="R34" s="249">
        <v>20.8</v>
      </c>
      <c r="S34" s="249">
        <v>9.1</v>
      </c>
      <c r="T34" s="249">
        <v>13.600000000000001</v>
      </c>
      <c r="U34" s="249">
        <v>23.1</v>
      </c>
      <c r="V34" s="249">
        <v>12.8</v>
      </c>
      <c r="W34" s="249">
        <v>17.8</v>
      </c>
    </row>
    <row r="35" spans="1:29" s="77" customFormat="1" ht="18.75" customHeight="1" x14ac:dyDescent="0.25">
      <c r="A35" s="73" t="s">
        <v>132</v>
      </c>
      <c r="B35" s="14"/>
      <c r="C35" s="14"/>
      <c r="D35" s="14"/>
      <c r="E35" s="14"/>
      <c r="F35" s="14"/>
      <c r="G35" s="14"/>
      <c r="H35" s="14"/>
      <c r="I35" s="14"/>
      <c r="J35" s="14"/>
      <c r="K35" s="14"/>
      <c r="L35" s="14"/>
      <c r="M35" s="14"/>
      <c r="N35" s="244"/>
      <c r="O35" s="136"/>
      <c r="P35" s="136"/>
      <c r="Q35" s="136"/>
      <c r="R35" s="136"/>
      <c r="S35" s="135"/>
      <c r="T35" s="136"/>
      <c r="U35" s="136"/>
      <c r="V35" s="135"/>
      <c r="W35" s="136"/>
    </row>
    <row r="36" spans="1:29" s="246" customFormat="1" ht="20.25" customHeight="1" x14ac:dyDescent="0.25">
      <c r="A36" s="253" t="s">
        <v>133</v>
      </c>
      <c r="B36" s="171">
        <v>2232</v>
      </c>
      <c r="C36" s="171">
        <v>2371</v>
      </c>
      <c r="D36" s="171">
        <v>2413</v>
      </c>
      <c r="E36" s="171">
        <v>1820</v>
      </c>
      <c r="F36" s="171">
        <v>2180</v>
      </c>
      <c r="G36" s="171">
        <v>2140</v>
      </c>
      <c r="H36" s="171">
        <v>2413</v>
      </c>
      <c r="I36" s="171">
        <v>1870</v>
      </c>
      <c r="J36" s="171">
        <v>1059</v>
      </c>
      <c r="K36" s="171">
        <v>2762</v>
      </c>
      <c r="L36" s="171">
        <v>2093</v>
      </c>
      <c r="M36" s="171">
        <v>3236</v>
      </c>
      <c r="N36" s="245"/>
      <c r="O36" s="254">
        <v>1154.2</v>
      </c>
      <c r="P36" s="254">
        <v>1687.3</v>
      </c>
      <c r="Q36" s="254">
        <v>1360.1</v>
      </c>
      <c r="R36" s="254">
        <v>1396.7</v>
      </c>
      <c r="S36" s="254">
        <v>1495.5</v>
      </c>
      <c r="T36" s="254">
        <v>1557.8</v>
      </c>
      <c r="U36" s="254">
        <v>1216.5</v>
      </c>
      <c r="V36" s="254">
        <v>1531.9</v>
      </c>
      <c r="W36" s="254">
        <v>1401.4</v>
      </c>
    </row>
    <row r="37" spans="1:29" s="246" customFormat="1" ht="19.5" customHeight="1" x14ac:dyDescent="0.25">
      <c r="A37" s="253" t="s">
        <v>147</v>
      </c>
      <c r="B37" s="171">
        <v>2298</v>
      </c>
      <c r="C37" s="171">
        <v>2422</v>
      </c>
      <c r="D37" s="171">
        <v>2492</v>
      </c>
      <c r="E37" s="171">
        <v>1868</v>
      </c>
      <c r="F37" s="171">
        <v>2240</v>
      </c>
      <c r="G37" s="171">
        <v>2187</v>
      </c>
      <c r="H37" s="171">
        <v>2492</v>
      </c>
      <c r="I37" s="171">
        <v>1912</v>
      </c>
      <c r="J37" s="171">
        <v>1079</v>
      </c>
      <c r="K37" s="171">
        <v>2929</v>
      </c>
      <c r="L37" s="171">
        <v>2147</v>
      </c>
      <c r="M37" s="171">
        <v>3379</v>
      </c>
      <c r="N37" s="245"/>
      <c r="O37" s="254">
        <v>1186.4000000000001</v>
      </c>
      <c r="P37" s="254">
        <v>1755.1</v>
      </c>
      <c r="Q37" s="254">
        <v>1397</v>
      </c>
      <c r="R37" s="254">
        <v>1432.2</v>
      </c>
      <c r="S37" s="254">
        <v>1604.4</v>
      </c>
      <c r="T37" s="254">
        <v>1590.5</v>
      </c>
      <c r="U37" s="254">
        <v>1249.5999999999999</v>
      </c>
      <c r="V37" s="254">
        <v>1633</v>
      </c>
      <c r="W37" s="254">
        <v>1437.4</v>
      </c>
    </row>
    <row r="38" spans="1:29" ht="15" customHeight="1" x14ac:dyDescent="0.25">
      <c r="A38" s="624"/>
      <c r="B38" s="601"/>
      <c r="C38" s="601"/>
      <c r="D38" s="601"/>
      <c r="E38" s="601"/>
      <c r="F38" s="601"/>
      <c r="G38" s="601"/>
      <c r="H38" s="601"/>
      <c r="I38" s="601"/>
      <c r="J38" s="601"/>
      <c r="K38" s="601"/>
      <c r="L38" s="601"/>
      <c r="M38" s="601"/>
      <c r="N38" s="601"/>
      <c r="O38" s="601"/>
      <c r="P38" s="601"/>
      <c r="Q38" s="601"/>
      <c r="R38" s="601"/>
      <c r="S38" s="601"/>
      <c r="T38" s="601"/>
      <c r="U38" s="601"/>
      <c r="V38" s="601"/>
      <c r="W38" s="601"/>
    </row>
    <row r="39" spans="1:29" ht="33.75" customHeight="1" x14ac:dyDescent="0.25">
      <c r="A39" s="555"/>
      <c r="B39" s="597"/>
      <c r="C39" s="597"/>
      <c r="D39" s="597"/>
      <c r="E39" s="597"/>
      <c r="F39" s="597"/>
      <c r="G39" s="597"/>
      <c r="H39" s="597"/>
      <c r="I39" s="597"/>
      <c r="J39" s="597"/>
      <c r="K39" s="597"/>
      <c r="L39" s="597"/>
      <c r="M39" s="597"/>
      <c r="N39" s="597"/>
      <c r="O39" s="597"/>
      <c r="P39" s="597"/>
      <c r="Q39" s="597"/>
      <c r="R39" s="597"/>
      <c r="S39" s="597"/>
      <c r="T39" s="597"/>
      <c r="U39" s="597"/>
      <c r="V39" s="597"/>
      <c r="W39" s="597"/>
    </row>
    <row r="40" spans="1:29" ht="24" customHeight="1" x14ac:dyDescent="0.25">
      <c r="A40" s="610"/>
      <c r="B40" s="597"/>
      <c r="C40" s="597"/>
      <c r="D40" s="597"/>
      <c r="E40" s="597"/>
      <c r="F40" s="597"/>
      <c r="G40" s="597"/>
      <c r="H40" s="597"/>
      <c r="I40" s="597"/>
      <c r="J40" s="597"/>
      <c r="K40" s="597"/>
      <c r="L40" s="597"/>
      <c r="M40" s="597"/>
      <c r="N40" s="597"/>
      <c r="O40" s="597"/>
      <c r="P40" s="597"/>
      <c r="Q40" s="597"/>
      <c r="R40" s="597"/>
      <c r="S40" s="597"/>
      <c r="T40" s="597"/>
      <c r="U40" s="597"/>
      <c r="V40" s="597"/>
      <c r="W40" s="597"/>
      <c r="X40" s="127"/>
      <c r="Y40" s="127"/>
      <c r="Z40" s="127"/>
      <c r="AA40" s="127"/>
      <c r="AB40" s="127"/>
      <c r="AC40" s="127"/>
    </row>
    <row r="41" spans="1:29" ht="15" customHeight="1" x14ac:dyDescent="0.25">
      <c r="A41" s="610"/>
      <c r="B41" s="573"/>
      <c r="C41" s="573"/>
      <c r="D41" s="573"/>
      <c r="E41" s="573"/>
      <c r="F41" s="573"/>
      <c r="G41" s="573"/>
      <c r="H41" s="573"/>
      <c r="I41" s="573"/>
      <c r="J41" s="573"/>
      <c r="K41" s="573"/>
      <c r="L41" s="573"/>
      <c r="M41" s="573"/>
      <c r="N41" s="573"/>
      <c r="O41" s="573"/>
      <c r="P41" s="573"/>
      <c r="Q41" s="573"/>
      <c r="R41" s="573"/>
      <c r="S41" s="573"/>
      <c r="T41" s="573"/>
      <c r="U41" s="573"/>
      <c r="V41" s="573"/>
      <c r="W41" s="573"/>
    </row>
    <row r="42" spans="1:29" ht="30" customHeight="1" x14ac:dyDescent="0.25">
      <c r="A42" s="555"/>
      <c r="B42" s="597"/>
      <c r="C42" s="597"/>
      <c r="D42" s="597"/>
      <c r="E42" s="597"/>
      <c r="F42" s="597"/>
      <c r="G42" s="597"/>
      <c r="H42" s="597"/>
      <c r="I42" s="597"/>
      <c r="J42" s="597"/>
      <c r="K42" s="597"/>
      <c r="L42" s="597"/>
      <c r="M42" s="597"/>
      <c r="N42" s="597"/>
      <c r="O42" s="597"/>
      <c r="P42" s="597"/>
      <c r="Q42" s="597"/>
      <c r="R42" s="597"/>
      <c r="S42" s="597"/>
      <c r="T42" s="597"/>
      <c r="U42" s="597"/>
      <c r="V42" s="597"/>
      <c r="W42" s="597"/>
      <c r="X42" s="127"/>
      <c r="Y42" s="127"/>
      <c r="Z42" s="127"/>
      <c r="AA42" s="127"/>
      <c r="AB42" s="127"/>
      <c r="AC42" s="127"/>
    </row>
    <row r="43" spans="1:29" ht="15" customHeight="1" x14ac:dyDescent="0.25">
      <c r="A43" s="614"/>
      <c r="B43" s="587"/>
      <c r="C43" s="587"/>
      <c r="D43" s="587"/>
      <c r="E43" s="587"/>
      <c r="F43" s="587"/>
      <c r="G43" s="587"/>
      <c r="H43" s="587"/>
      <c r="I43" s="587"/>
      <c r="J43" s="587"/>
      <c r="K43" s="587"/>
      <c r="L43" s="587"/>
      <c r="M43" s="587"/>
      <c r="N43" s="587"/>
      <c r="O43" s="587"/>
      <c r="P43" s="587"/>
      <c r="Q43" s="587"/>
      <c r="R43" s="587"/>
      <c r="S43" s="587"/>
      <c r="T43" s="587"/>
      <c r="U43" s="657"/>
      <c r="V43" s="599"/>
      <c r="W43" s="599"/>
      <c r="X43" s="127"/>
      <c r="Y43" s="127"/>
      <c r="Z43" s="127"/>
      <c r="AA43" s="127"/>
      <c r="AB43" s="127"/>
      <c r="AC43" s="127"/>
    </row>
    <row r="44" spans="1:29" ht="30" customHeight="1" x14ac:dyDescent="0.25">
      <c r="A44" s="555"/>
      <c r="B44" s="597"/>
      <c r="C44" s="597"/>
      <c r="D44" s="597"/>
      <c r="E44" s="597"/>
      <c r="F44" s="597"/>
      <c r="G44" s="597"/>
      <c r="H44" s="597"/>
      <c r="I44" s="597"/>
      <c r="J44" s="597"/>
      <c r="K44" s="597"/>
      <c r="L44" s="597"/>
      <c r="M44" s="597"/>
      <c r="N44" s="597"/>
      <c r="O44" s="597"/>
      <c r="P44" s="597"/>
      <c r="Q44" s="597"/>
      <c r="R44" s="597"/>
      <c r="S44" s="597"/>
      <c r="T44" s="597"/>
      <c r="U44" s="597"/>
      <c r="V44" s="597"/>
      <c r="W44" s="597"/>
      <c r="X44" s="127"/>
      <c r="Y44" s="127"/>
      <c r="Z44" s="127"/>
      <c r="AA44" s="127"/>
      <c r="AB44" s="127"/>
      <c r="AC44" s="127"/>
    </row>
    <row r="45" spans="1:29" ht="21" customHeight="1" x14ac:dyDescent="0.25">
      <c r="A45" s="633"/>
      <c r="B45" s="597"/>
      <c r="C45" s="597"/>
      <c r="D45" s="597"/>
      <c r="E45" s="597"/>
      <c r="F45" s="597"/>
      <c r="G45" s="597"/>
      <c r="H45" s="597"/>
      <c r="I45" s="597"/>
      <c r="J45" s="597"/>
      <c r="K45" s="597"/>
      <c r="L45" s="597"/>
      <c r="M45" s="597"/>
      <c r="N45" s="597"/>
      <c r="O45" s="597"/>
      <c r="P45" s="597"/>
      <c r="Q45" s="597"/>
      <c r="R45" s="597"/>
      <c r="S45" s="597"/>
      <c r="T45" s="597"/>
      <c r="U45" s="597"/>
      <c r="V45" s="597"/>
      <c r="W45" s="597"/>
      <c r="X45" s="127"/>
      <c r="Y45" s="127"/>
      <c r="Z45" s="127"/>
      <c r="AA45" s="127"/>
      <c r="AB45" s="127"/>
      <c r="AC45" s="127"/>
    </row>
    <row r="46" spans="1:29" ht="15" customHeight="1" x14ac:dyDescent="0.25">
      <c r="A46" s="633"/>
      <c r="B46" s="597"/>
      <c r="C46" s="597"/>
      <c r="D46" s="597"/>
      <c r="E46" s="597"/>
      <c r="F46" s="597"/>
      <c r="G46" s="597"/>
      <c r="H46" s="597"/>
      <c r="I46" s="597"/>
      <c r="J46" s="597"/>
      <c r="K46" s="597"/>
      <c r="L46" s="597"/>
      <c r="M46" s="597"/>
      <c r="N46" s="597"/>
      <c r="O46" s="597"/>
      <c r="P46" s="597"/>
      <c r="Q46" s="597"/>
      <c r="R46" s="597"/>
      <c r="S46" s="597"/>
      <c r="T46" s="597"/>
      <c r="U46" s="597"/>
      <c r="V46" s="597"/>
      <c r="W46" s="597"/>
      <c r="X46" s="127"/>
      <c r="Y46" s="127"/>
      <c r="Z46" s="127"/>
      <c r="AA46" s="127"/>
      <c r="AB46" s="127"/>
      <c r="AC46" s="127"/>
    </row>
    <row r="47" spans="1:29" ht="15" customHeight="1" x14ac:dyDescent="0.25">
      <c r="A47" s="658"/>
      <c r="B47" s="597"/>
      <c r="C47" s="597"/>
      <c r="D47" s="597"/>
      <c r="E47" s="597"/>
      <c r="F47" s="597"/>
      <c r="G47" s="597"/>
      <c r="H47" s="597"/>
      <c r="I47" s="597"/>
      <c r="J47" s="597"/>
      <c r="K47" s="597"/>
      <c r="L47" s="597"/>
      <c r="M47" s="597"/>
      <c r="N47" s="597"/>
      <c r="O47" s="597"/>
      <c r="P47" s="597"/>
      <c r="Q47" s="597"/>
      <c r="R47" s="597"/>
      <c r="S47" s="597"/>
      <c r="T47" s="597"/>
      <c r="U47" s="597"/>
      <c r="V47" s="597"/>
      <c r="W47" s="597"/>
      <c r="X47" s="127"/>
      <c r="Y47" s="127"/>
      <c r="Z47" s="127"/>
      <c r="AA47" s="127"/>
      <c r="AB47" s="127"/>
      <c r="AC47" s="127"/>
    </row>
    <row r="48" spans="1:29" ht="15" customHeight="1" x14ac:dyDescent="0.25">
      <c r="A48" s="555"/>
      <c r="B48" s="597"/>
      <c r="C48" s="597"/>
      <c r="D48" s="597"/>
      <c r="E48" s="597"/>
      <c r="F48" s="597"/>
      <c r="G48" s="597"/>
      <c r="H48" s="597"/>
      <c r="I48" s="597"/>
      <c r="J48" s="597"/>
      <c r="K48" s="597"/>
      <c r="L48" s="597"/>
      <c r="M48" s="597"/>
      <c r="N48" s="597"/>
      <c r="O48" s="597"/>
      <c r="P48" s="597"/>
      <c r="Q48" s="597"/>
      <c r="R48" s="597"/>
      <c r="S48" s="597"/>
      <c r="T48" s="597"/>
      <c r="U48" s="597"/>
      <c r="V48" s="597"/>
      <c r="W48" s="597"/>
      <c r="X48" s="127"/>
      <c r="Y48" s="127"/>
      <c r="Z48" s="127"/>
      <c r="AA48" s="127"/>
      <c r="AB48" s="127"/>
      <c r="AC48" s="127"/>
    </row>
    <row r="49" spans="1:29" s="77" customFormat="1" ht="15" customHeight="1" x14ac:dyDescent="0.25">
      <c r="A49" s="555"/>
      <c r="B49" s="597"/>
      <c r="C49" s="597"/>
      <c r="D49" s="597"/>
      <c r="E49" s="597"/>
      <c r="F49" s="597"/>
      <c r="G49" s="597"/>
      <c r="H49" s="597"/>
      <c r="I49" s="597"/>
      <c r="J49" s="597"/>
      <c r="K49" s="597"/>
      <c r="L49" s="597"/>
      <c r="M49" s="597"/>
      <c r="N49" s="597"/>
      <c r="O49" s="597"/>
      <c r="P49" s="597"/>
      <c r="Q49" s="597"/>
      <c r="R49" s="597"/>
      <c r="S49" s="597"/>
      <c r="T49" s="597"/>
      <c r="U49" s="597"/>
      <c r="V49" s="597"/>
      <c r="W49" s="597"/>
      <c r="X49" s="127"/>
      <c r="Y49" s="127"/>
      <c r="Z49" s="127"/>
      <c r="AA49" s="127"/>
      <c r="AB49" s="127"/>
      <c r="AC49" s="127"/>
    </row>
    <row r="50" spans="1:29" ht="15" customHeight="1" x14ac:dyDescent="0.25">
      <c r="A50" s="555"/>
      <c r="B50" s="597"/>
      <c r="C50" s="597"/>
      <c r="D50" s="597"/>
      <c r="E50" s="597"/>
      <c r="F50" s="597"/>
      <c r="G50" s="597"/>
      <c r="H50" s="597"/>
      <c r="I50" s="597"/>
      <c r="J50" s="597"/>
      <c r="K50" s="597"/>
      <c r="L50" s="597"/>
      <c r="M50" s="597"/>
      <c r="N50" s="597"/>
      <c r="O50" s="597"/>
      <c r="P50" s="597"/>
      <c r="Q50" s="597"/>
      <c r="R50" s="597"/>
      <c r="S50" s="597"/>
      <c r="T50" s="597"/>
      <c r="U50" s="597"/>
      <c r="V50" s="597"/>
      <c r="W50" s="597"/>
    </row>
    <row r="51" spans="1:29" x14ac:dyDescent="0.25">
      <c r="A51" s="631"/>
      <c r="B51" s="631"/>
      <c r="C51" s="631"/>
      <c r="D51" s="631"/>
      <c r="E51" s="631"/>
      <c r="F51" s="631"/>
      <c r="G51" s="631"/>
      <c r="H51" s="631"/>
      <c r="I51" s="631"/>
      <c r="J51" s="631"/>
      <c r="K51" s="631"/>
      <c r="L51" s="631"/>
      <c r="M51" s="631"/>
      <c r="N51" s="181"/>
    </row>
    <row r="52" spans="1:29" x14ac:dyDescent="0.25">
      <c r="A52" s="655"/>
      <c r="B52" s="655"/>
      <c r="C52" s="655"/>
      <c r="D52" s="655"/>
      <c r="E52" s="655"/>
      <c r="F52" s="655"/>
      <c r="G52" s="655"/>
      <c r="H52" s="655"/>
      <c r="I52" s="655"/>
      <c r="J52" s="655"/>
      <c r="K52" s="27"/>
      <c r="L52" s="27"/>
      <c r="M52" s="27"/>
    </row>
    <row r="53" spans="1:29" ht="54" customHeight="1" x14ac:dyDescent="0.25">
      <c r="A53" s="604"/>
      <c r="B53" s="654"/>
      <c r="C53" s="654"/>
      <c r="D53" s="654"/>
      <c r="E53" s="654"/>
      <c r="F53" s="654"/>
      <c r="G53" s="654"/>
      <c r="H53" s="654"/>
      <c r="I53" s="654"/>
      <c r="J53" s="52"/>
      <c r="K53" s="27"/>
      <c r="L53" s="27"/>
      <c r="M53" s="27"/>
    </row>
    <row r="54" spans="1:29" ht="45.75" customHeight="1" x14ac:dyDescent="0.25">
      <c r="A54" s="50"/>
      <c r="B54" s="50"/>
      <c r="C54" s="50"/>
      <c r="D54" s="50"/>
      <c r="E54" s="50"/>
      <c r="F54" s="50"/>
      <c r="G54" s="50"/>
      <c r="H54" s="50"/>
      <c r="I54" s="50"/>
      <c r="J54" s="50"/>
      <c r="K54" s="50"/>
      <c r="L54" s="50"/>
      <c r="M54" s="50"/>
      <c r="N54" s="180"/>
    </row>
    <row r="55" spans="1:29" ht="46.5" customHeight="1" x14ac:dyDescent="0.25">
      <c r="A55" s="588"/>
      <c r="B55" s="588"/>
      <c r="C55" s="588"/>
      <c r="D55" s="588"/>
      <c r="E55" s="588"/>
      <c r="F55" s="588"/>
      <c r="G55" s="588"/>
      <c r="H55" s="588"/>
      <c r="I55" s="588"/>
      <c r="J55" s="588"/>
      <c r="K55" s="50"/>
      <c r="L55" s="50"/>
      <c r="M55" s="50"/>
      <c r="N55" s="180"/>
    </row>
    <row r="56" spans="1:29" ht="51.75" customHeight="1" x14ac:dyDescent="0.25">
      <c r="A56" s="628"/>
      <c r="B56" s="628"/>
      <c r="C56" s="628"/>
      <c r="D56" s="628"/>
      <c r="E56" s="628"/>
      <c r="F56" s="628"/>
      <c r="G56" s="628"/>
      <c r="H56" s="628"/>
      <c r="I56" s="628"/>
      <c r="J56" s="628"/>
      <c r="K56" s="27"/>
      <c r="L56" s="27"/>
      <c r="M56" s="27"/>
    </row>
    <row r="57" spans="1:29" ht="11.25" hidden="1" customHeight="1" x14ac:dyDescent="0.25">
      <c r="A57" s="588"/>
      <c r="B57" s="588"/>
      <c r="C57" s="588"/>
      <c r="D57" s="588"/>
      <c r="E57" s="588"/>
      <c r="F57" s="588"/>
      <c r="G57" s="588"/>
      <c r="H57" s="588"/>
      <c r="I57" s="588"/>
      <c r="J57" s="588"/>
      <c r="K57" s="27"/>
      <c r="L57" s="27"/>
      <c r="M57" s="27"/>
    </row>
    <row r="58" spans="1:29" ht="33" hidden="1" customHeight="1" x14ac:dyDescent="0.25">
      <c r="A58" s="631"/>
      <c r="B58" s="631"/>
      <c r="C58" s="631"/>
      <c r="D58" s="631"/>
      <c r="E58" s="631"/>
      <c r="F58" s="631"/>
      <c r="G58" s="631"/>
      <c r="H58" s="631"/>
      <c r="I58" s="631"/>
      <c r="J58" s="631"/>
      <c r="K58" s="27"/>
      <c r="L58" s="27"/>
      <c r="M58" s="27"/>
    </row>
    <row r="59" spans="1:29" x14ac:dyDescent="0.25">
      <c r="A59" s="628"/>
      <c r="B59" s="628"/>
      <c r="C59" s="628"/>
      <c r="D59" s="628"/>
      <c r="E59" s="628"/>
      <c r="F59" s="628"/>
      <c r="G59" s="628"/>
      <c r="H59" s="628"/>
      <c r="I59" s="628"/>
      <c r="J59" s="628"/>
      <c r="K59" s="27"/>
      <c r="L59" s="27"/>
      <c r="M59" s="27"/>
    </row>
    <row r="60" spans="1:29" x14ac:dyDescent="0.25">
      <c r="A60" s="628"/>
      <c r="B60" s="628"/>
      <c r="C60" s="628"/>
      <c r="D60" s="628"/>
      <c r="E60" s="628"/>
      <c r="F60" s="628"/>
      <c r="G60" s="628"/>
      <c r="H60" s="628"/>
      <c r="I60" s="628"/>
      <c r="J60" s="628"/>
      <c r="K60" s="27"/>
      <c r="L60" s="27"/>
      <c r="M60" s="27"/>
    </row>
  </sheetData>
  <mergeCells count="50">
    <mergeCell ref="A47:W47"/>
    <mergeCell ref="A60:J60"/>
    <mergeCell ref="A51:M51"/>
    <mergeCell ref="A52:J52"/>
    <mergeCell ref="A53:I53"/>
    <mergeCell ref="A55:J55"/>
    <mergeCell ref="A56:J56"/>
    <mergeCell ref="A57:J57"/>
    <mergeCell ref="A58:J58"/>
    <mergeCell ref="A59:J59"/>
    <mergeCell ref="A48:W48"/>
    <mergeCell ref="A50:W50"/>
    <mergeCell ref="A49:W49"/>
    <mergeCell ref="A42:W42"/>
    <mergeCell ref="A44:W44"/>
    <mergeCell ref="A45:W45"/>
    <mergeCell ref="A46:W46"/>
    <mergeCell ref="A43:T43"/>
    <mergeCell ref="U43:W43"/>
    <mergeCell ref="W5:W6"/>
    <mergeCell ref="O5:O6"/>
    <mergeCell ref="P5:P6"/>
    <mergeCell ref="S5:S6"/>
    <mergeCell ref="T5:T6"/>
    <mergeCell ref="U5:U6"/>
    <mergeCell ref="B5:B6"/>
    <mergeCell ref="C5:D5"/>
    <mergeCell ref="E5:E6"/>
    <mergeCell ref="F5:F6"/>
    <mergeCell ref="V5:V6"/>
    <mergeCell ref="G5:H5"/>
    <mergeCell ref="I5:I6"/>
    <mergeCell ref="J5:K5"/>
    <mergeCell ref="L5:M5"/>
    <mergeCell ref="A1:W1"/>
    <mergeCell ref="A38:W38"/>
    <mergeCell ref="A39:W39"/>
    <mergeCell ref="A40:W40"/>
    <mergeCell ref="A41:W41"/>
    <mergeCell ref="A3:A6"/>
    <mergeCell ref="B3:M3"/>
    <mergeCell ref="O3:W3"/>
    <mergeCell ref="B4:E4"/>
    <mergeCell ref="F4:I4"/>
    <mergeCell ref="J4:M4"/>
    <mergeCell ref="O4:Q4"/>
    <mergeCell ref="R4:T4"/>
    <mergeCell ref="U4:W4"/>
    <mergeCell ref="Q5:Q6"/>
    <mergeCell ref="R5:R6"/>
  </mergeCell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tabColor theme="3" tint="0.79998168889431442"/>
  </sheetPr>
  <dimension ref="A1:L25"/>
  <sheetViews>
    <sheetView workbookViewId="0">
      <pane xSplit="1" ySplit="5" topLeftCell="B6" activePane="bottomRight" state="frozen"/>
      <selection activeCell="A36" sqref="A36:L36"/>
      <selection pane="topRight" activeCell="A36" sqref="A36:L36"/>
      <selection pane="bottomLeft" activeCell="A36" sqref="A36:L36"/>
      <selection pane="bottomRight" activeCell="A20" sqref="A20:K20"/>
    </sheetView>
  </sheetViews>
  <sheetFormatPr baseColWidth="10" defaultColWidth="11.42578125" defaultRowHeight="12.75" x14ac:dyDescent="0.25"/>
  <cols>
    <col min="1" max="1" width="35" style="16" customWidth="1"/>
    <col min="2" max="11" width="9.7109375" style="16" customWidth="1"/>
    <col min="12" max="20" width="6" style="16" customWidth="1"/>
    <col min="21" max="16384" width="11.42578125" style="16"/>
  </cols>
  <sheetData>
    <row r="1" spans="1:12" s="90" customFormat="1" ht="30" customHeight="1" x14ac:dyDescent="0.25">
      <c r="A1" s="659" t="s">
        <v>496</v>
      </c>
      <c r="B1" s="659"/>
      <c r="C1" s="659"/>
      <c r="D1" s="659"/>
      <c r="E1" s="659"/>
      <c r="F1" s="659"/>
      <c r="G1" s="659"/>
      <c r="H1" s="659"/>
      <c r="I1" s="659"/>
      <c r="J1" s="659"/>
      <c r="K1" s="659"/>
    </row>
    <row r="2" spans="1:12" s="90" customFormat="1" x14ac:dyDescent="0.25">
      <c r="A2" s="182"/>
      <c r="B2" s="182"/>
      <c r="C2" s="182"/>
      <c r="D2" s="182"/>
      <c r="E2" s="182"/>
      <c r="F2" s="182"/>
      <c r="G2" s="182"/>
      <c r="H2" s="182"/>
      <c r="I2" s="182"/>
      <c r="J2" s="182"/>
      <c r="K2" s="182"/>
    </row>
    <row r="3" spans="1:12" s="140" customFormat="1" ht="25.5" customHeight="1" x14ac:dyDescent="0.25">
      <c r="A3" s="602"/>
      <c r="B3" s="581" t="s">
        <v>134</v>
      </c>
      <c r="C3" s="581"/>
      <c r="D3" s="581"/>
      <c r="E3" s="581"/>
      <c r="F3" s="581" t="s">
        <v>137</v>
      </c>
      <c r="G3" s="581"/>
      <c r="H3" s="581" t="s">
        <v>136</v>
      </c>
      <c r="I3" s="581"/>
      <c r="J3" s="581"/>
      <c r="K3" s="581"/>
    </row>
    <row r="4" spans="1:12" s="140" customFormat="1" ht="30" customHeight="1" x14ac:dyDescent="0.25">
      <c r="A4" s="602"/>
      <c r="B4" s="581" t="s">
        <v>85</v>
      </c>
      <c r="C4" s="581"/>
      <c r="D4" s="581" t="s">
        <v>118</v>
      </c>
      <c r="E4" s="581"/>
      <c r="F4" s="581"/>
      <c r="G4" s="581"/>
      <c r="H4" s="581" t="s">
        <v>19</v>
      </c>
      <c r="I4" s="581"/>
      <c r="J4" s="581" t="s">
        <v>25</v>
      </c>
      <c r="K4" s="581"/>
    </row>
    <row r="5" spans="1:12" s="140" customFormat="1" ht="22.5" x14ac:dyDescent="0.25">
      <c r="A5" s="602"/>
      <c r="B5" s="75" t="s">
        <v>119</v>
      </c>
      <c r="C5" s="75" t="s">
        <v>120</v>
      </c>
      <c r="D5" s="75" t="s">
        <v>119</v>
      </c>
      <c r="E5" s="75" t="s">
        <v>120</v>
      </c>
      <c r="F5" s="75" t="s">
        <v>119</v>
      </c>
      <c r="G5" s="75" t="s">
        <v>120</v>
      </c>
      <c r="H5" s="75" t="s">
        <v>119</v>
      </c>
      <c r="I5" s="75" t="s">
        <v>120</v>
      </c>
      <c r="J5" s="75" t="s">
        <v>119</v>
      </c>
      <c r="K5" s="75" t="s">
        <v>120</v>
      </c>
    </row>
    <row r="6" spans="1:12" ht="22.5" x14ac:dyDescent="0.25">
      <c r="A6" s="29" t="s">
        <v>179</v>
      </c>
      <c r="B6" s="427">
        <f>IF('5.1-5 source'!B6&lt;&gt;"",'5.1-5 source'!B6,"")</f>
        <v>1366</v>
      </c>
      <c r="C6" s="427">
        <f>IF('5.1-5 source'!C6&lt;&gt;"",'5.1-5 source'!C6,"")</f>
        <v>14619</v>
      </c>
      <c r="D6" s="427">
        <f>IF('5.1-5 source'!F6&lt;&gt;"",'5.1-5 source'!F6,"")</f>
        <v>184</v>
      </c>
      <c r="E6" s="427">
        <f>IF('5.1-5 source'!G6&lt;&gt;"",'5.1-5 source'!G6,"")</f>
        <v>7200</v>
      </c>
      <c r="F6" s="427">
        <f>IF('5.1-5 source'!J6&lt;&gt;"",'5.1-5 source'!J6,"")</f>
        <v>40</v>
      </c>
      <c r="G6" s="427">
        <f>IF('5.1-5 source'!K6&lt;&gt;"",'5.1-5 source'!K6,"")</f>
        <v>1354</v>
      </c>
      <c r="H6" s="427">
        <f>IF('5.1-5 source'!L6&lt;&gt;"",'5.1-5 source'!L6,"")</f>
        <v>1180</v>
      </c>
      <c r="I6" s="427">
        <f>IF('5.1-5 source'!M6&lt;&gt;"",'5.1-5 source'!M6,"")</f>
        <v>5871</v>
      </c>
      <c r="J6" s="427">
        <f>IF('5.1-5 source'!N6&lt;&gt;"",'5.1-5 source'!N6,"")</f>
        <v>451</v>
      </c>
      <c r="K6" s="427">
        <f>IF('5.1-5 source'!O6&lt;&gt;"",'5.1-5 source'!O6,"")</f>
        <v>3368</v>
      </c>
      <c r="L6" s="18"/>
    </row>
    <row r="7" spans="1:12" ht="14.1" customHeight="1" x14ac:dyDescent="0.25">
      <c r="A7" s="68" t="s">
        <v>114</v>
      </c>
      <c r="B7" s="442">
        <f>IF('5.1-5 source'!B7&lt;&gt;"",'5.1-5 source'!B7,"")</f>
        <v>488</v>
      </c>
      <c r="C7" s="442">
        <f>IF('5.1-5 source'!C7&lt;&gt;"",'5.1-5 source'!C7,"")</f>
        <v>3882</v>
      </c>
      <c r="D7" s="442">
        <f>IF('5.1-5 source'!F7&lt;&gt;"",'5.1-5 source'!F7,"")</f>
        <v>5</v>
      </c>
      <c r="E7" s="442">
        <f>IF('5.1-5 source'!G7&lt;&gt;"",'5.1-5 source'!G7,"")</f>
        <v>75</v>
      </c>
      <c r="F7" s="442">
        <f>IF('5.1-5 source'!J7&lt;&gt;"",'5.1-5 source'!J7,"")</f>
        <v>5</v>
      </c>
      <c r="G7" s="442">
        <f>IF('5.1-5 source'!K7&lt;&gt;"",'5.1-5 source'!K7,"")</f>
        <v>82</v>
      </c>
      <c r="H7" s="442">
        <f>IF('5.1-5 source'!L7&lt;&gt;"",'5.1-5 source'!L7,"")</f>
        <v>438</v>
      </c>
      <c r="I7" s="442">
        <f>IF('5.1-5 source'!M7&lt;&gt;"",'5.1-5 source'!M7,"")</f>
        <v>1301</v>
      </c>
      <c r="J7" s="442">
        <f>IF('5.1-5 source'!N7&lt;&gt;"",'5.1-5 source'!N7,"")</f>
        <v>294</v>
      </c>
      <c r="K7" s="442">
        <f>IF('5.1-5 source'!O7&lt;&gt;"",'5.1-5 source'!O7,"")</f>
        <v>1604</v>
      </c>
    </row>
    <row r="8" spans="1:12" ht="14.1" customHeight="1" x14ac:dyDescent="0.25">
      <c r="A8" s="68" t="s">
        <v>115</v>
      </c>
      <c r="B8" s="442">
        <f>IF('5.1-5 source'!B8&lt;&gt;"",'5.1-5 source'!B8,"")</f>
        <v>592</v>
      </c>
      <c r="C8" s="442">
        <f>IF('5.1-5 source'!C8&lt;&gt;"",'5.1-5 source'!C8,"")</f>
        <v>10675</v>
      </c>
      <c r="D8" s="442">
        <f>IF('5.1-5 source'!F8&lt;&gt;"",'5.1-5 source'!F8,"")</f>
        <v>124</v>
      </c>
      <c r="E8" s="442">
        <f>IF('5.1-5 source'!G8&lt;&gt;"",'5.1-5 source'!G8,"")</f>
        <v>7060</v>
      </c>
      <c r="F8" s="442">
        <f>IF('5.1-5 source'!J8&lt;&gt;"",'5.1-5 source'!J8,"")</f>
        <v>35</v>
      </c>
      <c r="G8" s="442">
        <f>IF('5.1-5 source'!K8&lt;&gt;"",'5.1-5 source'!K8,"")</f>
        <v>1272</v>
      </c>
      <c r="H8" s="442">
        <f>IF('5.1-5 source'!L8&lt;&gt;"",'5.1-5 source'!L8,"")</f>
        <v>727</v>
      </c>
      <c r="I8" s="442">
        <f>IF('5.1-5 source'!M8&lt;&gt;"",'5.1-5 source'!M8,"")</f>
        <v>4540</v>
      </c>
      <c r="J8" s="442">
        <f>IF('5.1-5 source'!N8&lt;&gt;"",'5.1-5 source'!N8,"")</f>
        <v>152</v>
      </c>
      <c r="K8" s="442">
        <f>IF('5.1-5 source'!O8&lt;&gt;"",'5.1-5 source'!O8,"")</f>
        <v>1741</v>
      </c>
    </row>
    <row r="9" spans="1:12" ht="14.1" customHeight="1" x14ac:dyDescent="0.25">
      <c r="A9" s="468" t="s">
        <v>177</v>
      </c>
      <c r="B9" s="469">
        <f>IF('5.1-5 source'!B9&lt;&gt;"",'5.1-5 source'!B9,"")</f>
        <v>286</v>
      </c>
      <c r="C9" s="469">
        <f>IF('5.1-5 source'!C9&lt;&gt;"",'5.1-5 source'!C9,"")</f>
        <v>62</v>
      </c>
      <c r="D9" s="469">
        <f>IF('5.1-5 source'!F9&lt;&gt;"",'5.1-5 source'!F9,"")</f>
        <v>55</v>
      </c>
      <c r="E9" s="469">
        <f>IF('5.1-5 source'!G9&lt;&gt;"",'5.1-5 source'!G9,"")</f>
        <v>65</v>
      </c>
      <c r="F9" s="469">
        <f>IF('5.1-5 source'!J9&lt;&gt;"",'5.1-5 source'!J9,"")</f>
        <v>3</v>
      </c>
      <c r="G9" s="469">
        <f>IF('5.1-5 source'!K9&lt;&gt;"",'5.1-5 source'!K9,"")</f>
        <v>3</v>
      </c>
      <c r="H9" s="469">
        <f>IF('5.1-5 source'!L9&lt;&gt;"",'5.1-5 source'!L9,"")</f>
        <v>15</v>
      </c>
      <c r="I9" s="469">
        <f>IF('5.1-5 source'!M9&lt;&gt;"",'5.1-5 source'!M9,"")</f>
        <v>30</v>
      </c>
      <c r="J9" s="469">
        <f>IF('5.1-5 source'!N9&lt;&gt;"",'5.1-5 source'!N9,"")</f>
        <v>5</v>
      </c>
      <c r="K9" s="469">
        <f>IF('5.1-5 source'!O9&lt;&gt;"",'5.1-5 source'!O9,"")</f>
        <v>23</v>
      </c>
    </row>
    <row r="10" spans="1:12" ht="14.1" customHeight="1" x14ac:dyDescent="0.25">
      <c r="A10" s="457"/>
      <c r="B10" s="422"/>
      <c r="C10" s="422"/>
      <c r="D10" s="422"/>
      <c r="E10" s="422"/>
      <c r="F10" s="422"/>
      <c r="G10" s="422"/>
      <c r="H10" s="422"/>
      <c r="I10" s="422"/>
      <c r="J10" s="422"/>
      <c r="K10" s="423"/>
    </row>
    <row r="11" spans="1:12" ht="14.1" customHeight="1" x14ac:dyDescent="0.25">
      <c r="A11" s="457" t="s">
        <v>180</v>
      </c>
      <c r="B11" s="422" t="str">
        <f>IF('5.1-5 source'!B11&lt;&gt;"",'5.1-5 source'!B11,"")</f>
        <v/>
      </c>
      <c r="C11" s="422" t="str">
        <f>IF('5.1-5 source'!C11&lt;&gt;"",'5.1-5 source'!C11,"")</f>
        <v/>
      </c>
      <c r="D11" s="422" t="str">
        <f>IF('5.1-5 source'!F11&lt;&gt;"",'5.1-5 source'!F11,"")</f>
        <v/>
      </c>
      <c r="E11" s="422" t="str">
        <f>IF('5.1-5 source'!G11&lt;&gt;"",'5.1-5 source'!G11,"")</f>
        <v/>
      </c>
      <c r="F11" s="422" t="str">
        <f>IF('5.1-5 source'!J11&lt;&gt;"",'5.1-5 source'!J11,"")</f>
        <v/>
      </c>
      <c r="G11" s="422" t="str">
        <f>IF('5.1-5 source'!K11&lt;&gt;"",'5.1-5 source'!K11,"")</f>
        <v/>
      </c>
      <c r="H11" s="422" t="str">
        <f>IF('5.1-5 source'!L11&lt;&gt;"",'5.1-5 source'!L11,"")</f>
        <v/>
      </c>
      <c r="I11" s="422" t="str">
        <f>IF('5.1-5 source'!M11&lt;&gt;"",'5.1-5 source'!M11,"")</f>
        <v/>
      </c>
      <c r="J11" s="422" t="str">
        <f>IF('5.1-5 source'!N11&lt;&gt;"",'5.1-5 source'!N11,"")</f>
        <v/>
      </c>
      <c r="K11" s="423" t="str">
        <f>IF('5.1-5 source'!O11&lt;&gt;"",'5.1-5 source'!O11,"")</f>
        <v/>
      </c>
    </row>
    <row r="12" spans="1:12" ht="14.1" customHeight="1" x14ac:dyDescent="0.25">
      <c r="A12" s="32" t="s">
        <v>469</v>
      </c>
      <c r="B12" s="431">
        <f>IF('5.1-5 source'!B12&lt;&gt;"",'5.1-5 source'!B12,"")</f>
        <v>45.8</v>
      </c>
      <c r="C12" s="431">
        <f>IF('5.1-5 source'!C12&lt;&gt;"",'5.1-5 source'!C12,"")</f>
        <v>77.58</v>
      </c>
      <c r="D12" s="431">
        <f>IF('5.1-5 source'!F12&lt;&gt;"",'5.1-5 source'!F12,"")</f>
        <v>33.29</v>
      </c>
      <c r="E12" s="431">
        <f>IF('5.1-5 source'!G12&lt;&gt;"",'5.1-5 source'!G12,"")</f>
        <v>74.78</v>
      </c>
      <c r="F12" s="431">
        <f>IF('5.1-5 source'!J12&lt;&gt;"",'5.1-5 source'!J12,"")</f>
        <v>54.56</v>
      </c>
      <c r="G12" s="431">
        <f>IF('5.1-5 source'!K12&lt;&gt;"",'5.1-5 source'!K12,"")</f>
        <v>78.12</v>
      </c>
      <c r="H12" s="431">
        <f>IF('5.1-5 source'!L12&lt;&gt;"",'5.1-5 source'!L12,"")</f>
        <v>55.9</v>
      </c>
      <c r="I12" s="431">
        <f>IF('5.1-5 source'!M12&lt;&gt;"",'5.1-5 source'!M12,"")</f>
        <v>73.7</v>
      </c>
      <c r="J12" s="431">
        <f>IF('5.1-5 source'!N12&lt;&gt;"",'5.1-5 source'!N12,"")</f>
        <v>55</v>
      </c>
      <c r="K12" s="431">
        <f>IF('5.1-5 source'!O12&lt;&gt;"",'5.1-5 source'!O12,"")</f>
        <v>74.3</v>
      </c>
    </row>
    <row r="13" spans="1:12" ht="14.1" customHeight="1" x14ac:dyDescent="0.25">
      <c r="A13" s="457"/>
      <c r="B13" s="422" t="str">
        <f>IF('5.1-5 source'!B13&lt;&gt;"",'5.1-5 source'!B13,"")</f>
        <v/>
      </c>
      <c r="C13" s="422" t="str">
        <f>IF('5.1-5 source'!C13&lt;&gt;"",'5.1-5 source'!C13,"")</f>
        <v/>
      </c>
      <c r="D13" s="422" t="str">
        <f>IF('5.1-5 source'!F13&lt;&gt;"",'5.1-5 source'!F13,"")</f>
        <v/>
      </c>
      <c r="E13" s="422" t="str">
        <f>IF('5.1-5 source'!G13&lt;&gt;"",'5.1-5 source'!G13,"")</f>
        <v/>
      </c>
      <c r="F13" s="422" t="str">
        <f>IF('5.1-5 source'!J13&lt;&gt;"",'5.1-5 source'!J13,"")</f>
        <v/>
      </c>
      <c r="G13" s="422" t="str">
        <f>IF('5.1-5 source'!K13&lt;&gt;"",'5.1-5 source'!K13,"")</f>
        <v/>
      </c>
      <c r="H13" s="422" t="str">
        <f>IF('5.1-5 source'!L13&lt;&gt;"",'5.1-5 source'!L13,"")</f>
        <v/>
      </c>
      <c r="I13" s="422" t="str">
        <f>IF('5.1-5 source'!M13&lt;&gt;"",'5.1-5 source'!M13,"")</f>
        <v/>
      </c>
      <c r="J13" s="422" t="str">
        <f>IF('5.1-5 source'!N13&lt;&gt;"",'5.1-5 source'!N13,"")</f>
        <v/>
      </c>
      <c r="K13" s="423" t="str">
        <f>IF('5.1-5 source'!O13&lt;&gt;"",'5.1-5 source'!O13,"")</f>
        <v/>
      </c>
    </row>
    <row r="14" spans="1:12" ht="14.1" customHeight="1" x14ac:dyDescent="0.25">
      <c r="A14" s="457" t="s">
        <v>132</v>
      </c>
      <c r="B14" s="422" t="str">
        <f>IF('5.1-5 source'!B14&lt;&gt;"",'5.1-5 source'!B14,"")</f>
        <v/>
      </c>
      <c r="C14" s="422" t="str">
        <f>IF('5.1-5 source'!C14&lt;&gt;"",'5.1-5 source'!C14,"")</f>
        <v/>
      </c>
      <c r="D14" s="422" t="str">
        <f>IF('5.1-5 source'!F14&lt;&gt;"",'5.1-5 source'!F14,"")</f>
        <v/>
      </c>
      <c r="E14" s="422" t="str">
        <f>IF('5.1-5 source'!G14&lt;&gt;"",'5.1-5 source'!G14,"")</f>
        <v/>
      </c>
      <c r="F14" s="422" t="str">
        <f>IF('5.1-5 source'!J14&lt;&gt;"",'5.1-5 source'!J14,"")</f>
        <v/>
      </c>
      <c r="G14" s="422" t="str">
        <f>IF('5.1-5 source'!K14&lt;&gt;"",'5.1-5 source'!K14,"")</f>
        <v/>
      </c>
      <c r="H14" s="422" t="str">
        <f>IF('5.1-5 source'!L14&lt;&gt;"",'5.1-5 source'!L14,"")</f>
        <v/>
      </c>
      <c r="I14" s="422" t="str">
        <f>IF('5.1-5 source'!M14&lt;&gt;"",'5.1-5 source'!M14,"")</f>
        <v/>
      </c>
      <c r="J14" s="422" t="str">
        <f>IF('5.1-5 source'!N14&lt;&gt;"",'5.1-5 source'!N14,"")</f>
        <v/>
      </c>
      <c r="K14" s="423" t="str">
        <f>IF('5.1-5 source'!O14&lt;&gt;"",'5.1-5 source'!O14,"")</f>
        <v/>
      </c>
    </row>
    <row r="15" spans="1:12" ht="14.1" customHeight="1" x14ac:dyDescent="0.25">
      <c r="A15" s="455" t="s">
        <v>282</v>
      </c>
      <c r="B15" s="467">
        <f>IF('5.1-5 source'!B15&lt;&gt;"",'5.1-5 source'!B15,"")</f>
        <v>723</v>
      </c>
      <c r="C15" s="467">
        <f>IF('5.1-5 source'!C15&lt;&gt;"",'5.1-5 source'!C15,"")</f>
        <v>1027</v>
      </c>
      <c r="D15" s="467">
        <f>IF('5.1-5 source'!F15&lt;&gt;"",'5.1-5 source'!F15,"")</f>
        <v>631</v>
      </c>
      <c r="E15" s="467">
        <f>IF('5.1-5 source'!G15&lt;&gt;"",'5.1-5 source'!G15,"")</f>
        <v>774</v>
      </c>
      <c r="F15" s="467">
        <f>IF('5.1-5 source'!J15&lt;&gt;"",'5.1-5 source'!J15,"")</f>
        <v>788.84</v>
      </c>
      <c r="G15" s="467">
        <f>IF('5.1-5 source'!K15&lt;&gt;"",'5.1-5 source'!K15,"")</f>
        <v>887.4</v>
      </c>
      <c r="H15" s="467">
        <f>IF('5.1-5 source'!L15&lt;&gt;"",'5.1-5 source'!L15,"")</f>
        <v>539</v>
      </c>
      <c r="I15" s="467">
        <f>IF('5.1-5 source'!M15&lt;&gt;"",'5.1-5 source'!M15,"")</f>
        <v>624.6</v>
      </c>
      <c r="J15" s="467">
        <f>IF('5.1-5 source'!N15&lt;&gt;"",'5.1-5 source'!N15,"")</f>
        <v>531.20000000000005</v>
      </c>
      <c r="K15" s="467">
        <f>IF('5.1-5 source'!O15&lt;&gt;"",'5.1-5 source'!O15,"")</f>
        <v>662.9</v>
      </c>
    </row>
    <row r="16" spans="1:12" ht="14.1" customHeight="1" x14ac:dyDescent="0.25">
      <c r="A16" s="68" t="s">
        <v>520</v>
      </c>
      <c r="B16" s="436">
        <f>IF('5.1-5 source'!B16&lt;&gt;"",'5.1-5 source'!B16,"")</f>
        <v>774</v>
      </c>
      <c r="C16" s="436">
        <f>IF('5.1-5 source'!C16&lt;&gt;"",'5.1-5 source'!C16,"")</f>
        <v>1071</v>
      </c>
      <c r="D16" s="436">
        <f>IF('5.1-5 source'!F16&lt;&gt;"",'5.1-5 source'!F16,"")</f>
        <v>681</v>
      </c>
      <c r="E16" s="436">
        <f>IF('5.1-5 source'!G16&lt;&gt;"",'5.1-5 source'!G16,"")</f>
        <v>813</v>
      </c>
      <c r="F16" s="436">
        <f>IF('5.1-5 source'!J16&lt;&gt;"",'5.1-5 source'!J16,"")</f>
        <v>822.25</v>
      </c>
      <c r="G16" s="436">
        <f>IF('5.1-5 source'!K16&lt;&gt;"",'5.1-5 source'!K16,"")</f>
        <v>925.27</v>
      </c>
      <c r="H16" s="436">
        <f>IF('5.1-5 source'!L16&lt;&gt;"",'5.1-5 source'!L16,"")</f>
        <v>559.79999999999995</v>
      </c>
      <c r="I16" s="436">
        <f>IF('5.1-5 source'!M16&lt;&gt;"",'5.1-5 source'!M16,"")</f>
        <v>658.5</v>
      </c>
      <c r="J16" s="436">
        <f>IF('5.1-5 source'!N16&lt;&gt;"",'5.1-5 source'!N16,"")</f>
        <v>562.79999999999995</v>
      </c>
      <c r="K16" s="436">
        <f>IF('5.1-5 source'!O16&lt;&gt;"",'5.1-5 source'!O16,"")</f>
        <v>697.5</v>
      </c>
    </row>
    <row r="17" spans="1:11" ht="15" customHeight="1" x14ac:dyDescent="0.25">
      <c r="A17" s="639" t="s">
        <v>471</v>
      </c>
      <c r="B17" s="574"/>
      <c r="C17" s="574"/>
      <c r="D17" s="574"/>
      <c r="E17" s="574"/>
      <c r="F17" s="574"/>
      <c r="G17" s="574"/>
      <c r="H17" s="574"/>
      <c r="I17" s="574"/>
      <c r="J17" s="574"/>
      <c r="K17" s="574"/>
    </row>
    <row r="18" spans="1:11" ht="42.75" customHeight="1" x14ac:dyDescent="0.25">
      <c r="A18" s="555" t="s">
        <v>493</v>
      </c>
      <c r="B18" s="597"/>
      <c r="C18" s="597"/>
      <c r="D18" s="597"/>
      <c r="E18" s="597"/>
      <c r="F18" s="597"/>
      <c r="G18" s="597"/>
      <c r="H18" s="597"/>
      <c r="I18" s="597"/>
      <c r="J18" s="597"/>
      <c r="K18" s="597"/>
    </row>
    <row r="19" spans="1:11" ht="15" customHeight="1" x14ac:dyDescent="0.25">
      <c r="A19" s="555" t="s">
        <v>495</v>
      </c>
      <c r="B19" s="597"/>
      <c r="C19" s="597"/>
      <c r="D19" s="597"/>
      <c r="E19" s="597"/>
      <c r="F19" s="597"/>
      <c r="G19" s="597"/>
      <c r="H19" s="597"/>
      <c r="I19" s="597"/>
      <c r="J19" s="597"/>
      <c r="K19" s="597"/>
    </row>
    <row r="20" spans="1:11" ht="27" customHeight="1" x14ac:dyDescent="0.25">
      <c r="A20" s="555" t="s">
        <v>480</v>
      </c>
      <c r="B20" s="597"/>
      <c r="C20" s="597"/>
      <c r="D20" s="597"/>
      <c r="E20" s="597"/>
      <c r="F20" s="597"/>
      <c r="G20" s="597"/>
      <c r="H20" s="597"/>
      <c r="I20" s="597"/>
      <c r="J20" s="597"/>
      <c r="K20" s="597"/>
    </row>
    <row r="21" spans="1:11" ht="15" customHeight="1" x14ac:dyDescent="0.25">
      <c r="A21" s="555" t="s">
        <v>433</v>
      </c>
      <c r="B21" s="597"/>
      <c r="C21" s="597"/>
      <c r="D21" s="597"/>
      <c r="E21" s="597"/>
      <c r="F21" s="597"/>
      <c r="G21" s="597"/>
      <c r="H21" s="597"/>
      <c r="I21" s="597"/>
      <c r="J21" s="597"/>
      <c r="K21" s="597"/>
    </row>
    <row r="22" spans="1:11" x14ac:dyDescent="0.25">
      <c r="B22" s="58"/>
      <c r="C22" s="58"/>
      <c r="D22" s="58"/>
      <c r="E22" s="58"/>
      <c r="F22" s="58"/>
      <c r="G22" s="58"/>
      <c r="H22" s="58"/>
      <c r="I22" s="58"/>
      <c r="J22" s="56"/>
      <c r="K22" s="20"/>
    </row>
    <row r="23" spans="1:11" x14ac:dyDescent="0.25">
      <c r="J23" s="56"/>
      <c r="K23" s="56"/>
    </row>
    <row r="24" spans="1:11" x14ac:dyDescent="0.25">
      <c r="A24" s="19"/>
      <c r="B24" s="56"/>
      <c r="C24" s="56"/>
      <c r="D24" s="56"/>
      <c r="E24" s="56"/>
      <c r="F24" s="56"/>
      <c r="G24" s="56"/>
      <c r="H24" s="56"/>
      <c r="I24" s="56"/>
    </row>
    <row r="25" spans="1:11" x14ac:dyDescent="0.25">
      <c r="A25" s="62"/>
      <c r="B25" s="56"/>
      <c r="C25" s="56"/>
      <c r="D25" s="56"/>
      <c r="E25" s="56"/>
      <c r="F25" s="56"/>
      <c r="G25" s="56"/>
      <c r="H25" s="56"/>
      <c r="I25" s="56"/>
    </row>
  </sheetData>
  <mergeCells count="14">
    <mergeCell ref="A19:K19"/>
    <mergeCell ref="A20:K20"/>
    <mergeCell ref="A21:K21"/>
    <mergeCell ref="A1:K1"/>
    <mergeCell ref="J4:K4"/>
    <mergeCell ref="A3:A5"/>
    <mergeCell ref="B3:E3"/>
    <mergeCell ref="F3:G4"/>
    <mergeCell ref="H3:K3"/>
    <mergeCell ref="B4:C4"/>
    <mergeCell ref="D4:E4"/>
    <mergeCell ref="H4:I4"/>
    <mergeCell ref="A17:K17"/>
    <mergeCell ref="A18:K1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1">
    <tabColor theme="7"/>
  </sheetPr>
  <dimension ref="A1:R25"/>
  <sheetViews>
    <sheetView workbookViewId="0">
      <pane xSplit="1" ySplit="5" topLeftCell="H6" activePane="bottomRight" state="frozen"/>
      <selection activeCell="A22" sqref="A22:K22"/>
      <selection pane="topRight" activeCell="A22" sqref="A22:K22"/>
      <selection pane="bottomLeft" activeCell="A22" sqref="A22:K22"/>
      <selection pane="bottomRight" activeCell="N6" sqref="N6"/>
    </sheetView>
  </sheetViews>
  <sheetFormatPr baseColWidth="10" defaultColWidth="11.42578125" defaultRowHeight="12.75" x14ac:dyDescent="0.25"/>
  <cols>
    <col min="1" max="1" width="31.42578125" style="16" customWidth="1"/>
    <col min="2" max="17" width="9.7109375" style="16" customWidth="1"/>
    <col min="18" max="26" width="6" style="16" customWidth="1"/>
    <col min="27" max="16384" width="11.42578125" style="16"/>
  </cols>
  <sheetData>
    <row r="1" spans="1:18" s="90" customFormat="1" x14ac:dyDescent="0.25">
      <c r="A1" s="551" t="s">
        <v>459</v>
      </c>
      <c r="B1" s="551"/>
      <c r="C1" s="551"/>
      <c r="D1" s="551"/>
      <c r="E1" s="551"/>
      <c r="F1" s="551"/>
      <c r="G1" s="551"/>
      <c r="H1" s="551"/>
      <c r="I1" s="551"/>
      <c r="J1" s="551"/>
      <c r="K1" s="551"/>
      <c r="L1" s="551"/>
      <c r="M1" s="551"/>
      <c r="N1" s="551"/>
      <c r="O1" s="551"/>
      <c r="P1" s="551"/>
      <c r="Q1" s="551"/>
    </row>
    <row r="2" spans="1:18" s="90" customFormat="1" x14ac:dyDescent="0.25">
      <c r="A2" s="173"/>
      <c r="B2" s="173"/>
      <c r="C2" s="173"/>
      <c r="D2" s="173"/>
      <c r="E2" s="173"/>
      <c r="F2" s="173"/>
      <c r="G2" s="173"/>
      <c r="H2" s="173"/>
      <c r="I2" s="173"/>
      <c r="J2" s="173"/>
      <c r="K2" s="173"/>
      <c r="L2" s="173"/>
      <c r="M2" s="173"/>
      <c r="N2" s="173"/>
      <c r="O2" s="173"/>
      <c r="P2" s="173"/>
      <c r="Q2" s="173"/>
    </row>
    <row r="3" spans="1:18" s="140" customFormat="1" ht="15" x14ac:dyDescent="0.25">
      <c r="A3" s="602"/>
      <c r="B3" s="581" t="s">
        <v>134</v>
      </c>
      <c r="C3" s="581"/>
      <c r="D3" s="581"/>
      <c r="E3" s="581"/>
      <c r="F3" s="581"/>
      <c r="G3" s="581"/>
      <c r="H3" s="581"/>
      <c r="I3" s="581"/>
      <c r="J3" s="581" t="s">
        <v>137</v>
      </c>
      <c r="K3" s="581"/>
      <c r="L3" s="581" t="s">
        <v>136</v>
      </c>
      <c r="M3" s="656"/>
      <c r="N3" s="656"/>
      <c r="O3" s="656"/>
      <c r="P3" s="656"/>
      <c r="Q3" s="656"/>
    </row>
    <row r="4" spans="1:18" s="140" customFormat="1" ht="47.25" customHeight="1" x14ac:dyDescent="0.25">
      <c r="A4" s="602"/>
      <c r="B4" s="581" t="s">
        <v>117</v>
      </c>
      <c r="C4" s="581"/>
      <c r="D4" s="581" t="s">
        <v>138</v>
      </c>
      <c r="E4" s="581"/>
      <c r="F4" s="581" t="s">
        <v>118</v>
      </c>
      <c r="G4" s="581"/>
      <c r="H4" s="581" t="s">
        <v>135</v>
      </c>
      <c r="I4" s="581"/>
      <c r="J4" s="581"/>
      <c r="K4" s="581"/>
      <c r="L4" s="581" t="s">
        <v>19</v>
      </c>
      <c r="M4" s="656"/>
      <c r="N4" s="581" t="s">
        <v>25</v>
      </c>
      <c r="O4" s="656"/>
      <c r="P4" s="581" t="s">
        <v>151</v>
      </c>
      <c r="Q4" s="656"/>
    </row>
    <row r="5" spans="1:18" s="140" customFormat="1" ht="22.5" x14ac:dyDescent="0.25">
      <c r="A5" s="602"/>
      <c r="B5" s="75" t="s">
        <v>119</v>
      </c>
      <c r="C5" s="75" t="s">
        <v>120</v>
      </c>
      <c r="D5" s="75" t="s">
        <v>119</v>
      </c>
      <c r="E5" s="75" t="s">
        <v>120</v>
      </c>
      <c r="F5" s="75" t="s">
        <v>119</v>
      </c>
      <c r="G5" s="75" t="s">
        <v>120</v>
      </c>
      <c r="H5" s="75" t="s">
        <v>119</v>
      </c>
      <c r="I5" s="75" t="s">
        <v>120</v>
      </c>
      <c r="J5" s="75" t="s">
        <v>119</v>
      </c>
      <c r="K5" s="75" t="s">
        <v>120</v>
      </c>
      <c r="L5" s="75" t="s">
        <v>119</v>
      </c>
      <c r="M5" s="75" t="s">
        <v>120</v>
      </c>
      <c r="N5" s="75" t="s">
        <v>119</v>
      </c>
      <c r="O5" s="75" t="s">
        <v>120</v>
      </c>
      <c r="P5" s="75" t="s">
        <v>119</v>
      </c>
      <c r="Q5" s="75" t="s">
        <v>120</v>
      </c>
    </row>
    <row r="6" spans="1:18" ht="33.75" x14ac:dyDescent="0.25">
      <c r="A6" s="29" t="s">
        <v>179</v>
      </c>
      <c r="B6" s="206">
        <v>1366</v>
      </c>
      <c r="C6" s="206">
        <v>14619</v>
      </c>
      <c r="D6" s="206">
        <v>1613</v>
      </c>
      <c r="E6" s="206">
        <v>17453</v>
      </c>
      <c r="F6" s="206">
        <v>184</v>
      </c>
      <c r="G6" s="206">
        <v>7200</v>
      </c>
      <c r="H6" s="206">
        <v>1797</v>
      </c>
      <c r="I6" s="206">
        <v>24653</v>
      </c>
      <c r="J6" s="206">
        <v>40</v>
      </c>
      <c r="K6" s="206">
        <v>1354</v>
      </c>
      <c r="L6" s="206">
        <v>1180</v>
      </c>
      <c r="M6" s="206">
        <v>5871</v>
      </c>
      <c r="N6" s="206">
        <v>451</v>
      </c>
      <c r="O6" s="206">
        <v>3368</v>
      </c>
      <c r="P6" s="206">
        <v>1631</v>
      </c>
      <c r="Q6" s="206">
        <v>9239</v>
      </c>
      <c r="R6" s="18"/>
    </row>
    <row r="7" spans="1:18" x14ac:dyDescent="0.25">
      <c r="A7" s="74" t="s">
        <v>114</v>
      </c>
      <c r="B7" s="205">
        <v>488</v>
      </c>
      <c r="C7" s="205">
        <v>3882</v>
      </c>
      <c r="D7" s="205">
        <v>537</v>
      </c>
      <c r="E7" s="205">
        <v>4457</v>
      </c>
      <c r="F7" s="205">
        <v>5</v>
      </c>
      <c r="G7" s="205">
        <v>75</v>
      </c>
      <c r="H7" s="205">
        <v>542</v>
      </c>
      <c r="I7" s="205">
        <v>4532</v>
      </c>
      <c r="J7" s="205">
        <v>5</v>
      </c>
      <c r="K7" s="205">
        <v>82</v>
      </c>
      <c r="L7" s="205">
        <v>438</v>
      </c>
      <c r="M7" s="205">
        <v>1301</v>
      </c>
      <c r="N7" s="205">
        <v>294</v>
      </c>
      <c r="O7" s="205">
        <v>1604</v>
      </c>
      <c r="P7" s="205">
        <v>732</v>
      </c>
      <c r="Q7" s="205">
        <v>2905</v>
      </c>
    </row>
    <row r="8" spans="1:18" x14ac:dyDescent="0.25">
      <c r="A8" s="74" t="s">
        <v>115</v>
      </c>
      <c r="B8" s="205">
        <v>592</v>
      </c>
      <c r="C8" s="205">
        <v>10675</v>
      </c>
      <c r="D8" s="205">
        <v>761</v>
      </c>
      <c r="E8" s="205">
        <v>12929</v>
      </c>
      <c r="F8" s="205">
        <v>124</v>
      </c>
      <c r="G8" s="205">
        <v>7060</v>
      </c>
      <c r="H8" s="205">
        <v>885</v>
      </c>
      <c r="I8" s="205">
        <v>19989</v>
      </c>
      <c r="J8" s="205">
        <v>35</v>
      </c>
      <c r="K8" s="205">
        <v>1272</v>
      </c>
      <c r="L8" s="205">
        <v>727</v>
      </c>
      <c r="M8" s="205">
        <v>4540</v>
      </c>
      <c r="N8" s="205">
        <v>152</v>
      </c>
      <c r="O8" s="205">
        <v>1741</v>
      </c>
      <c r="P8" s="205">
        <v>879</v>
      </c>
      <c r="Q8" s="205">
        <v>6281</v>
      </c>
    </row>
    <row r="9" spans="1:18" x14ac:dyDescent="0.25">
      <c r="A9" s="74" t="s">
        <v>177</v>
      </c>
      <c r="B9" s="205">
        <v>286</v>
      </c>
      <c r="C9" s="205">
        <v>62</v>
      </c>
      <c r="D9" s="205">
        <v>315</v>
      </c>
      <c r="E9" s="205">
        <v>67</v>
      </c>
      <c r="F9" s="205">
        <v>55</v>
      </c>
      <c r="G9" s="205">
        <v>65</v>
      </c>
      <c r="H9" s="205">
        <v>370</v>
      </c>
      <c r="I9" s="205">
        <v>132</v>
      </c>
      <c r="J9" s="205">
        <v>3</v>
      </c>
      <c r="K9" s="205">
        <v>3</v>
      </c>
      <c r="L9" s="205">
        <v>15</v>
      </c>
      <c r="M9" s="205">
        <v>30</v>
      </c>
      <c r="N9" s="205">
        <v>5</v>
      </c>
      <c r="O9" s="205">
        <v>23</v>
      </c>
      <c r="P9" s="205">
        <v>20</v>
      </c>
      <c r="Q9" s="205">
        <v>53</v>
      </c>
    </row>
    <row r="10" spans="1:18" x14ac:dyDescent="0.25">
      <c r="A10" s="526" t="s">
        <v>462</v>
      </c>
      <c r="B10" s="414">
        <f>B6/(B6+C6)</f>
        <v>8.5455114169533941E-2</v>
      </c>
      <c r="C10" s="21"/>
      <c r="D10" s="414">
        <f>D6/(D6+E6)</f>
        <v>8.460086016993601E-2</v>
      </c>
      <c r="E10" s="21"/>
      <c r="F10" s="414">
        <f>F6/(F6+G6)</f>
        <v>2.4918743228602384E-2</v>
      </c>
      <c r="G10" s="21"/>
      <c r="H10" s="414">
        <f>H6/(H6+I6)</f>
        <v>6.7939508506616259E-2</v>
      </c>
      <c r="I10" s="21"/>
      <c r="J10" s="414">
        <f>J6/(J6+K6)</f>
        <v>2.8694404591104734E-2</v>
      </c>
      <c r="K10" s="8"/>
      <c r="L10" s="414">
        <f>L6/(L6+M6)</f>
        <v>0.1673521486313998</v>
      </c>
      <c r="M10" s="8"/>
      <c r="N10" s="414">
        <f>N6/(N6+O6)</f>
        <v>0.11809374181722965</v>
      </c>
      <c r="O10" s="8"/>
      <c r="P10" s="414">
        <f>P6/(P6+Q6)</f>
        <v>0.15004599816007361</v>
      </c>
      <c r="Q10" s="10"/>
    </row>
    <row r="11" spans="1:18" x14ac:dyDescent="0.25">
      <c r="A11" s="29" t="s">
        <v>180</v>
      </c>
      <c r="B11" s="21"/>
      <c r="C11" s="21"/>
      <c r="D11" s="21"/>
      <c r="E11" s="21"/>
      <c r="F11" s="21"/>
      <c r="G11" s="21"/>
      <c r="H11" s="21"/>
      <c r="I11" s="21"/>
      <c r="J11" s="8"/>
      <c r="K11" s="8"/>
      <c r="L11" s="8"/>
      <c r="M11" s="8"/>
      <c r="N11" s="8"/>
      <c r="O11" s="8"/>
      <c r="P11" s="10"/>
      <c r="Q11" s="10"/>
    </row>
    <row r="12" spans="1:18" ht="22.5" x14ac:dyDescent="0.25">
      <c r="A12" s="32" t="s">
        <v>281</v>
      </c>
      <c r="B12" s="195">
        <v>45.8</v>
      </c>
      <c r="C12" s="195">
        <v>77.58</v>
      </c>
      <c r="D12" s="195">
        <v>46.76</v>
      </c>
      <c r="E12" s="195">
        <v>76.81</v>
      </c>
      <c r="F12" s="195">
        <v>33.29</v>
      </c>
      <c r="G12" s="195">
        <v>74.78</v>
      </c>
      <c r="H12" s="195">
        <v>45.38</v>
      </c>
      <c r="I12" s="195">
        <v>76.22</v>
      </c>
      <c r="J12" s="195">
        <v>54.56</v>
      </c>
      <c r="K12" s="195">
        <v>78.12</v>
      </c>
      <c r="L12" s="195">
        <v>55.9</v>
      </c>
      <c r="M12" s="195">
        <v>73.7</v>
      </c>
      <c r="N12" s="195">
        <v>55</v>
      </c>
      <c r="O12" s="195">
        <v>74.3</v>
      </c>
      <c r="P12" s="195">
        <v>55.6</v>
      </c>
      <c r="Q12" s="195">
        <v>73.900000000000006</v>
      </c>
    </row>
    <row r="13" spans="1:18" x14ac:dyDescent="0.25">
      <c r="B13" s="10"/>
      <c r="C13" s="10"/>
      <c r="D13" s="10"/>
      <c r="E13" s="10"/>
      <c r="F13" s="10"/>
      <c r="G13" s="10"/>
      <c r="H13" s="255"/>
      <c r="I13" s="255"/>
      <c r="J13" s="10"/>
      <c r="K13" s="10"/>
      <c r="L13" s="10"/>
      <c r="M13" s="10"/>
      <c r="N13" s="10"/>
      <c r="O13" s="10"/>
      <c r="P13" s="14"/>
      <c r="Q13" s="14"/>
    </row>
    <row r="14" spans="1:18" x14ac:dyDescent="0.25">
      <c r="A14" s="29" t="s">
        <v>132</v>
      </c>
      <c r="B14" s="10"/>
      <c r="C14" s="10"/>
      <c r="D14" s="10"/>
      <c r="E14" s="10"/>
      <c r="F14" s="10"/>
      <c r="G14" s="10"/>
      <c r="H14" s="255"/>
      <c r="I14" s="255"/>
      <c r="J14" s="10"/>
      <c r="K14" s="10"/>
      <c r="L14" s="10"/>
      <c r="M14" s="10"/>
      <c r="N14" s="10"/>
      <c r="O14" s="10"/>
      <c r="P14" s="14"/>
      <c r="Q14" s="14"/>
    </row>
    <row r="15" spans="1:18" x14ac:dyDescent="0.25">
      <c r="A15" s="74" t="s">
        <v>282</v>
      </c>
      <c r="B15" s="204">
        <v>723</v>
      </c>
      <c r="C15" s="204">
        <v>1027</v>
      </c>
      <c r="D15" s="204">
        <v>723</v>
      </c>
      <c r="E15" s="204">
        <v>1001</v>
      </c>
      <c r="F15" s="204">
        <v>631</v>
      </c>
      <c r="G15" s="204">
        <v>774</v>
      </c>
      <c r="H15" s="204">
        <v>713</v>
      </c>
      <c r="I15" s="204">
        <v>934</v>
      </c>
      <c r="J15" s="204">
        <v>788.84</v>
      </c>
      <c r="K15" s="204">
        <v>887.4</v>
      </c>
      <c r="L15" s="204">
        <v>539</v>
      </c>
      <c r="M15" s="204">
        <v>624.6</v>
      </c>
      <c r="N15" s="204">
        <v>531.20000000000005</v>
      </c>
      <c r="O15" s="204">
        <v>662.9</v>
      </c>
      <c r="P15" s="204">
        <v>536.79999999999995</v>
      </c>
      <c r="Q15" s="204">
        <v>638.6</v>
      </c>
    </row>
    <row r="16" spans="1:18" ht="22.5" x14ac:dyDescent="0.25">
      <c r="A16" s="74" t="s">
        <v>283</v>
      </c>
      <c r="B16" s="204">
        <v>774</v>
      </c>
      <c r="C16" s="204">
        <v>1071</v>
      </c>
      <c r="D16" s="204">
        <v>771</v>
      </c>
      <c r="E16" s="204">
        <v>1042</v>
      </c>
      <c r="F16" s="204">
        <v>681</v>
      </c>
      <c r="G16" s="204">
        <v>813</v>
      </c>
      <c r="H16" s="204">
        <v>762</v>
      </c>
      <c r="I16" s="204">
        <v>975</v>
      </c>
      <c r="J16" s="204">
        <v>822.25</v>
      </c>
      <c r="K16" s="204">
        <v>925.27</v>
      </c>
      <c r="L16" s="204">
        <v>559.79999999999995</v>
      </c>
      <c r="M16" s="204">
        <v>658.5</v>
      </c>
      <c r="N16" s="204">
        <v>562.79999999999995</v>
      </c>
      <c r="O16" s="204">
        <v>697.5</v>
      </c>
      <c r="P16" s="204">
        <v>560.6</v>
      </c>
      <c r="Q16" s="204">
        <v>672.7</v>
      </c>
    </row>
    <row r="17" spans="1:17" ht="15" customHeight="1" x14ac:dyDescent="0.25">
      <c r="A17" s="624" t="str">
        <f>'5.1-1 source'!A53:I53</f>
        <v>Sources : DGFiP - SRE, CNRACL et FSPOEIE.</v>
      </c>
      <c r="B17" s="601"/>
      <c r="C17" s="601"/>
      <c r="D17" s="601"/>
      <c r="E17" s="601"/>
      <c r="F17" s="601"/>
      <c r="G17" s="601"/>
      <c r="H17" s="601"/>
      <c r="I17" s="601"/>
      <c r="J17" s="601"/>
      <c r="K17" s="601"/>
      <c r="L17" s="601"/>
      <c r="M17" s="601"/>
      <c r="N17" s="601"/>
      <c r="O17" s="601"/>
      <c r="P17" s="601"/>
      <c r="Q17" s="601"/>
    </row>
    <row r="18" spans="1:17" ht="33.75" customHeight="1" x14ac:dyDescent="0.25">
      <c r="A18" s="555" t="str">
        <f>'5.1-1 source'!A54:I54</f>
        <v>Champ : 
Pour la FPE : pensions civiles et militaires de retraite, y compris soldes de réserve. 
Pour la FPT et la FPH : fonctionnaires de la FPT et FPH affiliés à la CNRACL, dont la durée hebdomadaire de travail est d'au minimum 28 heures. Les médecins hospitaliers, qui relèvent du régime général et de l'Ircantec, ne sont pas pris en compte.</v>
      </c>
      <c r="B18" s="597"/>
      <c r="C18" s="597"/>
      <c r="D18" s="597"/>
      <c r="E18" s="597"/>
      <c r="F18" s="597"/>
      <c r="G18" s="597"/>
      <c r="H18" s="597"/>
      <c r="I18" s="597"/>
      <c r="J18" s="597"/>
      <c r="K18" s="597"/>
      <c r="L18" s="597"/>
      <c r="M18" s="597"/>
      <c r="N18" s="597"/>
      <c r="O18" s="597"/>
      <c r="P18" s="597"/>
      <c r="Q18" s="597"/>
    </row>
    <row r="19" spans="1:17" ht="15" customHeight="1" x14ac:dyDescent="0.25">
      <c r="A19" s="555" t="s">
        <v>410</v>
      </c>
      <c r="B19" s="597"/>
      <c r="C19" s="597"/>
      <c r="D19" s="597"/>
      <c r="E19" s="597"/>
      <c r="F19" s="597"/>
      <c r="G19" s="597"/>
      <c r="H19" s="597"/>
      <c r="I19" s="597"/>
      <c r="J19" s="597"/>
      <c r="K19" s="597"/>
      <c r="L19" s="597"/>
      <c r="M19" s="597"/>
      <c r="N19" s="597"/>
      <c r="O19" s="597"/>
      <c r="P19" s="597"/>
      <c r="Q19" s="597"/>
    </row>
    <row r="20" spans="1:17" ht="15" customHeight="1" x14ac:dyDescent="0.25">
      <c r="A20" s="555" t="s">
        <v>480</v>
      </c>
      <c r="B20" s="597"/>
      <c r="C20" s="597"/>
      <c r="D20" s="597"/>
      <c r="E20" s="597"/>
      <c r="F20" s="597"/>
      <c r="G20" s="597"/>
      <c r="H20" s="597"/>
      <c r="I20" s="597"/>
      <c r="J20" s="597"/>
      <c r="K20" s="597"/>
      <c r="L20" s="597"/>
      <c r="M20" s="597"/>
      <c r="N20" s="597"/>
      <c r="O20" s="597"/>
      <c r="P20" s="597"/>
      <c r="Q20" s="597"/>
    </row>
    <row r="21" spans="1:17" ht="15" customHeight="1" x14ac:dyDescent="0.25">
      <c r="A21" s="555" t="s">
        <v>433</v>
      </c>
      <c r="B21" s="597"/>
      <c r="C21" s="597"/>
      <c r="D21" s="597"/>
      <c r="E21" s="597"/>
      <c r="F21" s="597"/>
      <c r="G21" s="597"/>
      <c r="H21" s="597"/>
      <c r="I21" s="597"/>
      <c r="J21" s="597"/>
      <c r="K21" s="597"/>
      <c r="L21" s="597"/>
      <c r="M21" s="597"/>
      <c r="N21" s="597"/>
      <c r="O21" s="597"/>
      <c r="P21" s="597"/>
      <c r="Q21" s="597"/>
    </row>
    <row r="22" spans="1:17" ht="39" customHeight="1" x14ac:dyDescent="0.25">
      <c r="B22" s="76"/>
      <c r="C22" s="76"/>
      <c r="D22" s="76"/>
      <c r="E22" s="76"/>
      <c r="F22" s="76"/>
      <c r="G22" s="76"/>
      <c r="H22" s="76"/>
      <c r="I22" s="76"/>
      <c r="J22" s="76"/>
      <c r="K22" s="76"/>
      <c r="L22" s="76"/>
      <c r="M22" s="76"/>
      <c r="N22" s="56"/>
      <c r="O22" s="20"/>
      <c r="P22" s="56"/>
      <c r="Q22" s="20"/>
    </row>
    <row r="23" spans="1:17" ht="15" customHeight="1" x14ac:dyDescent="0.25">
      <c r="N23" s="56"/>
      <c r="O23" s="56"/>
      <c r="P23" s="56"/>
      <c r="Q23" s="56"/>
    </row>
    <row r="24" spans="1:17" x14ac:dyDescent="0.25">
      <c r="A24" s="19"/>
      <c r="B24" s="56"/>
      <c r="C24" s="56"/>
      <c r="D24" s="56"/>
      <c r="E24" s="56"/>
      <c r="F24" s="56"/>
      <c r="G24" s="56"/>
      <c r="H24" s="56"/>
      <c r="I24" s="56"/>
      <c r="J24" s="56"/>
      <c r="K24" s="56"/>
      <c r="L24" s="56"/>
      <c r="M24" s="56"/>
    </row>
    <row r="25" spans="1:17" x14ac:dyDescent="0.25">
      <c r="A25" s="62"/>
      <c r="B25" s="56"/>
      <c r="C25" s="56"/>
      <c r="D25" s="56"/>
      <c r="E25" s="56"/>
      <c r="F25" s="56"/>
      <c r="G25" s="56"/>
      <c r="H25" s="56"/>
      <c r="I25" s="56"/>
      <c r="J25" s="56"/>
      <c r="K25" s="56"/>
      <c r="L25" s="56"/>
      <c r="M25" s="56"/>
    </row>
  </sheetData>
  <mergeCells count="17">
    <mergeCell ref="A17:Q17"/>
    <mergeCell ref="A18:Q18"/>
    <mergeCell ref="A19:Q19"/>
    <mergeCell ref="A20:Q20"/>
    <mergeCell ref="A21:Q21"/>
    <mergeCell ref="A1:Q1"/>
    <mergeCell ref="A3:A5"/>
    <mergeCell ref="B3:I3"/>
    <mergeCell ref="J3:K4"/>
    <mergeCell ref="L3:Q3"/>
    <mergeCell ref="B4:C4"/>
    <mergeCell ref="D4:E4"/>
    <mergeCell ref="F4:G4"/>
    <mergeCell ref="H4:I4"/>
    <mergeCell ref="L4:M4"/>
    <mergeCell ref="N4:O4"/>
    <mergeCell ref="P4:Q4"/>
  </mergeCells>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tabColor theme="3" tint="0.79998168889431442"/>
  </sheetPr>
  <dimension ref="A1:L24"/>
  <sheetViews>
    <sheetView workbookViewId="0">
      <pane xSplit="2" ySplit="3" topLeftCell="C4" activePane="bottomRight" state="frozen"/>
      <selection activeCell="A36" sqref="A36:L36"/>
      <selection pane="topRight" activeCell="A36" sqref="A36:L36"/>
      <selection pane="bottomLeft" activeCell="A36" sqref="A36:L36"/>
      <selection pane="bottomRight" activeCell="E10" sqref="E10"/>
    </sheetView>
  </sheetViews>
  <sheetFormatPr baseColWidth="10" defaultColWidth="11.42578125" defaultRowHeight="12.75" x14ac:dyDescent="0.25"/>
  <cols>
    <col min="1" max="1" width="15.85546875" style="15" customWidth="1"/>
    <col min="2" max="2" width="38.28515625" style="15" bestFit="1" customWidth="1"/>
    <col min="3" max="5" width="10.7109375" style="15" customWidth="1"/>
    <col min="6" max="6" width="15.28515625" style="15" bestFit="1" customWidth="1"/>
    <col min="7" max="7" width="15" style="15" customWidth="1"/>
    <col min="8" max="16384" width="11.42578125" style="15"/>
  </cols>
  <sheetData>
    <row r="1" spans="1:7" s="85" customFormat="1" ht="30" customHeight="1" x14ac:dyDescent="0.25">
      <c r="A1" s="551" t="s">
        <v>323</v>
      </c>
      <c r="B1" s="551"/>
      <c r="C1" s="551"/>
      <c r="D1" s="551"/>
      <c r="E1" s="551"/>
      <c r="F1" s="551"/>
    </row>
    <row r="2" spans="1:7" s="85" customFormat="1" ht="15" x14ac:dyDescent="0.25">
      <c r="A2" s="173"/>
      <c r="B2" s="173"/>
      <c r="C2" s="188"/>
      <c r="D2" s="514"/>
      <c r="E2" s="188"/>
      <c r="F2" s="188"/>
    </row>
    <row r="3" spans="1:7" ht="33.75" x14ac:dyDescent="0.25">
      <c r="A3" s="581"/>
      <c r="B3" s="656"/>
      <c r="C3" s="268">
        <f>'5.1-6 source'!V3</f>
        <v>2018</v>
      </c>
      <c r="D3" s="268">
        <f>'5.1-6 source'!W3</f>
        <v>2019</v>
      </c>
      <c r="E3" s="137" t="s">
        <v>485</v>
      </c>
      <c r="F3" s="137" t="s">
        <v>486</v>
      </c>
    </row>
    <row r="4" spans="1:7" ht="15" customHeight="1" x14ac:dyDescent="0.25">
      <c r="A4" s="581" t="s">
        <v>277</v>
      </c>
      <c r="B4" s="176" t="s">
        <v>85</v>
      </c>
      <c r="C4" s="427">
        <f>'5.1-6 source'!V4</f>
        <v>61893</v>
      </c>
      <c r="D4" s="427">
        <f>'5.1-6 source'!W4</f>
        <v>59504</v>
      </c>
      <c r="E4" s="482">
        <f>100*(D4/C4-1)</f>
        <v>-3.8598872247265437</v>
      </c>
      <c r="F4" s="482">
        <f>100*(POWER(D4/'5.1-6 source'!Q4*'5.1-6 source'!P4/'5.1-6 source'!L4,1/10)-1)</f>
        <v>-1.8482819666471362</v>
      </c>
      <c r="G4" s="660"/>
    </row>
    <row r="5" spans="1:7" ht="15" customHeight="1" x14ac:dyDescent="0.25">
      <c r="A5" s="581"/>
      <c r="B5" s="174" t="s">
        <v>178</v>
      </c>
      <c r="C5" s="442">
        <f>'5.1-6 source'!V5</f>
        <v>43548</v>
      </c>
      <c r="D5" s="442">
        <f>'5.1-6 source'!W5</f>
        <v>42463</v>
      </c>
      <c r="E5" s="435">
        <f t="shared" ref="E5:E18" si="0">100*(D5/C5-1)</f>
        <v>-2.4915036281804026</v>
      </c>
      <c r="F5" s="435">
        <f>100*(POWER(D5/'5.1-6 source'!Q5*'5.1-6 source'!P5/'5.1-6 source'!L5,1/10)-1)</f>
        <v>-2.4282074490186045</v>
      </c>
      <c r="G5" s="660"/>
    </row>
    <row r="6" spans="1:7" ht="15" customHeight="1" x14ac:dyDescent="0.25">
      <c r="A6" s="581"/>
      <c r="B6" s="174" t="s">
        <v>183</v>
      </c>
      <c r="C6" s="442">
        <f>'5.1-6 source'!V6</f>
        <v>18345</v>
      </c>
      <c r="D6" s="442">
        <f>'5.1-6 source'!W6</f>
        <v>17041</v>
      </c>
      <c r="E6" s="435">
        <f t="shared" si="0"/>
        <v>-7.1082038702643739</v>
      </c>
      <c r="F6" s="435">
        <f>100*(POWER(D6/'5.1-6 source'!Q6*'5.1-6 source'!P6/'5.1-6 source'!L6,1/10)-1)</f>
        <v>-0.1244250804833591</v>
      </c>
      <c r="G6" s="660"/>
    </row>
    <row r="7" spans="1:7" ht="15" customHeight="1" x14ac:dyDescent="0.25">
      <c r="A7" s="581"/>
      <c r="B7" s="176" t="s">
        <v>275</v>
      </c>
      <c r="C7" s="427">
        <f>'5.1-6 source'!V10</f>
        <v>19775</v>
      </c>
      <c r="D7" s="427">
        <f>'5.1-6 source'!W10</f>
        <v>20884</v>
      </c>
      <c r="E7" s="482">
        <f t="shared" si="0"/>
        <v>5.6080910240202231</v>
      </c>
      <c r="F7" s="482">
        <f>100*(POWER(D7/'5.1-6 source'!Q10*'5.1-6 source'!P10/'5.1-6 source'!L10,1/10)-1)</f>
        <v>0.58195204116056054</v>
      </c>
    </row>
    <row r="8" spans="1:7" ht="15" customHeight="1" x14ac:dyDescent="0.25">
      <c r="A8" s="581"/>
      <c r="B8" s="174" t="s">
        <v>178</v>
      </c>
      <c r="C8" s="442">
        <f>'5.1-6 source'!V11</f>
        <v>11936</v>
      </c>
      <c r="D8" s="442">
        <f>'5.1-6 source'!W11</f>
        <v>13070</v>
      </c>
      <c r="E8" s="435">
        <f t="shared" si="0"/>
        <v>9.5006702412868691</v>
      </c>
      <c r="F8" s="435">
        <f>100*(POWER(D8/'5.1-6 source'!Q11*'5.1-6 source'!P11/'5.1-6 source'!L11,1/10)-1)</f>
        <v>0.70880392538787973</v>
      </c>
    </row>
    <row r="9" spans="1:7" ht="15" customHeight="1" x14ac:dyDescent="0.25">
      <c r="A9" s="581"/>
      <c r="B9" s="174" t="s">
        <v>184</v>
      </c>
      <c r="C9" s="442">
        <f>'5.1-6 source'!V12</f>
        <v>7839</v>
      </c>
      <c r="D9" s="442">
        <f>'5.1-6 source'!W12</f>
        <v>7814</v>
      </c>
      <c r="E9" s="435">
        <f t="shared" si="0"/>
        <v>-0.31891822936599423</v>
      </c>
      <c r="F9" s="435">
        <f>100*(POWER(D9/'5.1-6 source'!Q12*'5.1-6 source'!P12/'5.1-6 source'!L12,1/10)-1)</f>
        <v>0.38953416470925983</v>
      </c>
    </row>
    <row r="10" spans="1:7" ht="15" customHeight="1" x14ac:dyDescent="0.25">
      <c r="A10" s="581" t="s">
        <v>287</v>
      </c>
      <c r="B10" s="176" t="s">
        <v>286</v>
      </c>
      <c r="C10" s="427">
        <f>'5.1-6 source'!V16</f>
        <v>3645</v>
      </c>
      <c r="D10" s="427">
        <f>'5.1-6 source'!W16</f>
        <v>3514</v>
      </c>
      <c r="E10" s="482">
        <f t="shared" si="0"/>
        <v>-3.5939643347050798</v>
      </c>
      <c r="F10" s="482">
        <f>100*(POWER(D10/'5.1-6 source'!L16,1/10)-1)</f>
        <v>-1.2077198050606697</v>
      </c>
    </row>
    <row r="11" spans="1:7" ht="15" customHeight="1" x14ac:dyDescent="0.25">
      <c r="A11" s="581"/>
      <c r="B11" s="174" t="s">
        <v>178</v>
      </c>
      <c r="C11" s="442">
        <f>'5.1-6 source'!V17</f>
        <v>2195</v>
      </c>
      <c r="D11" s="442">
        <f>'5.1-6 source'!W17</f>
        <v>2120</v>
      </c>
      <c r="E11" s="435">
        <f t="shared" si="0"/>
        <v>-3.4168564920273314</v>
      </c>
      <c r="F11" s="435">
        <f>100*(POWER(D11/'5.1-6 source'!L17,1/10)-1)</f>
        <v>-1.3351609425966249</v>
      </c>
    </row>
    <row r="12" spans="1:7" ht="15" customHeight="1" x14ac:dyDescent="0.25">
      <c r="A12" s="581"/>
      <c r="B12" s="174" t="s">
        <v>285</v>
      </c>
      <c r="C12" s="442">
        <f>'5.1-6 source'!V18</f>
        <v>1450</v>
      </c>
      <c r="D12" s="442">
        <f>'5.1-6 source'!W18</f>
        <v>1394</v>
      </c>
      <c r="E12" s="435">
        <f t="shared" si="0"/>
        <v>-3.8620689655172402</v>
      </c>
      <c r="F12" s="435">
        <f>100*(POWER(D12/'5.1-6 source'!L18,1/10)-1)</f>
        <v>-1.0103736912856598</v>
      </c>
    </row>
    <row r="13" spans="1:7" ht="15" customHeight="1" x14ac:dyDescent="0.25">
      <c r="A13" s="581" t="s">
        <v>136</v>
      </c>
      <c r="B13" s="176" t="s">
        <v>19</v>
      </c>
      <c r="C13" s="425">
        <f>'5.1-6 source'!V19</f>
        <v>50503</v>
      </c>
      <c r="D13" s="425">
        <f>'5.1-6 source'!W19</f>
        <v>50634</v>
      </c>
      <c r="E13" s="483">
        <f t="shared" si="0"/>
        <v>0.25939053125556555</v>
      </c>
      <c r="F13" s="483">
        <f>100*(POWER(D13/'5.1-6 source'!L19,1/10)-1)</f>
        <v>5.0892135913164882</v>
      </c>
      <c r="G13" s="24"/>
    </row>
    <row r="14" spans="1:7" ht="15" customHeight="1" x14ac:dyDescent="0.25">
      <c r="A14" s="634"/>
      <c r="B14" s="174" t="s">
        <v>178</v>
      </c>
      <c r="C14" s="442">
        <f>'5.1-6 source'!V20</f>
        <v>43138</v>
      </c>
      <c r="D14" s="442">
        <f>'5.1-6 source'!W20</f>
        <v>43583</v>
      </c>
      <c r="E14" s="435">
        <f t="shared" si="0"/>
        <v>1.0315730910102516</v>
      </c>
      <c r="F14" s="435">
        <f>100*(POWER(D14/'5.1-6 source'!L20,1/10)-1)</f>
        <v>5.752975568661034</v>
      </c>
      <c r="G14" s="24"/>
    </row>
    <row r="15" spans="1:7" ht="15" customHeight="1" x14ac:dyDescent="0.25">
      <c r="A15" s="634"/>
      <c r="B15" s="174" t="s">
        <v>285</v>
      </c>
      <c r="C15" s="442">
        <f>'5.1-6 source'!V21</f>
        <v>7365</v>
      </c>
      <c r="D15" s="442">
        <f>'5.1-6 source'!W21</f>
        <v>7051</v>
      </c>
      <c r="E15" s="435">
        <f t="shared" si="0"/>
        <v>-4.2634080108621912</v>
      </c>
      <c r="F15" s="435">
        <f>100*(POWER(D15/'5.1-6 source'!L21,1/10)-1)</f>
        <v>1.7791865486738834</v>
      </c>
      <c r="G15" s="24"/>
    </row>
    <row r="16" spans="1:7" ht="15" customHeight="1" x14ac:dyDescent="0.25">
      <c r="A16" s="634"/>
      <c r="B16" s="176" t="s">
        <v>25</v>
      </c>
      <c r="C16" s="427">
        <f>'5.1-6 source'!V22</f>
        <v>29964</v>
      </c>
      <c r="D16" s="427">
        <f>'5.1-6 source'!W22</f>
        <v>28521</v>
      </c>
      <c r="E16" s="482">
        <f t="shared" si="0"/>
        <v>-4.8157789347216706</v>
      </c>
      <c r="F16" s="482">
        <f>100*(POWER(D16/'5.1-6 source'!L22,1/10)-1)</f>
        <v>1.1796070001326653</v>
      </c>
    </row>
    <row r="17" spans="1:12" ht="15" customHeight="1" x14ac:dyDescent="0.25">
      <c r="A17" s="634"/>
      <c r="B17" s="174" t="s">
        <v>178</v>
      </c>
      <c r="C17" s="442">
        <f>'5.1-6 source'!V23</f>
        <v>26059</v>
      </c>
      <c r="D17" s="442">
        <f>'5.1-6 source'!W23</f>
        <v>24702</v>
      </c>
      <c r="E17" s="435">
        <f t="shared" si="0"/>
        <v>-5.2074139452780273</v>
      </c>
      <c r="F17" s="435">
        <f>100*(POWER(D17/'5.1-6 source'!L23,1/10)-1)</f>
        <v>1.0332104234908046</v>
      </c>
    </row>
    <row r="18" spans="1:12" ht="15" customHeight="1" x14ac:dyDescent="0.25">
      <c r="A18" s="634"/>
      <c r="B18" s="174" t="s">
        <v>285</v>
      </c>
      <c r="C18" s="442">
        <f>'5.1-6 source'!V24</f>
        <v>3905</v>
      </c>
      <c r="D18" s="442">
        <f>'5.1-6 source'!W24</f>
        <v>3819</v>
      </c>
      <c r="E18" s="435">
        <f t="shared" si="0"/>
        <v>-2.2023047375160032</v>
      </c>
      <c r="F18" s="435">
        <f>100*(POWER(D18/'5.1-6 source'!L24,1/10)-1)</f>
        <v>2.1871607949320637</v>
      </c>
    </row>
    <row r="19" spans="1:12" ht="15.75" x14ac:dyDescent="0.25">
      <c r="A19" s="545" t="s">
        <v>471</v>
      </c>
      <c r="B19" s="662"/>
      <c r="C19" s="662"/>
      <c r="D19" s="662"/>
      <c r="E19" s="662"/>
      <c r="F19" s="662"/>
      <c r="G19" s="101"/>
      <c r="H19" s="101"/>
      <c r="I19" s="101"/>
      <c r="J19" s="101"/>
      <c r="K19" s="101"/>
      <c r="L19" s="16"/>
    </row>
    <row r="20" spans="1:12" ht="48" customHeight="1" x14ac:dyDescent="0.25">
      <c r="A20" s="555" t="s">
        <v>493</v>
      </c>
      <c r="B20" s="573"/>
      <c r="C20" s="573"/>
      <c r="D20" s="573"/>
      <c r="E20" s="573"/>
      <c r="F20" s="573"/>
      <c r="G20" s="101"/>
      <c r="H20" s="101"/>
      <c r="I20" s="101"/>
      <c r="J20" s="101"/>
      <c r="K20" s="101"/>
      <c r="L20" s="16"/>
    </row>
    <row r="21" spans="1:12" ht="15.75" x14ac:dyDescent="0.25">
      <c r="A21" s="555" t="s">
        <v>410</v>
      </c>
      <c r="B21" s="573"/>
      <c r="C21" s="573"/>
      <c r="D21" s="573"/>
      <c r="E21" s="573"/>
      <c r="F21" s="573"/>
      <c r="G21" s="102"/>
      <c r="H21" s="102"/>
      <c r="I21" s="102"/>
      <c r="J21" s="102"/>
      <c r="K21" s="102"/>
      <c r="L21" s="16"/>
    </row>
    <row r="22" spans="1:12" ht="15" x14ac:dyDescent="0.25">
      <c r="A22" s="555" t="s">
        <v>284</v>
      </c>
      <c r="B22" s="573"/>
      <c r="C22" s="573"/>
      <c r="D22" s="573"/>
      <c r="E22" s="573"/>
      <c r="F22" s="573"/>
    </row>
    <row r="23" spans="1:12" ht="15" x14ac:dyDescent="0.25">
      <c r="A23" s="572" t="s">
        <v>434</v>
      </c>
      <c r="B23" s="573"/>
      <c r="C23" s="573"/>
      <c r="D23" s="573"/>
      <c r="E23" s="573"/>
      <c r="F23" s="573"/>
    </row>
    <row r="24" spans="1:12" x14ac:dyDescent="0.25">
      <c r="A24" s="661"/>
      <c r="B24" s="661"/>
      <c r="C24" s="661"/>
      <c r="D24" s="661"/>
      <c r="E24" s="661"/>
      <c r="F24" s="661"/>
    </row>
  </sheetData>
  <mergeCells count="12">
    <mergeCell ref="A1:F1"/>
    <mergeCell ref="A3:B3"/>
    <mergeCell ref="A4:A9"/>
    <mergeCell ref="G4:G6"/>
    <mergeCell ref="A24:F24"/>
    <mergeCell ref="A10:A12"/>
    <mergeCell ref="A13:A18"/>
    <mergeCell ref="A22:F22"/>
    <mergeCell ref="A23:F23"/>
    <mergeCell ref="A19:F19"/>
    <mergeCell ref="A20:F20"/>
    <mergeCell ref="A21:F2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AB35"/>
  <sheetViews>
    <sheetView workbookViewId="0">
      <pane xSplit="2" ySplit="3" topLeftCell="P4" activePane="bottomRight" state="frozen"/>
      <selection activeCell="A22" sqref="A22:K22"/>
      <selection pane="topRight" activeCell="A22" sqref="A22:K22"/>
      <selection pane="bottomLeft" activeCell="A22" sqref="A22:K22"/>
      <selection pane="bottomRight" activeCell="T11" sqref="T11"/>
    </sheetView>
  </sheetViews>
  <sheetFormatPr baseColWidth="10" defaultColWidth="11.42578125" defaultRowHeight="12.75" x14ac:dyDescent="0.25"/>
  <cols>
    <col min="1" max="1" width="15.85546875" style="15" customWidth="1"/>
    <col min="2" max="2" width="30.140625" style="15" customWidth="1"/>
    <col min="3" max="4" width="5.7109375" style="15" bestFit="1" customWidth="1"/>
    <col min="5" max="14" width="6.5703125" style="15" bestFit="1" customWidth="1"/>
    <col min="15" max="15" width="5.7109375" style="15" bestFit="1" customWidth="1"/>
    <col min="16" max="16" width="5.7109375" style="15" customWidth="1"/>
    <col min="17" max="18" width="5.7109375" style="15" bestFit="1" customWidth="1"/>
    <col min="19" max="19" width="5.7109375" style="273" bestFit="1" customWidth="1"/>
    <col min="20" max="20" width="5.7109375" style="15" bestFit="1" customWidth="1"/>
    <col min="21" max="22" width="6.5703125" style="15" bestFit="1" customWidth="1"/>
    <col min="23" max="23" width="6.5703125" style="15" customWidth="1"/>
    <col min="24" max="24" width="3" style="15" customWidth="1"/>
    <col min="25" max="26" width="6.28515625" style="15" bestFit="1" customWidth="1"/>
    <col min="27" max="28" width="7.28515625" style="15" bestFit="1" customWidth="1"/>
    <col min="29" max="16384" width="11.42578125" style="15"/>
  </cols>
  <sheetData>
    <row r="1" spans="1:28" s="85" customFormat="1" ht="13.15" customHeight="1" x14ac:dyDescent="0.25">
      <c r="A1" s="139" t="s">
        <v>323</v>
      </c>
      <c r="B1" s="139"/>
      <c r="C1" s="139"/>
      <c r="D1" s="139"/>
      <c r="E1" s="139"/>
      <c r="F1" s="139"/>
      <c r="G1" s="139"/>
      <c r="H1" s="139"/>
      <c r="I1" s="139"/>
      <c r="J1" s="139"/>
      <c r="K1" s="139"/>
      <c r="L1" s="139"/>
      <c r="M1" s="139"/>
      <c r="N1" s="139"/>
      <c r="O1" s="139"/>
      <c r="P1" s="139"/>
      <c r="Q1" s="139"/>
      <c r="R1" s="544">
        <f t="shared" ref="R1:V1" si="0">R8-R5</f>
        <v>10164</v>
      </c>
      <c r="S1" s="544">
        <f t="shared" si="0"/>
        <v>9728</v>
      </c>
      <c r="T1" s="544">
        <f t="shared" si="0"/>
        <v>11378</v>
      </c>
      <c r="U1" s="544">
        <f t="shared" si="0"/>
        <v>13414</v>
      </c>
      <c r="V1" s="544">
        <f t="shared" si="0"/>
        <v>13256</v>
      </c>
      <c r="W1" s="544">
        <f>W8-W5</f>
        <v>13307</v>
      </c>
      <c r="X1" s="517"/>
      <c r="Y1" s="522">
        <f t="shared" ref="Y1" si="1">V1-U1</f>
        <v>-158</v>
      </c>
      <c r="Z1" s="522">
        <f t="shared" ref="Z1" si="2">W1-V1</f>
        <v>51</v>
      </c>
      <c r="AA1" s="523">
        <f t="shared" ref="AA1" si="3">V1/U1-1</f>
        <v>-1.1778738631280761E-2</v>
      </c>
      <c r="AB1" s="523">
        <f t="shared" ref="AB1" si="4">W1/V1-1</f>
        <v>3.8473144236572665E-3</v>
      </c>
    </row>
    <row r="2" spans="1:28" s="85" customFormat="1" x14ac:dyDescent="0.25">
      <c r="A2" s="173"/>
      <c r="B2" s="173"/>
      <c r="C2" s="173"/>
      <c r="D2" s="173"/>
      <c r="E2" s="173"/>
      <c r="F2" s="173"/>
      <c r="R2" s="544">
        <f t="shared" ref="R2:V2" si="5">R9-R6</f>
        <v>2580</v>
      </c>
      <c r="S2" s="544">
        <f t="shared" si="5"/>
        <v>2709</v>
      </c>
      <c r="T2" s="544">
        <f t="shared" si="5"/>
        <v>2780</v>
      </c>
      <c r="U2" s="544">
        <f t="shared" si="5"/>
        <v>2978</v>
      </c>
      <c r="V2" s="544">
        <f t="shared" si="5"/>
        <v>3099</v>
      </c>
      <c r="W2" s="544">
        <f>W9-W6</f>
        <v>3187</v>
      </c>
      <c r="Y2" s="522">
        <f t="shared" ref="Y2" si="6">V2-U2</f>
        <v>121</v>
      </c>
      <c r="Z2" s="522">
        <f t="shared" ref="Z2" si="7">W2-V2</f>
        <v>88</v>
      </c>
      <c r="AA2" s="523">
        <f t="shared" ref="AA2" si="8">V2/U2-1</f>
        <v>4.0631296171927511E-2</v>
      </c>
      <c r="AB2" s="523">
        <f t="shared" ref="AB2" si="9">W2/V2-1</f>
        <v>2.8396256857050606E-2</v>
      </c>
    </row>
    <row r="3" spans="1:28" ht="15" x14ac:dyDescent="0.25">
      <c r="A3" s="581"/>
      <c r="B3" s="656"/>
      <c r="C3" s="137">
        <v>2000</v>
      </c>
      <c r="D3" s="137">
        <v>2001</v>
      </c>
      <c r="E3" s="137">
        <v>2002</v>
      </c>
      <c r="F3" s="137">
        <v>2003</v>
      </c>
      <c r="G3" s="137">
        <v>2004</v>
      </c>
      <c r="H3" s="137">
        <v>2005</v>
      </c>
      <c r="I3" s="137">
        <v>2006</v>
      </c>
      <c r="J3" s="137">
        <v>2007</v>
      </c>
      <c r="K3" s="137">
        <v>2008</v>
      </c>
      <c r="L3" s="137">
        <v>2009</v>
      </c>
      <c r="M3" s="137">
        <v>2010</v>
      </c>
      <c r="N3" s="137">
        <v>2011</v>
      </c>
      <c r="O3" s="137">
        <v>2012</v>
      </c>
      <c r="P3" s="137">
        <v>2013</v>
      </c>
      <c r="Q3" s="137">
        <v>2013</v>
      </c>
      <c r="R3" s="137">
        <v>2014</v>
      </c>
      <c r="S3" s="268">
        <v>2015</v>
      </c>
      <c r="T3" s="268">
        <v>2016</v>
      </c>
      <c r="U3" s="268">
        <v>2017</v>
      </c>
      <c r="V3" s="268">
        <v>2018</v>
      </c>
      <c r="W3" s="268">
        <v>2019</v>
      </c>
      <c r="X3" s="268"/>
      <c r="Y3" s="268" t="s">
        <v>510</v>
      </c>
      <c r="Z3" s="268" t="s">
        <v>509</v>
      </c>
      <c r="AA3" s="268" t="s">
        <v>510</v>
      </c>
      <c r="AB3" s="268" t="s">
        <v>509</v>
      </c>
    </row>
    <row r="4" spans="1:28" ht="27" customHeight="1" x14ac:dyDescent="0.25">
      <c r="A4" s="581" t="s">
        <v>277</v>
      </c>
      <c r="B4" s="168" t="s">
        <v>85</v>
      </c>
      <c r="C4" s="3">
        <v>61803</v>
      </c>
      <c r="D4" s="3">
        <v>62286</v>
      </c>
      <c r="E4" s="3">
        <v>67683</v>
      </c>
      <c r="F4" s="3">
        <v>76706</v>
      </c>
      <c r="G4" s="3">
        <v>73550</v>
      </c>
      <c r="H4" s="3">
        <v>72663</v>
      </c>
      <c r="I4" s="269">
        <v>77432</v>
      </c>
      <c r="J4" s="269">
        <v>80565</v>
      </c>
      <c r="K4" s="269">
        <v>81691</v>
      </c>
      <c r="L4" s="269">
        <v>70381</v>
      </c>
      <c r="M4" s="269">
        <v>56157</v>
      </c>
      <c r="N4" s="269">
        <v>75189</v>
      </c>
      <c r="O4" s="269">
        <v>59130</v>
      </c>
      <c r="P4" s="269">
        <v>62058</v>
      </c>
      <c r="Q4" s="170">
        <v>63228</v>
      </c>
      <c r="R4" s="170">
        <v>61363</v>
      </c>
      <c r="S4" s="170">
        <v>58978</v>
      </c>
      <c r="T4" s="170">
        <v>59081</v>
      </c>
      <c r="U4" s="170">
        <v>64044</v>
      </c>
      <c r="V4" s="170">
        <v>61893</v>
      </c>
      <c r="W4" s="170">
        <v>59504</v>
      </c>
      <c r="X4" s="527"/>
      <c r="Y4" s="522">
        <f t="shared" ref="Y4:Y27" si="10">V4-U4</f>
        <v>-2151</v>
      </c>
      <c r="Z4" s="522">
        <f t="shared" ref="Z4:Z27" si="11">W4-V4</f>
        <v>-2389</v>
      </c>
      <c r="AA4" s="523">
        <f t="shared" ref="AA4:AA27" si="12">V4/U4-1</f>
        <v>-3.3586284429454771E-2</v>
      </c>
      <c r="AB4" s="523">
        <f t="shared" ref="AB4:AB27" si="13">W4/V4-1</f>
        <v>-3.8598872247265437E-2</v>
      </c>
    </row>
    <row r="5" spans="1:28" ht="17.25" customHeight="1" x14ac:dyDescent="0.25">
      <c r="A5" s="581"/>
      <c r="B5" s="167" t="s">
        <v>178</v>
      </c>
      <c r="C5" s="165">
        <v>47033</v>
      </c>
      <c r="D5" s="165">
        <v>47674</v>
      </c>
      <c r="E5" s="165">
        <v>53025</v>
      </c>
      <c r="F5" s="165">
        <v>61215</v>
      </c>
      <c r="G5" s="165">
        <v>57608</v>
      </c>
      <c r="H5" s="165">
        <v>56617</v>
      </c>
      <c r="I5" s="270">
        <v>61682</v>
      </c>
      <c r="J5" s="270">
        <v>64930</v>
      </c>
      <c r="K5" s="270">
        <v>65939</v>
      </c>
      <c r="L5" s="270">
        <v>54296</v>
      </c>
      <c r="M5" s="270">
        <v>56160</v>
      </c>
      <c r="N5" s="270">
        <v>59081</v>
      </c>
      <c r="O5" s="270">
        <v>42905</v>
      </c>
      <c r="P5" s="270">
        <v>45966</v>
      </c>
      <c r="Q5" s="171">
        <v>45966</v>
      </c>
      <c r="R5" s="171">
        <v>44234</v>
      </c>
      <c r="S5" s="171">
        <v>41425</v>
      </c>
      <c r="T5" s="171">
        <v>41762</v>
      </c>
      <c r="U5" s="171">
        <v>46104</v>
      </c>
      <c r="V5" s="171">
        <v>43548</v>
      </c>
      <c r="W5" s="171">
        <v>42463</v>
      </c>
      <c r="X5" s="528"/>
      <c r="Y5" s="522">
        <f t="shared" si="10"/>
        <v>-2556</v>
      </c>
      <c r="Z5" s="522">
        <f t="shared" si="11"/>
        <v>-1085</v>
      </c>
      <c r="AA5" s="523">
        <f t="shared" si="12"/>
        <v>-5.543987506507031E-2</v>
      </c>
      <c r="AB5" s="523">
        <f t="shared" si="13"/>
        <v>-2.4915036281804026E-2</v>
      </c>
    </row>
    <row r="6" spans="1:28" ht="25.5" customHeight="1" x14ac:dyDescent="0.25">
      <c r="A6" s="581"/>
      <c r="B6" s="167" t="s">
        <v>183</v>
      </c>
      <c r="C6" s="165">
        <v>14770</v>
      </c>
      <c r="D6" s="165">
        <v>14612</v>
      </c>
      <c r="E6" s="165">
        <v>14658</v>
      </c>
      <c r="F6" s="165">
        <v>15491</v>
      </c>
      <c r="G6" s="165">
        <v>15942</v>
      </c>
      <c r="H6" s="165">
        <v>16046</v>
      </c>
      <c r="I6" s="270">
        <v>15750</v>
      </c>
      <c r="J6" s="270">
        <v>15635</v>
      </c>
      <c r="K6" s="270">
        <v>15752</v>
      </c>
      <c r="L6" s="270">
        <v>16085</v>
      </c>
      <c r="M6" s="270">
        <v>16278</v>
      </c>
      <c r="N6" s="270">
        <v>16108</v>
      </c>
      <c r="O6" s="270">
        <v>16225</v>
      </c>
      <c r="P6" s="270">
        <v>16092</v>
      </c>
      <c r="Q6" s="171">
        <v>17262</v>
      </c>
      <c r="R6" s="171">
        <v>17129</v>
      </c>
      <c r="S6" s="171">
        <v>17553</v>
      </c>
      <c r="T6" s="171">
        <v>17319</v>
      </c>
      <c r="U6" s="171">
        <v>17940</v>
      </c>
      <c r="V6" s="171">
        <v>18345</v>
      </c>
      <c r="W6" s="171">
        <v>17041</v>
      </c>
      <c r="X6" s="528"/>
      <c r="Y6" s="522">
        <f t="shared" si="10"/>
        <v>405</v>
      </c>
      <c r="Z6" s="522">
        <f t="shared" si="11"/>
        <v>-1304</v>
      </c>
      <c r="AA6" s="523">
        <f t="shared" si="12"/>
        <v>2.2575250836120331E-2</v>
      </c>
      <c r="AB6" s="523">
        <f t="shared" si="13"/>
        <v>-7.1082038702643735E-2</v>
      </c>
    </row>
    <row r="7" spans="1:28" ht="24" customHeight="1" x14ac:dyDescent="0.25">
      <c r="A7" s="581"/>
      <c r="B7" s="168" t="s">
        <v>138</v>
      </c>
      <c r="C7" s="23">
        <v>73280</v>
      </c>
      <c r="D7" s="23">
        <v>74269</v>
      </c>
      <c r="E7" s="23">
        <v>80689</v>
      </c>
      <c r="F7" s="23">
        <v>92316</v>
      </c>
      <c r="G7" s="23">
        <v>90002</v>
      </c>
      <c r="H7" s="23">
        <v>88483</v>
      </c>
      <c r="I7" s="271">
        <v>94737</v>
      </c>
      <c r="J7" s="271">
        <v>99237</v>
      </c>
      <c r="K7" s="271">
        <v>99508</v>
      </c>
      <c r="L7" s="271">
        <v>86199</v>
      </c>
      <c r="M7" s="271">
        <v>88401</v>
      </c>
      <c r="N7" s="271">
        <v>92810</v>
      </c>
      <c r="O7" s="271">
        <v>67670</v>
      </c>
      <c r="P7" s="271">
        <v>74367</v>
      </c>
      <c r="Q7" s="393">
        <v>75793</v>
      </c>
      <c r="R7" s="393">
        <v>74107</v>
      </c>
      <c r="S7" s="393">
        <v>71415</v>
      </c>
      <c r="T7" s="393">
        <v>73239</v>
      </c>
      <c r="U7" s="393">
        <v>80436</v>
      </c>
      <c r="V7" s="393">
        <v>78248</v>
      </c>
      <c r="W7" s="393">
        <v>75998</v>
      </c>
      <c r="X7" s="529"/>
      <c r="Y7" s="522">
        <f t="shared" si="10"/>
        <v>-2188</v>
      </c>
      <c r="Z7" s="522">
        <f t="shared" si="11"/>
        <v>-2250</v>
      </c>
      <c r="AA7" s="523">
        <f t="shared" si="12"/>
        <v>-2.7201750459993068E-2</v>
      </c>
      <c r="AB7" s="523">
        <f t="shared" si="13"/>
        <v>-2.875472855536243E-2</v>
      </c>
    </row>
    <row r="8" spans="1:28" ht="24" customHeight="1" x14ac:dyDescent="0.25">
      <c r="A8" s="581"/>
      <c r="B8" s="167" t="s">
        <v>178</v>
      </c>
      <c r="C8" s="22">
        <v>56207</v>
      </c>
      <c r="D8" s="22">
        <v>57393</v>
      </c>
      <c r="E8" s="22">
        <v>63801</v>
      </c>
      <c r="F8" s="22">
        <v>74728</v>
      </c>
      <c r="G8" s="22">
        <v>72003</v>
      </c>
      <c r="H8" s="22">
        <v>70284</v>
      </c>
      <c r="I8" s="270">
        <v>76775</v>
      </c>
      <c r="J8" s="270">
        <v>81287</v>
      </c>
      <c r="K8" s="270">
        <v>81456</v>
      </c>
      <c r="L8" s="270">
        <v>68167</v>
      </c>
      <c r="M8" s="270">
        <v>70095</v>
      </c>
      <c r="N8" s="270">
        <v>74654</v>
      </c>
      <c r="O8" s="270">
        <v>49265</v>
      </c>
      <c r="P8" s="270">
        <v>55887</v>
      </c>
      <c r="Q8" s="171">
        <v>55887</v>
      </c>
      <c r="R8" s="171">
        <v>54398</v>
      </c>
      <c r="S8" s="171">
        <v>51153</v>
      </c>
      <c r="T8" s="171">
        <v>53140</v>
      </c>
      <c r="U8" s="171">
        <v>59518</v>
      </c>
      <c r="V8" s="171">
        <v>56804</v>
      </c>
      <c r="W8" s="171">
        <v>55770</v>
      </c>
      <c r="X8" s="528"/>
      <c r="Y8" s="522">
        <f t="shared" si="10"/>
        <v>-2714</v>
      </c>
      <c r="Z8" s="522">
        <f t="shared" si="11"/>
        <v>-1034</v>
      </c>
      <c r="AA8" s="523">
        <f t="shared" si="12"/>
        <v>-4.5599650525891322E-2</v>
      </c>
      <c r="AB8" s="523">
        <f t="shared" si="13"/>
        <v>-1.8202943454686316E-2</v>
      </c>
    </row>
    <row r="9" spans="1:28" ht="30" customHeight="1" x14ac:dyDescent="0.25">
      <c r="A9" s="581"/>
      <c r="B9" s="167" t="s">
        <v>183</v>
      </c>
      <c r="C9" s="22">
        <v>17073</v>
      </c>
      <c r="D9" s="22">
        <v>16876</v>
      </c>
      <c r="E9" s="22">
        <v>16888</v>
      </c>
      <c r="F9" s="22">
        <v>17588</v>
      </c>
      <c r="G9" s="22">
        <v>17999</v>
      </c>
      <c r="H9" s="22">
        <v>18199</v>
      </c>
      <c r="I9" s="270">
        <v>17962</v>
      </c>
      <c r="J9" s="270">
        <v>17950</v>
      </c>
      <c r="K9" s="270">
        <v>18052</v>
      </c>
      <c r="L9" s="270">
        <v>18032</v>
      </c>
      <c r="M9" s="270">
        <v>18306</v>
      </c>
      <c r="N9" s="270">
        <v>18156</v>
      </c>
      <c r="O9" s="270">
        <v>18405</v>
      </c>
      <c r="P9" s="270">
        <v>18480</v>
      </c>
      <c r="Q9" s="171">
        <v>19906</v>
      </c>
      <c r="R9" s="171">
        <v>19709</v>
      </c>
      <c r="S9" s="171">
        <v>20262</v>
      </c>
      <c r="T9" s="171">
        <v>20099</v>
      </c>
      <c r="U9" s="171">
        <v>20918</v>
      </c>
      <c r="V9" s="171">
        <v>21444</v>
      </c>
      <c r="W9" s="171">
        <v>20228</v>
      </c>
      <c r="X9" s="528"/>
      <c r="Y9" s="522">
        <f t="shared" si="10"/>
        <v>526</v>
      </c>
      <c r="Z9" s="522">
        <f t="shared" si="11"/>
        <v>-1216</v>
      </c>
      <c r="AA9" s="523">
        <f t="shared" si="12"/>
        <v>2.5145807438569756E-2</v>
      </c>
      <c r="AB9" s="523">
        <f t="shared" si="13"/>
        <v>-5.6705838462973279E-2</v>
      </c>
    </row>
    <row r="10" spans="1:28" ht="23.25" customHeight="1" x14ac:dyDescent="0.25">
      <c r="A10" s="581"/>
      <c r="B10" s="168" t="s">
        <v>275</v>
      </c>
      <c r="C10" s="23">
        <v>20749</v>
      </c>
      <c r="D10" s="23">
        <v>20895</v>
      </c>
      <c r="E10" s="23">
        <v>20607</v>
      </c>
      <c r="F10" s="23">
        <v>18920</v>
      </c>
      <c r="G10" s="23">
        <v>18534</v>
      </c>
      <c r="H10" s="23">
        <v>17344</v>
      </c>
      <c r="I10" s="271">
        <v>16631</v>
      </c>
      <c r="J10" s="271">
        <v>17864</v>
      </c>
      <c r="K10" s="271">
        <v>19349</v>
      </c>
      <c r="L10" s="271">
        <v>19170</v>
      </c>
      <c r="M10" s="271">
        <v>19869</v>
      </c>
      <c r="N10" s="271">
        <v>20314</v>
      </c>
      <c r="O10" s="271">
        <v>18600</v>
      </c>
      <c r="P10" s="271">
        <v>18932</v>
      </c>
      <c r="Q10" s="393">
        <v>19462</v>
      </c>
      <c r="R10" s="393">
        <v>19239</v>
      </c>
      <c r="S10" s="393">
        <v>19142</v>
      </c>
      <c r="T10" s="393">
        <v>19452</v>
      </c>
      <c r="U10" s="393">
        <v>20333</v>
      </c>
      <c r="V10" s="393">
        <v>19775</v>
      </c>
      <c r="W10" s="393">
        <v>20884</v>
      </c>
      <c r="X10" s="529"/>
      <c r="Y10" s="522">
        <f t="shared" si="10"/>
        <v>-558</v>
      </c>
      <c r="Z10" s="522">
        <f t="shared" si="11"/>
        <v>1109</v>
      </c>
      <c r="AA10" s="523">
        <f t="shared" si="12"/>
        <v>-2.7443072837259663E-2</v>
      </c>
      <c r="AB10" s="523">
        <f t="shared" si="13"/>
        <v>5.6080910240202231E-2</v>
      </c>
    </row>
    <row r="11" spans="1:28" ht="17.25" customHeight="1" x14ac:dyDescent="0.25">
      <c r="A11" s="581"/>
      <c r="B11" s="167" t="s">
        <v>178</v>
      </c>
      <c r="C11" s="165">
        <v>13060</v>
      </c>
      <c r="D11" s="165">
        <v>13376</v>
      </c>
      <c r="E11" s="165">
        <v>13288</v>
      </c>
      <c r="F11" s="165">
        <v>11453</v>
      </c>
      <c r="G11" s="165">
        <v>10556</v>
      </c>
      <c r="H11" s="165">
        <v>9753</v>
      </c>
      <c r="I11" s="270">
        <v>9720</v>
      </c>
      <c r="J11" s="270">
        <v>10832</v>
      </c>
      <c r="K11" s="270">
        <v>12420</v>
      </c>
      <c r="L11" s="270">
        <v>12152</v>
      </c>
      <c r="M11" s="270">
        <v>13077</v>
      </c>
      <c r="N11" s="270">
        <v>13503</v>
      </c>
      <c r="O11" s="270">
        <v>11415</v>
      </c>
      <c r="P11" s="270">
        <v>11830</v>
      </c>
      <c r="Q11" s="171">
        <v>11856</v>
      </c>
      <c r="R11" s="171">
        <v>11857</v>
      </c>
      <c r="S11" s="171">
        <v>11236</v>
      </c>
      <c r="T11" s="171">
        <v>11412</v>
      </c>
      <c r="U11" s="171">
        <v>11621</v>
      </c>
      <c r="V11" s="171">
        <v>11936</v>
      </c>
      <c r="W11" s="171">
        <v>13070</v>
      </c>
      <c r="X11" s="528"/>
      <c r="Y11" s="522">
        <f t="shared" si="10"/>
        <v>315</v>
      </c>
      <c r="Z11" s="522">
        <f t="shared" si="11"/>
        <v>1134</v>
      </c>
      <c r="AA11" s="523">
        <f t="shared" si="12"/>
        <v>2.7106101024008344E-2</v>
      </c>
      <c r="AB11" s="523">
        <f t="shared" si="13"/>
        <v>9.5006702412868682E-2</v>
      </c>
    </row>
    <row r="12" spans="1:28" ht="24.75" customHeight="1" x14ac:dyDescent="0.25">
      <c r="A12" s="581"/>
      <c r="B12" s="167" t="s">
        <v>184</v>
      </c>
      <c r="C12" s="165">
        <v>7689</v>
      </c>
      <c r="D12" s="165">
        <v>7519</v>
      </c>
      <c r="E12" s="165">
        <v>7319</v>
      </c>
      <c r="F12" s="165">
        <v>7467</v>
      </c>
      <c r="G12" s="165">
        <v>7978</v>
      </c>
      <c r="H12" s="165">
        <v>7591</v>
      </c>
      <c r="I12" s="270">
        <v>6911</v>
      </c>
      <c r="J12" s="270">
        <v>7032</v>
      </c>
      <c r="K12" s="270">
        <v>6929</v>
      </c>
      <c r="L12" s="270">
        <v>7018</v>
      </c>
      <c r="M12" s="270">
        <v>6792</v>
      </c>
      <c r="N12" s="270">
        <v>6811</v>
      </c>
      <c r="O12" s="270">
        <v>7185</v>
      </c>
      <c r="P12" s="270">
        <v>7102</v>
      </c>
      <c r="Q12" s="171">
        <v>7606</v>
      </c>
      <c r="R12" s="171">
        <v>7382</v>
      </c>
      <c r="S12" s="171">
        <v>7906</v>
      </c>
      <c r="T12" s="171">
        <v>8040</v>
      </c>
      <c r="U12" s="171">
        <v>8712</v>
      </c>
      <c r="V12" s="171">
        <v>7839</v>
      </c>
      <c r="W12" s="171">
        <v>7814</v>
      </c>
      <c r="X12" s="528"/>
      <c r="Y12" s="522">
        <f t="shared" si="10"/>
        <v>-873</v>
      </c>
      <c r="Z12" s="522">
        <f t="shared" si="11"/>
        <v>-25</v>
      </c>
      <c r="AA12" s="523">
        <f t="shared" si="12"/>
        <v>-0.10020661157024791</v>
      </c>
      <c r="AB12" s="523">
        <f t="shared" si="13"/>
        <v>-3.1891822936599423E-3</v>
      </c>
    </row>
    <row r="13" spans="1:28" ht="25.5" customHeight="1" x14ac:dyDescent="0.25">
      <c r="A13" s="581"/>
      <c r="B13" s="168" t="s">
        <v>135</v>
      </c>
      <c r="C13" s="23">
        <v>94029</v>
      </c>
      <c r="D13" s="23">
        <v>95164</v>
      </c>
      <c r="E13" s="23">
        <v>101296</v>
      </c>
      <c r="F13" s="23">
        <v>111236</v>
      </c>
      <c r="G13" s="23">
        <v>108536</v>
      </c>
      <c r="H13" s="23">
        <v>105827</v>
      </c>
      <c r="I13" s="271">
        <v>111368</v>
      </c>
      <c r="J13" s="271">
        <v>117101</v>
      </c>
      <c r="K13" s="271">
        <v>118857</v>
      </c>
      <c r="L13" s="271">
        <v>105369</v>
      </c>
      <c r="M13" s="271">
        <v>108270</v>
      </c>
      <c r="N13" s="271">
        <v>113124</v>
      </c>
      <c r="O13" s="271">
        <v>86270</v>
      </c>
      <c r="P13" s="271">
        <v>93299</v>
      </c>
      <c r="Q13" s="393">
        <v>95255</v>
      </c>
      <c r="R13" s="393">
        <v>93346</v>
      </c>
      <c r="S13" s="393">
        <v>90557</v>
      </c>
      <c r="T13" s="393">
        <v>92691</v>
      </c>
      <c r="U13" s="393">
        <v>100769</v>
      </c>
      <c r="V13" s="393">
        <v>98023</v>
      </c>
      <c r="W13" s="393">
        <v>96882</v>
      </c>
      <c r="X13" s="529"/>
      <c r="Y13" s="522">
        <f t="shared" si="10"/>
        <v>-2746</v>
      </c>
      <c r="Z13" s="522">
        <f t="shared" si="11"/>
        <v>-1141</v>
      </c>
      <c r="AA13" s="523">
        <f t="shared" si="12"/>
        <v>-2.7250444084986447E-2</v>
      </c>
      <c r="AB13" s="523">
        <f t="shared" si="13"/>
        <v>-1.1640125276720759E-2</v>
      </c>
    </row>
    <row r="14" spans="1:28" ht="17.25" customHeight="1" x14ac:dyDescent="0.25">
      <c r="A14" s="581"/>
      <c r="B14" s="167" t="s">
        <v>178</v>
      </c>
      <c r="C14" s="165">
        <v>69267</v>
      </c>
      <c r="D14" s="165">
        <v>70769</v>
      </c>
      <c r="E14" s="165">
        <v>77089</v>
      </c>
      <c r="F14" s="165">
        <v>86181</v>
      </c>
      <c r="G14" s="165">
        <v>82559</v>
      </c>
      <c r="H14" s="165">
        <v>80037</v>
      </c>
      <c r="I14" s="272">
        <v>86495</v>
      </c>
      <c r="J14" s="272">
        <v>92119</v>
      </c>
      <c r="K14" s="272">
        <v>93876</v>
      </c>
      <c r="L14" s="272">
        <v>80319</v>
      </c>
      <c r="M14" s="272">
        <v>83172</v>
      </c>
      <c r="N14" s="272">
        <v>88157</v>
      </c>
      <c r="O14" s="272">
        <v>60680</v>
      </c>
      <c r="P14" s="272">
        <v>67717</v>
      </c>
      <c r="Q14" s="172">
        <v>67743</v>
      </c>
      <c r="R14" s="172">
        <v>66255</v>
      </c>
      <c r="S14" s="172">
        <v>62389</v>
      </c>
      <c r="T14" s="172">
        <v>64552</v>
      </c>
      <c r="U14" s="172">
        <v>71139</v>
      </c>
      <c r="V14" s="172">
        <v>68740</v>
      </c>
      <c r="W14" s="172">
        <v>68840</v>
      </c>
      <c r="X14" s="530"/>
      <c r="Y14" s="522">
        <f t="shared" si="10"/>
        <v>-2399</v>
      </c>
      <c r="Z14" s="522">
        <f t="shared" si="11"/>
        <v>100</v>
      </c>
      <c r="AA14" s="523">
        <f t="shared" si="12"/>
        <v>-3.3722711873936939E-2</v>
      </c>
      <c r="AB14" s="523">
        <f t="shared" si="13"/>
        <v>1.4547570555716316E-3</v>
      </c>
    </row>
    <row r="15" spans="1:28" ht="22.5" customHeight="1" x14ac:dyDescent="0.25">
      <c r="A15" s="581"/>
      <c r="B15" s="167" t="s">
        <v>183</v>
      </c>
      <c r="C15" s="165">
        <v>24762</v>
      </c>
      <c r="D15" s="165">
        <v>24395</v>
      </c>
      <c r="E15" s="165">
        <v>24207</v>
      </c>
      <c r="F15" s="165">
        <v>25055</v>
      </c>
      <c r="G15" s="165">
        <v>25977</v>
      </c>
      <c r="H15" s="165">
        <v>25790</v>
      </c>
      <c r="I15" s="272">
        <v>24873</v>
      </c>
      <c r="J15" s="272">
        <v>24982</v>
      </c>
      <c r="K15" s="272">
        <v>24981</v>
      </c>
      <c r="L15" s="272">
        <v>25050</v>
      </c>
      <c r="M15" s="272">
        <v>25098</v>
      </c>
      <c r="N15" s="272">
        <v>24967</v>
      </c>
      <c r="O15" s="272">
        <v>25590</v>
      </c>
      <c r="P15" s="272">
        <v>25582</v>
      </c>
      <c r="Q15" s="172">
        <v>27512</v>
      </c>
      <c r="R15" s="172">
        <v>27091</v>
      </c>
      <c r="S15" s="172">
        <v>28168</v>
      </c>
      <c r="T15" s="172">
        <v>28139</v>
      </c>
      <c r="U15" s="172">
        <v>29630</v>
      </c>
      <c r="V15" s="172">
        <v>29283</v>
      </c>
      <c r="W15" s="172">
        <v>28042</v>
      </c>
      <c r="X15" s="530"/>
      <c r="Y15" s="522">
        <f t="shared" si="10"/>
        <v>-347</v>
      </c>
      <c r="Z15" s="522">
        <f t="shared" si="11"/>
        <v>-1241</v>
      </c>
      <c r="AA15" s="523">
        <f t="shared" si="12"/>
        <v>-1.1711103611204865E-2</v>
      </c>
      <c r="AB15" s="523">
        <f t="shared" si="13"/>
        <v>-4.2379537615681473E-2</v>
      </c>
    </row>
    <row r="16" spans="1:28" ht="17.25" customHeight="1" x14ac:dyDescent="0.25">
      <c r="A16" s="581" t="s">
        <v>287</v>
      </c>
      <c r="B16" s="168" t="s">
        <v>286</v>
      </c>
      <c r="C16" s="23">
        <v>3988</v>
      </c>
      <c r="D16" s="23">
        <v>3623</v>
      </c>
      <c r="E16" s="23">
        <v>2955</v>
      </c>
      <c r="F16" s="23">
        <v>2764</v>
      </c>
      <c r="G16" s="23">
        <v>3571</v>
      </c>
      <c r="H16" s="23">
        <v>3540</v>
      </c>
      <c r="I16" s="271">
        <v>4288</v>
      </c>
      <c r="J16" s="271">
        <v>4146</v>
      </c>
      <c r="K16" s="271">
        <v>4744</v>
      </c>
      <c r="L16" s="271">
        <v>3968</v>
      </c>
      <c r="M16" s="271">
        <v>4220</v>
      </c>
      <c r="N16" s="271">
        <v>4154</v>
      </c>
      <c r="O16" s="271">
        <v>3514</v>
      </c>
      <c r="P16" s="271"/>
      <c r="Q16" s="393">
        <v>3959</v>
      </c>
      <c r="R16" s="393">
        <v>3812</v>
      </c>
      <c r="S16" s="393">
        <v>3628</v>
      </c>
      <c r="T16" s="393">
        <v>3704</v>
      </c>
      <c r="U16" s="393">
        <v>4153</v>
      </c>
      <c r="V16" s="393">
        <v>3645</v>
      </c>
      <c r="W16" s="393">
        <v>3514</v>
      </c>
      <c r="X16" s="529"/>
      <c r="Y16" s="522">
        <f t="shared" si="10"/>
        <v>-508</v>
      </c>
      <c r="Z16" s="522">
        <f t="shared" si="11"/>
        <v>-131</v>
      </c>
      <c r="AA16" s="523">
        <f t="shared" si="12"/>
        <v>-0.12232121358054415</v>
      </c>
      <c r="AB16" s="523">
        <f t="shared" si="13"/>
        <v>-3.5939643347050798E-2</v>
      </c>
    </row>
    <row r="17" spans="1:28" ht="17.25" customHeight="1" x14ac:dyDescent="0.25">
      <c r="A17" s="581"/>
      <c r="B17" s="167" t="s">
        <v>178</v>
      </c>
      <c r="C17" s="165">
        <v>2112</v>
      </c>
      <c r="D17" s="165">
        <v>1979</v>
      </c>
      <c r="E17" s="165">
        <v>1202</v>
      </c>
      <c r="F17" s="165">
        <v>1180</v>
      </c>
      <c r="G17" s="165">
        <v>1816</v>
      </c>
      <c r="H17" s="165">
        <v>1825</v>
      </c>
      <c r="I17" s="270">
        <v>2612</v>
      </c>
      <c r="J17" s="270">
        <v>2503</v>
      </c>
      <c r="K17" s="270">
        <v>3095</v>
      </c>
      <c r="L17" s="270">
        <v>2425</v>
      </c>
      <c r="M17" s="270">
        <v>2591</v>
      </c>
      <c r="N17" s="270">
        <v>2547</v>
      </c>
      <c r="O17" s="270">
        <v>2029</v>
      </c>
      <c r="P17" s="270"/>
      <c r="Q17" s="171">
        <v>2470</v>
      </c>
      <c r="R17" s="171">
        <v>2396</v>
      </c>
      <c r="S17" s="171">
        <v>2136</v>
      </c>
      <c r="T17" s="171">
        <v>2287</v>
      </c>
      <c r="U17" s="171">
        <v>2665</v>
      </c>
      <c r="V17" s="171">
        <v>2195</v>
      </c>
      <c r="W17" s="171">
        <v>2120</v>
      </c>
      <c r="X17" s="528"/>
      <c r="Y17" s="522">
        <f t="shared" si="10"/>
        <v>-470</v>
      </c>
      <c r="Z17" s="522">
        <f t="shared" si="11"/>
        <v>-75</v>
      </c>
      <c r="AA17" s="523">
        <f t="shared" si="12"/>
        <v>-0.17636022514071292</v>
      </c>
      <c r="AB17" s="523">
        <f t="shared" si="13"/>
        <v>-3.4168564920273314E-2</v>
      </c>
    </row>
    <row r="18" spans="1:28" ht="23.25" customHeight="1" x14ac:dyDescent="0.25">
      <c r="A18" s="581"/>
      <c r="B18" s="167" t="s">
        <v>285</v>
      </c>
      <c r="C18" s="165">
        <v>1876</v>
      </c>
      <c r="D18" s="165">
        <v>1644</v>
      </c>
      <c r="E18" s="165">
        <v>1753</v>
      </c>
      <c r="F18" s="165">
        <v>1584</v>
      </c>
      <c r="G18" s="165">
        <v>1755</v>
      </c>
      <c r="H18" s="165">
        <v>1715</v>
      </c>
      <c r="I18" s="270">
        <v>1676</v>
      </c>
      <c r="J18" s="270">
        <v>1643</v>
      </c>
      <c r="K18" s="270">
        <v>1649</v>
      </c>
      <c r="L18" s="270">
        <v>1543</v>
      </c>
      <c r="M18" s="270">
        <v>1629</v>
      </c>
      <c r="N18" s="270">
        <v>1607</v>
      </c>
      <c r="O18" s="270">
        <v>1485</v>
      </c>
      <c r="P18" s="270"/>
      <c r="Q18" s="171">
        <v>1489</v>
      </c>
      <c r="R18" s="171">
        <v>1416</v>
      </c>
      <c r="S18" s="171">
        <v>1492</v>
      </c>
      <c r="T18" s="171">
        <v>1417</v>
      </c>
      <c r="U18" s="171">
        <v>1488</v>
      </c>
      <c r="V18" s="171">
        <v>1450</v>
      </c>
      <c r="W18" s="171">
        <v>1394</v>
      </c>
      <c r="X18" s="528"/>
      <c r="Y18" s="522">
        <f t="shared" si="10"/>
        <v>-38</v>
      </c>
      <c r="Z18" s="522">
        <f t="shared" si="11"/>
        <v>-56</v>
      </c>
      <c r="AA18" s="523">
        <f t="shared" si="12"/>
        <v>-2.5537634408602128E-2</v>
      </c>
      <c r="AB18" s="523">
        <f t="shared" si="13"/>
        <v>-3.8620689655172402E-2</v>
      </c>
    </row>
    <row r="19" spans="1:28" ht="17.25" customHeight="1" x14ac:dyDescent="0.25">
      <c r="A19" s="581" t="s">
        <v>136</v>
      </c>
      <c r="B19" s="168" t="s">
        <v>19</v>
      </c>
      <c r="C19" s="3">
        <v>21627</v>
      </c>
      <c r="D19" s="3">
        <v>21419</v>
      </c>
      <c r="E19" s="3">
        <v>23449</v>
      </c>
      <c r="F19" s="3">
        <v>30207</v>
      </c>
      <c r="G19" s="3">
        <v>21787</v>
      </c>
      <c r="H19" s="3">
        <v>26571</v>
      </c>
      <c r="I19" s="269">
        <v>35015</v>
      </c>
      <c r="J19" s="269">
        <v>33977</v>
      </c>
      <c r="K19" s="269">
        <v>38312</v>
      </c>
      <c r="L19" s="269">
        <v>30822</v>
      </c>
      <c r="M19" s="269">
        <v>34695</v>
      </c>
      <c r="N19" s="269">
        <v>40859</v>
      </c>
      <c r="O19" s="269">
        <v>32564</v>
      </c>
      <c r="P19" s="269"/>
      <c r="Q19" s="170">
        <v>38854</v>
      </c>
      <c r="R19" s="170">
        <v>39221</v>
      </c>
      <c r="S19" s="170">
        <v>40056</v>
      </c>
      <c r="T19" s="170">
        <v>43258</v>
      </c>
      <c r="U19" s="170">
        <v>47840</v>
      </c>
      <c r="V19" s="170">
        <v>50503</v>
      </c>
      <c r="W19" s="170">
        <v>50634</v>
      </c>
      <c r="X19" s="527"/>
      <c r="Y19" s="522">
        <f t="shared" si="10"/>
        <v>2663</v>
      </c>
      <c r="Z19" s="522">
        <f t="shared" si="11"/>
        <v>131</v>
      </c>
      <c r="AA19" s="523">
        <f t="shared" si="12"/>
        <v>5.5664715719063507E-2</v>
      </c>
      <c r="AB19" s="523">
        <f t="shared" si="13"/>
        <v>2.5939053125556555E-3</v>
      </c>
    </row>
    <row r="20" spans="1:28" ht="17.25" customHeight="1" x14ac:dyDescent="0.25">
      <c r="A20" s="634"/>
      <c r="B20" s="167" t="s">
        <v>178</v>
      </c>
      <c r="C20" s="165">
        <v>16801</v>
      </c>
      <c r="D20" s="165">
        <v>16532</v>
      </c>
      <c r="E20" s="165">
        <v>18568</v>
      </c>
      <c r="F20" s="165">
        <v>24989</v>
      </c>
      <c r="G20" s="165">
        <v>16435</v>
      </c>
      <c r="H20" s="165">
        <v>20996</v>
      </c>
      <c r="I20" s="270">
        <v>29460</v>
      </c>
      <c r="J20" s="270">
        <v>28377</v>
      </c>
      <c r="K20" s="270">
        <v>32718</v>
      </c>
      <c r="L20" s="270">
        <v>24911</v>
      </c>
      <c r="M20" s="270">
        <v>28799</v>
      </c>
      <c r="N20" s="270">
        <v>34751</v>
      </c>
      <c r="O20" s="270">
        <v>26418</v>
      </c>
      <c r="P20" s="270"/>
      <c r="Q20" s="171">
        <v>32452</v>
      </c>
      <c r="R20" s="171">
        <v>32782</v>
      </c>
      <c r="S20" s="171">
        <v>33167</v>
      </c>
      <c r="T20" s="171">
        <v>36401</v>
      </c>
      <c r="U20" s="171">
        <v>40796</v>
      </c>
      <c r="V20" s="171">
        <v>43138</v>
      </c>
      <c r="W20" s="171">
        <v>43583</v>
      </c>
      <c r="X20" s="528"/>
      <c r="Y20" s="522">
        <f t="shared" si="10"/>
        <v>2342</v>
      </c>
      <c r="Z20" s="522">
        <f t="shared" si="11"/>
        <v>445</v>
      </c>
      <c r="AA20" s="523">
        <f t="shared" si="12"/>
        <v>5.7407588979311752E-2</v>
      </c>
      <c r="AB20" s="523">
        <f t="shared" si="13"/>
        <v>1.0315730910102516E-2</v>
      </c>
    </row>
    <row r="21" spans="1:28" ht="30" customHeight="1" x14ac:dyDescent="0.25">
      <c r="A21" s="634"/>
      <c r="B21" s="167" t="s">
        <v>285</v>
      </c>
      <c r="C21" s="165">
        <v>4826</v>
      </c>
      <c r="D21" s="165">
        <v>4887</v>
      </c>
      <c r="E21" s="165">
        <v>4881</v>
      </c>
      <c r="F21" s="165">
        <v>5218</v>
      </c>
      <c r="G21" s="165">
        <v>5352</v>
      </c>
      <c r="H21" s="165">
        <v>5575</v>
      </c>
      <c r="I21" s="270">
        <v>5555</v>
      </c>
      <c r="J21" s="270">
        <v>5600</v>
      </c>
      <c r="K21" s="270">
        <v>5594</v>
      </c>
      <c r="L21" s="270">
        <v>5911</v>
      </c>
      <c r="M21" s="270">
        <v>5896</v>
      </c>
      <c r="N21" s="270">
        <v>6108</v>
      </c>
      <c r="O21" s="270">
        <v>6146</v>
      </c>
      <c r="P21" s="270"/>
      <c r="Q21" s="171">
        <v>6402</v>
      </c>
      <c r="R21" s="171">
        <v>6439</v>
      </c>
      <c r="S21" s="171">
        <v>6889</v>
      </c>
      <c r="T21" s="171">
        <v>6857</v>
      </c>
      <c r="U21" s="171">
        <v>7044</v>
      </c>
      <c r="V21" s="171">
        <v>7365</v>
      </c>
      <c r="W21" s="171">
        <v>7051</v>
      </c>
      <c r="X21" s="528"/>
      <c r="Y21" s="522">
        <f t="shared" si="10"/>
        <v>321</v>
      </c>
      <c r="Z21" s="522">
        <f t="shared" si="11"/>
        <v>-314</v>
      </c>
      <c r="AA21" s="523">
        <f t="shared" si="12"/>
        <v>4.5570698466780302E-2</v>
      </c>
      <c r="AB21" s="523">
        <f t="shared" si="13"/>
        <v>-4.2634080108621908E-2</v>
      </c>
    </row>
    <row r="22" spans="1:28" ht="17.25" customHeight="1" x14ac:dyDescent="0.25">
      <c r="A22" s="634"/>
      <c r="B22" s="168" t="s">
        <v>25</v>
      </c>
      <c r="C22" s="23">
        <v>17567</v>
      </c>
      <c r="D22" s="23">
        <v>18982</v>
      </c>
      <c r="E22" s="23">
        <v>21361</v>
      </c>
      <c r="F22" s="23">
        <v>31199</v>
      </c>
      <c r="G22" s="23">
        <v>18520</v>
      </c>
      <c r="H22" s="23">
        <v>24083</v>
      </c>
      <c r="I22" s="271">
        <v>26989</v>
      </c>
      <c r="J22" s="271">
        <v>27698</v>
      </c>
      <c r="K22" s="271">
        <v>32960</v>
      </c>
      <c r="L22" s="271">
        <v>25365</v>
      </c>
      <c r="M22" s="271">
        <v>28268</v>
      </c>
      <c r="N22" s="271">
        <v>34600</v>
      </c>
      <c r="O22" s="271">
        <v>21948</v>
      </c>
      <c r="P22" s="271"/>
      <c r="Q22" s="393">
        <v>25020</v>
      </c>
      <c r="R22" s="393">
        <v>25034</v>
      </c>
      <c r="S22" s="393">
        <v>24553</v>
      </c>
      <c r="T22" s="393">
        <v>26568</v>
      </c>
      <c r="U22" s="393">
        <v>29239</v>
      </c>
      <c r="V22" s="393">
        <v>29964</v>
      </c>
      <c r="W22" s="393">
        <v>28521</v>
      </c>
      <c r="X22" s="529"/>
      <c r="Y22" s="522">
        <f t="shared" si="10"/>
        <v>725</v>
      </c>
      <c r="Z22" s="522">
        <f t="shared" si="11"/>
        <v>-1443</v>
      </c>
      <c r="AA22" s="523">
        <f t="shared" si="12"/>
        <v>2.4795649646020657E-2</v>
      </c>
      <c r="AB22" s="523">
        <f t="shared" si="13"/>
        <v>-4.8157789347216706E-2</v>
      </c>
    </row>
    <row r="23" spans="1:28" ht="17.25" customHeight="1" x14ac:dyDescent="0.25">
      <c r="A23" s="634"/>
      <c r="B23" s="167" t="s">
        <v>178</v>
      </c>
      <c r="C23" s="165">
        <v>15499</v>
      </c>
      <c r="D23" s="165">
        <v>16736</v>
      </c>
      <c r="E23" s="165">
        <v>19057</v>
      </c>
      <c r="F23" s="165">
        <v>28569</v>
      </c>
      <c r="G23" s="165">
        <v>15747</v>
      </c>
      <c r="H23" s="165">
        <v>21196</v>
      </c>
      <c r="I23" s="270">
        <v>24051</v>
      </c>
      <c r="J23" s="270">
        <v>24734</v>
      </c>
      <c r="K23" s="270">
        <v>29874</v>
      </c>
      <c r="L23" s="270">
        <v>22289</v>
      </c>
      <c r="M23" s="270">
        <v>25128</v>
      </c>
      <c r="N23" s="270">
        <v>31432</v>
      </c>
      <c r="O23" s="270">
        <v>18719</v>
      </c>
      <c r="P23" s="270"/>
      <c r="Q23" s="171">
        <v>21696</v>
      </c>
      <c r="R23" s="171">
        <v>21747</v>
      </c>
      <c r="S23" s="171">
        <v>21026</v>
      </c>
      <c r="T23" s="171">
        <v>22848</v>
      </c>
      <c r="U23" s="171">
        <v>25470</v>
      </c>
      <c r="V23" s="171">
        <v>26059</v>
      </c>
      <c r="W23" s="171">
        <v>24702</v>
      </c>
      <c r="X23" s="528"/>
      <c r="Y23" s="522">
        <f t="shared" si="10"/>
        <v>589</v>
      </c>
      <c r="Z23" s="522">
        <f t="shared" si="11"/>
        <v>-1357</v>
      </c>
      <c r="AA23" s="523">
        <f t="shared" si="12"/>
        <v>2.3125245386729443E-2</v>
      </c>
      <c r="AB23" s="523">
        <f t="shared" si="13"/>
        <v>-5.2074139452780277E-2</v>
      </c>
    </row>
    <row r="24" spans="1:28" ht="22.5" customHeight="1" x14ac:dyDescent="0.25">
      <c r="A24" s="634"/>
      <c r="B24" s="167" t="s">
        <v>285</v>
      </c>
      <c r="C24" s="165">
        <v>2068</v>
      </c>
      <c r="D24" s="165">
        <v>2246</v>
      </c>
      <c r="E24" s="165">
        <v>2304</v>
      </c>
      <c r="F24" s="165">
        <v>2630</v>
      </c>
      <c r="G24" s="165">
        <v>2773</v>
      </c>
      <c r="H24" s="165">
        <v>2887</v>
      </c>
      <c r="I24" s="270">
        <v>2938</v>
      </c>
      <c r="J24" s="270">
        <v>2964</v>
      </c>
      <c r="K24" s="270">
        <v>3086</v>
      </c>
      <c r="L24" s="270">
        <v>3076</v>
      </c>
      <c r="M24" s="270">
        <v>3140</v>
      </c>
      <c r="N24" s="270">
        <v>3168</v>
      </c>
      <c r="O24" s="270">
        <v>3229</v>
      </c>
      <c r="P24" s="270"/>
      <c r="Q24" s="171">
        <v>3324</v>
      </c>
      <c r="R24" s="171">
        <v>3287</v>
      </c>
      <c r="S24" s="171">
        <v>3527</v>
      </c>
      <c r="T24" s="171">
        <v>3720</v>
      </c>
      <c r="U24" s="171">
        <v>3769</v>
      </c>
      <c r="V24" s="171">
        <v>3905</v>
      </c>
      <c r="W24" s="171">
        <v>3819</v>
      </c>
      <c r="X24" s="528"/>
      <c r="Y24" s="522">
        <f t="shared" si="10"/>
        <v>136</v>
      </c>
      <c r="Z24" s="522">
        <f t="shared" si="11"/>
        <v>-86</v>
      </c>
      <c r="AA24" s="523">
        <f t="shared" si="12"/>
        <v>3.6083841867869504E-2</v>
      </c>
      <c r="AB24" s="523">
        <f t="shared" si="13"/>
        <v>-2.2023047375160032E-2</v>
      </c>
    </row>
    <row r="25" spans="1:28" ht="26.25" customHeight="1" x14ac:dyDescent="0.25">
      <c r="A25" s="634"/>
      <c r="B25" s="168" t="s">
        <v>151</v>
      </c>
      <c r="C25" s="23">
        <v>39194</v>
      </c>
      <c r="D25" s="23">
        <v>40401</v>
      </c>
      <c r="E25" s="23">
        <v>44810</v>
      </c>
      <c r="F25" s="23">
        <v>61406</v>
      </c>
      <c r="G25" s="23">
        <v>40307</v>
      </c>
      <c r="H25" s="23">
        <v>50654</v>
      </c>
      <c r="I25" s="271">
        <v>62004</v>
      </c>
      <c r="J25" s="271">
        <v>61675</v>
      </c>
      <c r="K25" s="271">
        <v>71272</v>
      </c>
      <c r="L25" s="271">
        <v>56187</v>
      </c>
      <c r="M25" s="271">
        <v>62963</v>
      </c>
      <c r="N25" s="271">
        <v>75459</v>
      </c>
      <c r="O25" s="271">
        <v>54512</v>
      </c>
      <c r="P25" s="271"/>
      <c r="Q25" s="393">
        <v>63874</v>
      </c>
      <c r="R25" s="393">
        <v>64255</v>
      </c>
      <c r="S25" s="393">
        <v>64609</v>
      </c>
      <c r="T25" s="393">
        <v>69826</v>
      </c>
      <c r="U25" s="393">
        <v>77079</v>
      </c>
      <c r="V25" s="393">
        <v>80467</v>
      </c>
      <c r="W25" s="393">
        <v>79155</v>
      </c>
      <c r="X25" s="529"/>
      <c r="Y25" s="522">
        <f t="shared" si="10"/>
        <v>3388</v>
      </c>
      <c r="Z25" s="522">
        <f t="shared" si="11"/>
        <v>-1312</v>
      </c>
      <c r="AA25" s="523">
        <f t="shared" si="12"/>
        <v>4.3954903410786228E-2</v>
      </c>
      <c r="AB25" s="523">
        <f t="shared" si="13"/>
        <v>-1.6304820609690962E-2</v>
      </c>
    </row>
    <row r="26" spans="1:28" ht="20.25" customHeight="1" x14ac:dyDescent="0.25">
      <c r="A26" s="634"/>
      <c r="B26" s="167" t="s">
        <v>178</v>
      </c>
      <c r="C26" s="165">
        <v>32300</v>
      </c>
      <c r="D26" s="165">
        <v>33268</v>
      </c>
      <c r="E26" s="165">
        <v>37625</v>
      </c>
      <c r="F26" s="165">
        <v>53558</v>
      </c>
      <c r="G26" s="165">
        <v>32182</v>
      </c>
      <c r="H26" s="165">
        <v>42192</v>
      </c>
      <c r="I26" s="270">
        <v>53511</v>
      </c>
      <c r="J26" s="270">
        <v>53111</v>
      </c>
      <c r="K26" s="270">
        <v>62592</v>
      </c>
      <c r="L26" s="270">
        <v>47200</v>
      </c>
      <c r="M26" s="270">
        <v>53927</v>
      </c>
      <c r="N26" s="270">
        <v>66183</v>
      </c>
      <c r="O26" s="270">
        <v>45137</v>
      </c>
      <c r="P26" s="270"/>
      <c r="Q26" s="171">
        <v>54148</v>
      </c>
      <c r="R26" s="171">
        <v>54529</v>
      </c>
      <c r="S26" s="171">
        <v>54193</v>
      </c>
      <c r="T26" s="171">
        <v>59249</v>
      </c>
      <c r="U26" s="171">
        <v>66266</v>
      </c>
      <c r="V26" s="171">
        <v>69197</v>
      </c>
      <c r="W26" s="171">
        <v>68285</v>
      </c>
      <c r="X26" s="528"/>
      <c r="Y26" s="522">
        <f t="shared" si="10"/>
        <v>2931</v>
      </c>
      <c r="Z26" s="522">
        <f t="shared" si="11"/>
        <v>-912</v>
      </c>
      <c r="AA26" s="523">
        <f t="shared" si="12"/>
        <v>4.4230827271904083E-2</v>
      </c>
      <c r="AB26" s="523">
        <f t="shared" si="13"/>
        <v>-1.3179762128415984E-2</v>
      </c>
    </row>
    <row r="27" spans="1:28" ht="24" customHeight="1" x14ac:dyDescent="0.25">
      <c r="A27" s="634"/>
      <c r="B27" s="167" t="s">
        <v>285</v>
      </c>
      <c r="C27" s="165">
        <v>6894</v>
      </c>
      <c r="D27" s="165">
        <v>7133</v>
      </c>
      <c r="E27" s="165">
        <v>7185</v>
      </c>
      <c r="F27" s="165">
        <v>7848</v>
      </c>
      <c r="G27" s="165">
        <v>8125</v>
      </c>
      <c r="H27" s="165">
        <v>8462</v>
      </c>
      <c r="I27" s="270">
        <v>8493</v>
      </c>
      <c r="J27" s="270">
        <v>8564</v>
      </c>
      <c r="K27" s="270">
        <v>8680</v>
      </c>
      <c r="L27" s="270">
        <v>8987</v>
      </c>
      <c r="M27" s="270">
        <v>9036</v>
      </c>
      <c r="N27" s="270">
        <v>9276</v>
      </c>
      <c r="O27" s="270">
        <v>9375</v>
      </c>
      <c r="P27" s="270"/>
      <c r="Q27" s="171">
        <v>9726</v>
      </c>
      <c r="R27" s="171">
        <v>9726</v>
      </c>
      <c r="S27" s="171">
        <v>10416</v>
      </c>
      <c r="T27" s="171">
        <v>10577</v>
      </c>
      <c r="U27" s="171">
        <v>10813</v>
      </c>
      <c r="V27" s="171">
        <v>11270</v>
      </c>
      <c r="W27" s="171">
        <v>10870</v>
      </c>
      <c r="X27" s="528"/>
      <c r="Y27" s="522">
        <f t="shared" si="10"/>
        <v>457</v>
      </c>
      <c r="Z27" s="522">
        <f t="shared" si="11"/>
        <v>-400</v>
      </c>
      <c r="AA27" s="523">
        <f t="shared" si="12"/>
        <v>4.2263941551835771E-2</v>
      </c>
      <c r="AB27" s="523">
        <f t="shared" si="13"/>
        <v>-3.5492457852706272E-2</v>
      </c>
    </row>
    <row r="28" spans="1:28" x14ac:dyDescent="0.25">
      <c r="A28" s="666" t="str">
        <f>'5.1-1 source'!A53:I53</f>
        <v>Sources : DGFiP - SRE, CNRACL et FSPOEIE.</v>
      </c>
      <c r="B28" s="666"/>
      <c r="C28" s="666"/>
      <c r="D28" s="666"/>
      <c r="E28" s="666"/>
      <c r="F28" s="666"/>
      <c r="G28" s="666"/>
      <c r="H28" s="666"/>
      <c r="I28" s="666"/>
      <c r="J28" s="666"/>
      <c r="K28" s="666"/>
      <c r="L28" s="666"/>
      <c r="M28" s="666"/>
      <c r="N28" s="666"/>
      <c r="O28" s="666"/>
      <c r="P28" s="666"/>
      <c r="Q28" s="666"/>
      <c r="R28" s="666"/>
      <c r="S28" s="666"/>
      <c r="T28" s="666"/>
      <c r="U28" s="666"/>
      <c r="V28" s="666"/>
      <c r="W28" s="666"/>
      <c r="X28" s="521"/>
      <c r="Y28" s="522"/>
      <c r="Z28" s="522"/>
      <c r="AA28" s="523"/>
      <c r="AB28" s="523"/>
    </row>
    <row r="29" spans="1:28" ht="34.5" customHeight="1" x14ac:dyDescent="0.25">
      <c r="A29" s="545" t="s">
        <v>412</v>
      </c>
      <c r="B29" s="665"/>
      <c r="C29" s="665"/>
      <c r="D29" s="665"/>
      <c r="E29" s="665"/>
      <c r="F29" s="665"/>
      <c r="G29" s="665"/>
      <c r="H29" s="665"/>
      <c r="I29" s="665"/>
      <c r="J29" s="665"/>
      <c r="K29" s="665"/>
      <c r="L29" s="665"/>
      <c r="M29" s="665"/>
      <c r="N29" s="665"/>
      <c r="O29" s="665"/>
      <c r="P29" s="665"/>
      <c r="Q29" s="665"/>
      <c r="R29" s="665"/>
      <c r="S29" s="665"/>
      <c r="T29" s="665"/>
      <c r="U29" s="665"/>
      <c r="V29" s="665"/>
      <c r="W29" s="665"/>
      <c r="X29" s="521"/>
      <c r="Y29" s="522"/>
      <c r="Z29" s="522"/>
      <c r="AA29" s="523"/>
      <c r="AB29" s="523"/>
    </row>
    <row r="30" spans="1:28" x14ac:dyDescent="0.25">
      <c r="A30" s="545" t="s">
        <v>413</v>
      </c>
      <c r="B30" s="545"/>
      <c r="C30" s="545"/>
      <c r="D30" s="545"/>
      <c r="E30" s="545"/>
      <c r="F30" s="545"/>
      <c r="G30" s="545"/>
      <c r="H30" s="545"/>
      <c r="I30" s="545"/>
      <c r="J30" s="545"/>
      <c r="K30" s="545"/>
      <c r="L30" s="545"/>
      <c r="M30" s="545"/>
      <c r="N30" s="545"/>
      <c r="O30" s="545"/>
      <c r="P30" s="545"/>
      <c r="Q30" s="545"/>
      <c r="R30" s="545"/>
      <c r="S30" s="545"/>
      <c r="T30" s="545"/>
      <c r="U30" s="545"/>
      <c r="V30" s="545"/>
      <c r="W30" s="545"/>
      <c r="X30" s="516"/>
      <c r="Y30" s="522"/>
      <c r="Z30" s="522"/>
      <c r="AA30" s="523"/>
      <c r="AB30" s="523"/>
    </row>
    <row r="31" spans="1:28" x14ac:dyDescent="0.25">
      <c r="A31" s="663" t="s">
        <v>284</v>
      </c>
      <c r="B31" s="663"/>
      <c r="C31" s="663"/>
      <c r="D31" s="663"/>
      <c r="E31" s="663"/>
      <c r="F31" s="663"/>
      <c r="G31" s="663"/>
      <c r="H31" s="663"/>
      <c r="I31" s="663"/>
      <c r="J31" s="663"/>
      <c r="K31" s="663"/>
      <c r="L31" s="663"/>
      <c r="M31" s="663"/>
      <c r="N31" s="663"/>
      <c r="O31" s="663"/>
      <c r="P31" s="663"/>
      <c r="Q31" s="663"/>
      <c r="R31" s="663"/>
      <c r="S31" s="663"/>
      <c r="T31" s="663"/>
      <c r="U31" s="663"/>
      <c r="V31" s="663"/>
      <c r="W31" s="663"/>
      <c r="X31" s="519"/>
      <c r="Y31" s="522"/>
      <c r="Z31" s="522"/>
      <c r="AA31" s="523"/>
      <c r="AB31" s="523"/>
    </row>
    <row r="32" spans="1:28" x14ac:dyDescent="0.25">
      <c r="A32" s="664" t="s">
        <v>434</v>
      </c>
      <c r="B32" s="664"/>
      <c r="C32" s="664"/>
      <c r="D32" s="664"/>
      <c r="E32" s="664"/>
      <c r="F32" s="664"/>
      <c r="G32" s="664"/>
      <c r="H32" s="664"/>
      <c r="I32" s="664"/>
      <c r="J32" s="664"/>
      <c r="K32" s="664"/>
      <c r="L32" s="664"/>
      <c r="M32" s="664"/>
      <c r="N32" s="664"/>
      <c r="O32" s="664"/>
      <c r="P32" s="664"/>
      <c r="Q32" s="664"/>
      <c r="R32" s="664"/>
      <c r="S32" s="664"/>
      <c r="T32" s="664"/>
      <c r="U32" s="664"/>
      <c r="V32" s="664"/>
      <c r="W32" s="664"/>
      <c r="X32" s="520"/>
      <c r="Y32" s="522"/>
      <c r="Z32" s="522"/>
      <c r="AA32" s="523"/>
      <c r="AB32" s="523"/>
    </row>
    <row r="33" spans="1:24" x14ac:dyDescent="0.25">
      <c r="A33" s="33"/>
      <c r="B33" s="33" t="s">
        <v>512</v>
      </c>
      <c r="C33" s="33"/>
      <c r="D33" s="33"/>
      <c r="E33" s="33"/>
      <c r="F33" s="33"/>
      <c r="G33" s="33"/>
      <c r="H33" s="33"/>
      <c r="I33" s="33"/>
      <c r="J33" s="33"/>
      <c r="K33" s="33"/>
      <c r="L33" s="33"/>
      <c r="M33" s="33"/>
      <c r="N33" s="33"/>
      <c r="O33" s="33"/>
      <c r="P33" s="33"/>
      <c r="Q33" s="33"/>
      <c r="R33" s="33"/>
      <c r="S33" s="531">
        <f t="shared" ref="S33:V33" si="14">S21/S19</f>
        <v>0.17198422208907529</v>
      </c>
      <c r="T33" s="531">
        <f t="shared" si="14"/>
        <v>0.15851403208655046</v>
      </c>
      <c r="U33" s="531">
        <f t="shared" si="14"/>
        <v>0.14724080267558529</v>
      </c>
      <c r="V33" s="531">
        <f t="shared" si="14"/>
        <v>0.14583292081658517</v>
      </c>
      <c r="W33" s="531">
        <f>W21/W19</f>
        <v>0.13925425603349528</v>
      </c>
      <c r="X33" s="518"/>
    </row>
    <row r="34" spans="1:24" x14ac:dyDescent="0.25">
      <c r="W34" s="532">
        <f>W33-S33</f>
        <v>-3.2729966055580012E-2</v>
      </c>
    </row>
    <row r="35" spans="1:24" x14ac:dyDescent="0.25">
      <c r="B35" s="33" t="s">
        <v>513</v>
      </c>
      <c r="S35" s="531">
        <f t="shared" ref="S35:V35" si="15">S24/S22</f>
        <v>0.14364843399991856</v>
      </c>
      <c r="T35" s="531">
        <f t="shared" si="15"/>
        <v>0.14001806684733514</v>
      </c>
      <c r="U35" s="531">
        <f t="shared" si="15"/>
        <v>0.1289031772632443</v>
      </c>
      <c r="V35" s="531">
        <f t="shared" si="15"/>
        <v>0.13032305433186492</v>
      </c>
      <c r="W35" s="531">
        <f>W24/W22</f>
        <v>0.13390133585778899</v>
      </c>
    </row>
  </sheetData>
  <mergeCells count="9">
    <mergeCell ref="A31:W31"/>
    <mergeCell ref="A32:W32"/>
    <mergeCell ref="A29:W29"/>
    <mergeCell ref="A30:W30"/>
    <mergeCell ref="A3:B3"/>
    <mergeCell ref="A4:A15"/>
    <mergeCell ref="A16:A18"/>
    <mergeCell ref="A19:A27"/>
    <mergeCell ref="A28:W28"/>
  </mergeCells>
  <pageMargins left="0.7" right="0.7" top="0.75" bottom="0.75" header="0.3" footer="0.3"/>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tabColor theme="3" tint="0.79998168889431442"/>
  </sheetPr>
  <dimension ref="A1:S22"/>
  <sheetViews>
    <sheetView workbookViewId="0">
      <selection activeCell="A21" sqref="A21:L21"/>
    </sheetView>
  </sheetViews>
  <sheetFormatPr baseColWidth="10" defaultColWidth="11.42578125" defaultRowHeight="15" x14ac:dyDescent="0.25"/>
  <cols>
    <col min="1" max="17" width="11.42578125" style="59"/>
    <col min="18" max="18" width="10.7109375" style="59" customWidth="1"/>
    <col min="19" max="19" width="11.42578125" style="59" hidden="1" customWidth="1"/>
    <col min="20" max="16384" width="11.42578125" style="59"/>
  </cols>
  <sheetData>
    <row r="1" spans="1:12" s="84" customFormat="1" x14ac:dyDescent="0.25">
      <c r="A1" s="551" t="s">
        <v>321</v>
      </c>
      <c r="B1" s="551"/>
      <c r="C1" s="551"/>
      <c r="D1" s="667"/>
      <c r="E1" s="667"/>
      <c r="F1" s="667"/>
      <c r="G1" s="667"/>
      <c r="H1" s="667"/>
      <c r="I1" s="667"/>
      <c r="J1" s="667"/>
      <c r="K1" s="667"/>
      <c r="L1" s="667"/>
    </row>
    <row r="2" spans="1:12" s="186" customFormat="1" x14ac:dyDescent="0.25">
      <c r="A2" s="173"/>
      <c r="B2" s="173"/>
      <c r="C2" s="173"/>
    </row>
    <row r="19" spans="1:19" x14ac:dyDescent="0.25">
      <c r="A19" s="545" t="s">
        <v>471</v>
      </c>
      <c r="B19" s="597"/>
      <c r="C19" s="597"/>
      <c r="D19" s="597"/>
      <c r="E19" s="597"/>
      <c r="F19" s="597"/>
      <c r="G19" s="597"/>
      <c r="H19" s="597"/>
      <c r="I19" s="597"/>
      <c r="J19" s="597"/>
      <c r="K19" s="597"/>
      <c r="L19" s="597"/>
      <c r="M19" s="60"/>
      <c r="N19" s="60"/>
    </row>
    <row r="20" spans="1:19" ht="52.15" customHeight="1" x14ac:dyDescent="0.25">
      <c r="A20" s="555" t="s">
        <v>497</v>
      </c>
      <c r="B20" s="597"/>
      <c r="C20" s="597"/>
      <c r="D20" s="597"/>
      <c r="E20" s="597"/>
      <c r="F20" s="597"/>
      <c r="G20" s="597"/>
      <c r="H20" s="597"/>
      <c r="I20" s="597"/>
      <c r="J20" s="597"/>
      <c r="K20" s="597"/>
      <c r="L20" s="597"/>
      <c r="M20" s="60"/>
      <c r="N20" s="60"/>
    </row>
    <row r="21" spans="1:19" x14ac:dyDescent="0.25">
      <c r="A21" s="572" t="s">
        <v>498</v>
      </c>
      <c r="B21" s="597"/>
      <c r="C21" s="597"/>
      <c r="D21" s="597"/>
      <c r="E21" s="597"/>
      <c r="F21" s="597"/>
      <c r="G21" s="597"/>
      <c r="H21" s="597"/>
      <c r="I21" s="597"/>
      <c r="J21" s="597"/>
      <c r="K21" s="597"/>
      <c r="L21" s="597"/>
      <c r="M21" s="63"/>
      <c r="N21" s="63"/>
    </row>
    <row r="22" spans="1:19" x14ac:dyDescent="0.25">
      <c r="A22" s="555" t="s">
        <v>284</v>
      </c>
      <c r="B22" s="597"/>
      <c r="C22" s="597"/>
      <c r="D22" s="597"/>
      <c r="E22" s="597"/>
      <c r="F22" s="597"/>
      <c r="G22" s="597"/>
      <c r="H22" s="597"/>
      <c r="I22" s="597"/>
      <c r="J22" s="597"/>
      <c r="K22" s="597"/>
      <c r="L22" s="597"/>
      <c r="M22" s="58"/>
      <c r="N22" s="58"/>
      <c r="O22" s="58"/>
      <c r="P22" s="58"/>
      <c r="Q22" s="58"/>
      <c r="R22" s="58"/>
      <c r="S22" s="58"/>
    </row>
  </sheetData>
  <mergeCells count="5">
    <mergeCell ref="A1:L1"/>
    <mergeCell ref="A19:L19"/>
    <mergeCell ref="A20:L20"/>
    <mergeCell ref="A21:L21"/>
    <mergeCell ref="A22:L22"/>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tabColor theme="7"/>
  </sheetPr>
  <dimension ref="A1:S30"/>
  <sheetViews>
    <sheetView workbookViewId="0">
      <pane xSplit="1" ySplit="3" topLeftCell="B4" activePane="bottomRight" state="frozen"/>
      <selection activeCell="A22" sqref="A22:K22"/>
      <selection pane="topRight" activeCell="A22" sqref="A22:K22"/>
      <selection pane="bottomLeft" activeCell="A22" sqref="A22:K22"/>
      <selection pane="bottomRight" activeCell="A22" sqref="A22:K22"/>
    </sheetView>
  </sheetViews>
  <sheetFormatPr baseColWidth="10" defaultColWidth="11.42578125" defaultRowHeight="12.75" x14ac:dyDescent="0.25"/>
  <cols>
    <col min="1" max="1" width="28.5703125" style="15" customWidth="1"/>
    <col min="2" max="17" width="8.7109375" style="15" customWidth="1"/>
    <col min="18" max="18" width="15" style="15" customWidth="1"/>
    <col min="19" max="16384" width="11.42578125" style="15"/>
  </cols>
  <sheetData>
    <row r="1" spans="1:17" s="85" customFormat="1" ht="30" customHeight="1" x14ac:dyDescent="0.25">
      <c r="A1" s="551"/>
      <c r="B1" s="551"/>
      <c r="C1" s="551"/>
      <c r="D1" s="551"/>
      <c r="E1" s="551"/>
      <c r="F1" s="551"/>
      <c r="G1" s="551"/>
      <c r="H1" s="551"/>
      <c r="I1" s="551"/>
      <c r="J1" s="551"/>
      <c r="K1" s="551"/>
      <c r="L1" s="551"/>
      <c r="M1" s="551"/>
      <c r="N1" s="551"/>
      <c r="O1" s="408"/>
      <c r="P1" s="511"/>
      <c r="Q1" s="287"/>
    </row>
    <row r="2" spans="1:17" s="85" customFormat="1" x14ac:dyDescent="0.25">
      <c r="A2" s="182"/>
      <c r="B2" s="182"/>
      <c r="C2" s="182"/>
      <c r="D2" s="182"/>
      <c r="E2" s="182"/>
      <c r="F2" s="182"/>
      <c r="G2" s="182"/>
      <c r="H2" s="182"/>
      <c r="I2" s="182"/>
      <c r="J2" s="182"/>
      <c r="K2" s="182"/>
      <c r="L2" s="182"/>
      <c r="M2" s="182"/>
      <c r="N2" s="280"/>
      <c r="O2" s="408"/>
      <c r="P2" s="511"/>
      <c r="Q2" s="287"/>
    </row>
    <row r="3" spans="1:17" s="169" customFormat="1" ht="15" x14ac:dyDescent="0.25">
      <c r="A3" s="164"/>
      <c r="B3" s="137">
        <v>2004</v>
      </c>
      <c r="C3" s="137">
        <v>2005</v>
      </c>
      <c r="D3" s="137">
        <v>2006</v>
      </c>
      <c r="E3" s="137">
        <v>2007</v>
      </c>
      <c r="F3" s="137">
        <v>2008</v>
      </c>
      <c r="G3" s="137">
        <v>2009</v>
      </c>
      <c r="H3" s="137">
        <v>2010</v>
      </c>
      <c r="I3" s="137">
        <v>2011</v>
      </c>
      <c r="J3" s="137">
        <v>2012</v>
      </c>
      <c r="K3" s="137">
        <v>2013</v>
      </c>
      <c r="L3" s="137">
        <v>2014</v>
      </c>
      <c r="M3" s="137">
        <v>2015</v>
      </c>
      <c r="N3" s="137">
        <v>2016</v>
      </c>
      <c r="O3" s="137">
        <v>2017</v>
      </c>
      <c r="P3" s="137">
        <v>2018</v>
      </c>
      <c r="Q3" s="137">
        <v>2019</v>
      </c>
    </row>
    <row r="4" spans="1:17" ht="22.5" x14ac:dyDescent="0.25">
      <c r="A4" s="32" t="s">
        <v>288</v>
      </c>
      <c r="B4" s="442">
        <f>'5.1-6 source'!G8</f>
        <v>72003</v>
      </c>
      <c r="C4" s="442">
        <f>'5.1-6 source'!H8</f>
        <v>70284</v>
      </c>
      <c r="D4" s="442">
        <f>'5.1-6 source'!I8</f>
        <v>76775</v>
      </c>
      <c r="E4" s="442">
        <f>'5.1-6 source'!J8</f>
        <v>81287</v>
      </c>
      <c r="F4" s="442">
        <f>'5.1-6 source'!K8</f>
        <v>81456</v>
      </c>
      <c r="G4" s="442">
        <f>'5.1-6 source'!L8</f>
        <v>68167</v>
      </c>
      <c r="H4" s="442">
        <f>'5.1-6 source'!M8</f>
        <v>70095</v>
      </c>
      <c r="I4" s="442">
        <f>'5.1-6 source'!N8</f>
        <v>74654</v>
      </c>
      <c r="J4" s="442">
        <f>'5.1-6 source'!O8</f>
        <v>49265</v>
      </c>
      <c r="K4" s="442">
        <f>'5.1-6 source'!Q8</f>
        <v>55887</v>
      </c>
      <c r="L4" s="442">
        <f>'5.1-6 source'!R8</f>
        <v>54398</v>
      </c>
      <c r="M4" s="442">
        <f>'5.1-6 source'!S8</f>
        <v>51153</v>
      </c>
      <c r="N4" s="442">
        <f>'5.1-6 source'!T8</f>
        <v>53140</v>
      </c>
      <c r="O4" s="442">
        <f>'5.1-6 source'!U8</f>
        <v>59518</v>
      </c>
      <c r="P4" s="442">
        <f>'5.1-6 source'!V8</f>
        <v>56804</v>
      </c>
      <c r="Q4" s="442">
        <f>'5.1-6 source'!W8</f>
        <v>55770</v>
      </c>
    </row>
    <row r="5" spans="1:17" ht="22.5" customHeight="1" x14ac:dyDescent="0.25">
      <c r="A5" s="32" t="s">
        <v>289</v>
      </c>
      <c r="B5" s="442">
        <f>'5.1-6 source'!G5</f>
        <v>57608</v>
      </c>
      <c r="C5" s="442">
        <f>'5.1-6 source'!H5</f>
        <v>56617</v>
      </c>
      <c r="D5" s="442">
        <f>'5.1-6 source'!I5</f>
        <v>61682</v>
      </c>
      <c r="E5" s="442">
        <f>'5.1-6 source'!J5</f>
        <v>64930</v>
      </c>
      <c r="F5" s="442">
        <f>'5.1-6 source'!K5</f>
        <v>65939</v>
      </c>
      <c r="G5" s="442">
        <f>'5.1-6 source'!L5</f>
        <v>54296</v>
      </c>
      <c r="H5" s="442">
        <f>'5.1-6 source'!M5</f>
        <v>56160</v>
      </c>
      <c r="I5" s="442">
        <f>'5.1-6 source'!N5</f>
        <v>59081</v>
      </c>
      <c r="J5" s="442">
        <f>'5.1-6 source'!O5</f>
        <v>42905</v>
      </c>
      <c r="K5" s="442">
        <f>'5.1-6 source'!P5</f>
        <v>45966</v>
      </c>
      <c r="L5" s="442">
        <f>'5.1-6 source'!Q5</f>
        <v>45966</v>
      </c>
      <c r="M5" s="442">
        <f>'5.1-6 source'!R5</f>
        <v>44234</v>
      </c>
      <c r="N5" s="442">
        <f>'5.1-6 source'!S5</f>
        <v>41425</v>
      </c>
      <c r="O5" s="442">
        <f>'5.1-6 source'!T5</f>
        <v>41762</v>
      </c>
      <c r="P5" s="442">
        <f>'5.1-6 source'!U5</f>
        <v>46104</v>
      </c>
      <c r="Q5" s="442">
        <f>'5.1-6 source'!V5</f>
        <v>43548</v>
      </c>
    </row>
    <row r="6" spans="1:17" ht="22.5" x14ac:dyDescent="0.25">
      <c r="A6" s="32" t="s">
        <v>188</v>
      </c>
      <c r="B6" s="442">
        <f>'5.1-6 source'!G11</f>
        <v>10556</v>
      </c>
      <c r="C6" s="442">
        <f>'5.1-6 source'!H11</f>
        <v>9753</v>
      </c>
      <c r="D6" s="442">
        <f>'5.1-6 source'!I11</f>
        <v>9720</v>
      </c>
      <c r="E6" s="442">
        <f>'5.1-6 source'!J11</f>
        <v>10832</v>
      </c>
      <c r="F6" s="442">
        <f>'5.1-6 source'!K11</f>
        <v>12420</v>
      </c>
      <c r="G6" s="442">
        <f>'5.1-6 source'!L11</f>
        <v>12152</v>
      </c>
      <c r="H6" s="442">
        <f>'5.1-6 source'!M11</f>
        <v>13077</v>
      </c>
      <c r="I6" s="442">
        <f>'5.1-6 source'!N11</f>
        <v>13503</v>
      </c>
      <c r="J6" s="442">
        <f>'5.1-6 source'!O11</f>
        <v>11415</v>
      </c>
      <c r="K6" s="442">
        <f>'5.1-6 source'!Q11</f>
        <v>11856</v>
      </c>
      <c r="L6" s="442">
        <f>'5.1-6 source'!R11</f>
        <v>11857</v>
      </c>
      <c r="M6" s="442">
        <f>'5.1-6 source'!S11</f>
        <v>11236</v>
      </c>
      <c r="N6" s="442">
        <f>'5.1-6 source'!T11</f>
        <v>11412</v>
      </c>
      <c r="O6" s="442">
        <f>'5.1-6 source'!U11</f>
        <v>11621</v>
      </c>
      <c r="P6" s="442">
        <f>'5.1-6 source'!V11</f>
        <v>11936</v>
      </c>
      <c r="Q6" s="442">
        <f>'5.1-6 source'!W11</f>
        <v>13070</v>
      </c>
    </row>
    <row r="7" spans="1:17" ht="22.5" x14ac:dyDescent="0.25">
      <c r="A7" s="32" t="s">
        <v>187</v>
      </c>
      <c r="B7" s="442">
        <f>'5.1-6 source'!G17</f>
        <v>1816</v>
      </c>
      <c r="C7" s="442">
        <f>'5.1-6 source'!H17</f>
        <v>1825</v>
      </c>
      <c r="D7" s="442">
        <f>'5.1-6 source'!I17</f>
        <v>2612</v>
      </c>
      <c r="E7" s="442">
        <f>'5.1-6 source'!J17</f>
        <v>2503</v>
      </c>
      <c r="F7" s="442">
        <f>'5.1-6 source'!K17</f>
        <v>3095</v>
      </c>
      <c r="G7" s="442">
        <f>'5.1-6 source'!L17</f>
        <v>2425</v>
      </c>
      <c r="H7" s="442">
        <f>'5.1-6 source'!M17</f>
        <v>2591</v>
      </c>
      <c r="I7" s="442">
        <f>'5.1-6 source'!N17</f>
        <v>2547</v>
      </c>
      <c r="J7" s="442">
        <f>'5.1-6 source'!O17</f>
        <v>2029</v>
      </c>
      <c r="K7" s="442">
        <f>'5.1-6 source'!Q17</f>
        <v>2470</v>
      </c>
      <c r="L7" s="442">
        <f>'5.1-6 source'!R17</f>
        <v>2396</v>
      </c>
      <c r="M7" s="442">
        <f>'5.1-6 source'!S17</f>
        <v>2136</v>
      </c>
      <c r="N7" s="442">
        <f>'5.1-6 source'!T17</f>
        <v>2287</v>
      </c>
      <c r="O7" s="442">
        <f>'5.1-6 source'!U17</f>
        <v>2665</v>
      </c>
      <c r="P7" s="442">
        <f>'5.1-6 source'!V17</f>
        <v>2195</v>
      </c>
      <c r="Q7" s="442">
        <f>'5.1-6 source'!W17</f>
        <v>2120</v>
      </c>
    </row>
    <row r="8" spans="1:17" ht="22.5" x14ac:dyDescent="0.25">
      <c r="A8" s="32" t="s">
        <v>185</v>
      </c>
      <c r="B8" s="442">
        <f>'5.1-6 source'!G20</f>
        <v>16435</v>
      </c>
      <c r="C8" s="442">
        <f>'5.1-6 source'!H20</f>
        <v>20996</v>
      </c>
      <c r="D8" s="442">
        <f>'5.1-6 source'!I20</f>
        <v>29460</v>
      </c>
      <c r="E8" s="442">
        <f>'5.1-6 source'!J20</f>
        <v>28377</v>
      </c>
      <c r="F8" s="442">
        <f>'5.1-6 source'!K20</f>
        <v>32718</v>
      </c>
      <c r="G8" s="442">
        <f>'5.1-6 source'!L20</f>
        <v>24911</v>
      </c>
      <c r="H8" s="442">
        <f>'5.1-6 source'!M20</f>
        <v>28799</v>
      </c>
      <c r="I8" s="442">
        <f>'5.1-6 source'!N20</f>
        <v>34751</v>
      </c>
      <c r="J8" s="442">
        <f>'5.1-6 source'!O20</f>
        <v>26418</v>
      </c>
      <c r="K8" s="442">
        <f>'5.1-6 source'!Q20</f>
        <v>32452</v>
      </c>
      <c r="L8" s="442">
        <f>'5.1-6 source'!R20</f>
        <v>32782</v>
      </c>
      <c r="M8" s="442">
        <f>'5.1-6 source'!S20</f>
        <v>33167</v>
      </c>
      <c r="N8" s="442">
        <f>'5.1-6 source'!T20</f>
        <v>36401</v>
      </c>
      <c r="O8" s="442">
        <f>'5.1-6 source'!U20</f>
        <v>40796</v>
      </c>
      <c r="P8" s="442">
        <f>'5.1-6 source'!V20</f>
        <v>43138</v>
      </c>
      <c r="Q8" s="442">
        <f>'5.1-6 source'!W20</f>
        <v>43583</v>
      </c>
    </row>
    <row r="9" spans="1:17" ht="22.5" x14ac:dyDescent="0.25">
      <c r="A9" s="32" t="s">
        <v>186</v>
      </c>
      <c r="B9" s="442">
        <f>'5.1-6 source'!G23</f>
        <v>15747</v>
      </c>
      <c r="C9" s="442">
        <f>'5.1-6 source'!H23</f>
        <v>21196</v>
      </c>
      <c r="D9" s="442">
        <f>'5.1-6 source'!I23</f>
        <v>24051</v>
      </c>
      <c r="E9" s="442">
        <f>'5.1-6 source'!J23</f>
        <v>24734</v>
      </c>
      <c r="F9" s="442">
        <f>'5.1-6 source'!K23</f>
        <v>29874</v>
      </c>
      <c r="G9" s="442">
        <f>'5.1-6 source'!L23</f>
        <v>22289</v>
      </c>
      <c r="H9" s="442">
        <f>'5.1-6 source'!M23</f>
        <v>25128</v>
      </c>
      <c r="I9" s="442">
        <f>'5.1-6 source'!N23</f>
        <v>31432</v>
      </c>
      <c r="J9" s="442">
        <f>'5.1-6 source'!O23</f>
        <v>18719</v>
      </c>
      <c r="K9" s="442">
        <f>'5.1-6 source'!Q23</f>
        <v>21696</v>
      </c>
      <c r="L9" s="442">
        <f>'5.1-6 source'!R23</f>
        <v>21747</v>
      </c>
      <c r="M9" s="442">
        <f>'5.1-6 source'!S23</f>
        <v>21026</v>
      </c>
      <c r="N9" s="442">
        <f>'5.1-6 source'!T23</f>
        <v>22848</v>
      </c>
      <c r="O9" s="442">
        <f>'5.1-6 source'!U23</f>
        <v>25470</v>
      </c>
      <c r="P9" s="442">
        <f>'5.1-6 source'!V23</f>
        <v>26059</v>
      </c>
      <c r="Q9" s="442">
        <f>'5.1-6 source'!W23</f>
        <v>24702</v>
      </c>
    </row>
    <row r="10" spans="1:17" x14ac:dyDescent="0.25">
      <c r="A10" s="57"/>
      <c r="B10" s="496"/>
      <c r="C10" s="496"/>
      <c r="D10" s="496"/>
      <c r="E10" s="496"/>
      <c r="F10" s="496"/>
      <c r="G10" s="496"/>
      <c r="H10" s="481"/>
      <c r="I10" s="481"/>
      <c r="J10" s="481"/>
      <c r="K10" s="481"/>
      <c r="L10" s="481"/>
      <c r="M10" s="55"/>
      <c r="N10" s="481"/>
      <c r="O10" s="481"/>
      <c r="P10" s="481"/>
      <c r="Q10" s="481"/>
    </row>
    <row r="11" spans="1:17" s="169" customFormat="1" ht="15" x14ac:dyDescent="0.25">
      <c r="A11" s="166"/>
      <c r="B11" s="137">
        <v>2004</v>
      </c>
      <c r="C11" s="137">
        <v>2005</v>
      </c>
      <c r="D11" s="137">
        <v>2006</v>
      </c>
      <c r="E11" s="137">
        <v>2007</v>
      </c>
      <c r="F11" s="137">
        <v>2008</v>
      </c>
      <c r="G11" s="137">
        <v>2009</v>
      </c>
      <c r="H11" s="137">
        <v>2010</v>
      </c>
      <c r="I11" s="137">
        <v>2011</v>
      </c>
      <c r="J11" s="137">
        <v>2012</v>
      </c>
      <c r="K11" s="137">
        <v>2013</v>
      </c>
      <c r="L11" s="137">
        <v>2014</v>
      </c>
      <c r="M11" s="137">
        <v>2015</v>
      </c>
      <c r="N11" s="137">
        <v>2016</v>
      </c>
      <c r="O11" s="137">
        <v>2017</v>
      </c>
      <c r="P11" s="137">
        <v>2018</v>
      </c>
      <c r="Q11" s="137">
        <v>2019</v>
      </c>
    </row>
    <row r="12" spans="1:17" ht="22.5" x14ac:dyDescent="0.25">
      <c r="A12" s="32" t="s">
        <v>288</v>
      </c>
      <c r="B12" s="486">
        <v>100</v>
      </c>
      <c r="C12" s="486">
        <f t="shared" ref="C12:C17" si="0">C4*$B12/$B4</f>
        <v>97.612599475021881</v>
      </c>
      <c r="D12" s="486">
        <f t="shared" ref="D12:J12" si="1">D4*$B12/$B4</f>
        <v>106.62750163187646</v>
      </c>
      <c r="E12" s="486">
        <f t="shared" si="1"/>
        <v>112.89390719831118</v>
      </c>
      <c r="F12" s="486">
        <f t="shared" si="1"/>
        <v>113.1286196408483</v>
      </c>
      <c r="G12" s="486">
        <f t="shared" si="1"/>
        <v>94.672444203713738</v>
      </c>
      <c r="H12" s="486">
        <f t="shared" si="1"/>
        <v>97.350110412066158</v>
      </c>
      <c r="I12" s="486">
        <f t="shared" si="1"/>
        <v>103.6817910364846</v>
      </c>
      <c r="J12" s="486">
        <f t="shared" si="1"/>
        <v>68.420760246100855</v>
      </c>
      <c r="K12" s="486">
        <f>K24*$B12/$B4</f>
        <v>77.617599266697226</v>
      </c>
      <c r="L12" s="486">
        <f>L4*K12/K4</f>
        <v>75.549629876532933</v>
      </c>
      <c r="M12" s="486">
        <f t="shared" ref="M12:N12" si="2">M4*L12/L4</f>
        <v>71.042873213616105</v>
      </c>
      <c r="N12" s="486">
        <f t="shared" si="2"/>
        <v>73.802480452203383</v>
      </c>
      <c r="O12" s="486">
        <f>O4*N12/N4</f>
        <v>82.660444703692903</v>
      </c>
      <c r="P12" s="486">
        <f t="shared" ref="P12:Q14" si="3">P4*O12/O4</f>
        <v>78.891157312889746</v>
      </c>
      <c r="Q12" s="486">
        <f t="shared" si="3"/>
        <v>77.455106037248456</v>
      </c>
    </row>
    <row r="13" spans="1:17" ht="22.5" x14ac:dyDescent="0.25">
      <c r="A13" s="32" t="s">
        <v>289</v>
      </c>
      <c r="B13" s="486">
        <v>100</v>
      </c>
      <c r="C13" s="486">
        <f t="shared" si="0"/>
        <v>98.279752812109436</v>
      </c>
      <c r="D13" s="486">
        <f t="shared" ref="D13:J13" si="4">D5*$B13/$B5</f>
        <v>107.07193445354812</v>
      </c>
      <c r="E13" s="486">
        <f t="shared" si="4"/>
        <v>112.71004027218441</v>
      </c>
      <c r="F13" s="486">
        <f t="shared" si="4"/>
        <v>114.46153312039995</v>
      </c>
      <c r="G13" s="486">
        <f t="shared" si="4"/>
        <v>94.250798500208305</v>
      </c>
      <c r="H13" s="486">
        <f t="shared" si="4"/>
        <v>97.486460213859189</v>
      </c>
      <c r="I13" s="486">
        <f t="shared" si="4"/>
        <v>102.55693653659215</v>
      </c>
      <c r="J13" s="486">
        <f t="shared" si="4"/>
        <v>74.477503124566027</v>
      </c>
      <c r="K13" s="486">
        <f>K23*$B13/$B5</f>
        <v>79.791001249826408</v>
      </c>
      <c r="L13" s="486">
        <f>L5*K13/K5</f>
        <v>79.791001249826408</v>
      </c>
      <c r="M13" s="486">
        <f t="shared" ref="M13:O13" si="5">M5*L13/L5</f>
        <v>76.784474378558528</v>
      </c>
      <c r="N13" s="486">
        <f t="shared" si="5"/>
        <v>71.908415497847514</v>
      </c>
      <c r="O13" s="486">
        <f t="shared" si="5"/>
        <v>72.493403693931398</v>
      </c>
      <c r="P13" s="486">
        <f t="shared" si="3"/>
        <v>80.030551312317726</v>
      </c>
      <c r="Q13" s="486">
        <f t="shared" si="3"/>
        <v>75.593667546174132</v>
      </c>
    </row>
    <row r="14" spans="1:17" ht="22.5" x14ac:dyDescent="0.25">
      <c r="A14" s="32" t="s">
        <v>188</v>
      </c>
      <c r="B14" s="486">
        <v>100</v>
      </c>
      <c r="C14" s="486">
        <f t="shared" si="0"/>
        <v>92.392951875710494</v>
      </c>
      <c r="D14" s="486">
        <f t="shared" ref="D14:J17" si="6">D6*$B14/$B6</f>
        <v>92.080333459643811</v>
      </c>
      <c r="E14" s="486">
        <f t="shared" si="6"/>
        <v>102.61462675255778</v>
      </c>
      <c r="F14" s="486">
        <f t="shared" si="6"/>
        <v>117.65820386510042</v>
      </c>
      <c r="G14" s="486">
        <f t="shared" si="6"/>
        <v>115.11936339522546</v>
      </c>
      <c r="H14" s="486">
        <f t="shared" si="6"/>
        <v>123.8821523304282</v>
      </c>
      <c r="I14" s="486">
        <f t="shared" si="6"/>
        <v>127.91777188328912</v>
      </c>
      <c r="J14" s="486">
        <f t="shared" si="6"/>
        <v>108.13755210306934</v>
      </c>
      <c r="K14" s="486">
        <f>K25*$B14/$B6</f>
        <v>112.06896551724138</v>
      </c>
      <c r="L14" s="486">
        <f>L6*K14/K6</f>
        <v>112.07841802782819</v>
      </c>
      <c r="M14" s="486">
        <f t="shared" ref="M14:N14" si="7">M6*L14/L6</f>
        <v>106.20840895341804</v>
      </c>
      <c r="N14" s="486">
        <f t="shared" si="7"/>
        <v>107.87205081669693</v>
      </c>
      <c r="O14" s="486">
        <f t="shared" ref="O14" si="8">O6*N14/N6</f>
        <v>109.8476255293406</v>
      </c>
      <c r="P14" s="486">
        <f t="shared" si="3"/>
        <v>112.82516636418634</v>
      </c>
      <c r="Q14" s="486">
        <f t="shared" si="3"/>
        <v>123.54431336963098</v>
      </c>
    </row>
    <row r="15" spans="1:17" ht="22.5" x14ac:dyDescent="0.25">
      <c r="A15" s="32" t="s">
        <v>187</v>
      </c>
      <c r="B15" s="486">
        <v>100</v>
      </c>
      <c r="C15" s="486">
        <f t="shared" si="0"/>
        <v>100.49559471365639</v>
      </c>
      <c r="D15" s="486">
        <f t="shared" si="6"/>
        <v>143.83259911894274</v>
      </c>
      <c r="E15" s="486">
        <f t="shared" si="6"/>
        <v>137.83039647577093</v>
      </c>
      <c r="F15" s="486">
        <f t="shared" si="6"/>
        <v>170.42951541850221</v>
      </c>
      <c r="G15" s="486">
        <f t="shared" si="6"/>
        <v>133.5352422907489</v>
      </c>
      <c r="H15" s="486">
        <f t="shared" si="6"/>
        <v>142.67621145374449</v>
      </c>
      <c r="I15" s="486">
        <f t="shared" si="6"/>
        <v>140.25330396475772</v>
      </c>
      <c r="J15" s="486">
        <f t="shared" si="6"/>
        <v>111.72907488986785</v>
      </c>
      <c r="K15" s="486">
        <f t="shared" ref="K15:N17" si="9">K7*$B15/$B7</f>
        <v>136.01321585903085</v>
      </c>
      <c r="L15" s="486">
        <f t="shared" si="9"/>
        <v>131.93832599118943</v>
      </c>
      <c r="M15" s="486">
        <f t="shared" si="9"/>
        <v>117.62114537444934</v>
      </c>
      <c r="N15" s="486">
        <f t="shared" si="9"/>
        <v>125.93612334801762</v>
      </c>
      <c r="O15" s="486">
        <f t="shared" ref="O15" si="10">O7*$B15/$B7</f>
        <v>146.75110132158591</v>
      </c>
      <c r="P15" s="486">
        <f t="shared" ref="P15:Q15" si="11">P7*$B15/$B7</f>
        <v>120.87004405286343</v>
      </c>
      <c r="Q15" s="486">
        <f t="shared" si="11"/>
        <v>116.74008810572687</v>
      </c>
    </row>
    <row r="16" spans="1:17" ht="22.5" x14ac:dyDescent="0.25">
      <c r="A16" s="32" t="s">
        <v>185</v>
      </c>
      <c r="B16" s="486">
        <v>100</v>
      </c>
      <c r="C16" s="486">
        <f t="shared" si="0"/>
        <v>127.75174931548524</v>
      </c>
      <c r="D16" s="486">
        <f t="shared" si="6"/>
        <v>179.25159720109522</v>
      </c>
      <c r="E16" s="486">
        <f t="shared" si="6"/>
        <v>172.66200182537267</v>
      </c>
      <c r="F16" s="486">
        <f t="shared" si="6"/>
        <v>199.07514450867052</v>
      </c>
      <c r="G16" s="486">
        <f t="shared" si="6"/>
        <v>151.57286279282019</v>
      </c>
      <c r="H16" s="486">
        <f t="shared" si="6"/>
        <v>175.22969272893215</v>
      </c>
      <c r="I16" s="486">
        <f t="shared" si="6"/>
        <v>211.4450867052023</v>
      </c>
      <c r="J16" s="486">
        <f t="shared" si="6"/>
        <v>160.74231822330393</v>
      </c>
      <c r="K16" s="486">
        <f t="shared" si="9"/>
        <v>197.45664739884393</v>
      </c>
      <c r="L16" s="486">
        <f t="shared" si="9"/>
        <v>199.46455734712504</v>
      </c>
      <c r="M16" s="486">
        <f t="shared" si="9"/>
        <v>201.807118953453</v>
      </c>
      <c r="N16" s="486">
        <f t="shared" si="9"/>
        <v>221.48463644660785</v>
      </c>
      <c r="O16" s="486">
        <f t="shared" ref="O16" si="12">O8*$B16/$B8</f>
        <v>248.2263462123517</v>
      </c>
      <c r="P16" s="486">
        <f t="shared" ref="P16:Q16" si="13">P8*$B16/$B8</f>
        <v>262.47642226954667</v>
      </c>
      <c r="Q16" s="486">
        <f t="shared" si="13"/>
        <v>265.18405841192578</v>
      </c>
    </row>
    <row r="17" spans="1:19" ht="22.5" x14ac:dyDescent="0.25">
      <c r="A17" s="32" t="s">
        <v>186</v>
      </c>
      <c r="B17" s="486">
        <v>100</v>
      </c>
      <c r="C17" s="486">
        <f t="shared" si="0"/>
        <v>134.6034165237823</v>
      </c>
      <c r="D17" s="486">
        <f t="shared" si="6"/>
        <v>152.73385406744143</v>
      </c>
      <c r="E17" s="486">
        <f t="shared" si="6"/>
        <v>157.07118816282465</v>
      </c>
      <c r="F17" s="486">
        <f t="shared" si="6"/>
        <v>189.71232615736332</v>
      </c>
      <c r="G17" s="486">
        <f t="shared" si="6"/>
        <v>141.54442115958597</v>
      </c>
      <c r="H17" s="486">
        <f t="shared" si="6"/>
        <v>159.57325204800915</v>
      </c>
      <c r="I17" s="486">
        <f t="shared" si="6"/>
        <v>199.60627421096081</v>
      </c>
      <c r="J17" s="486">
        <f t="shared" si="6"/>
        <v>118.87343621007176</v>
      </c>
      <c r="K17" s="486">
        <f t="shared" si="9"/>
        <v>137.77862449990474</v>
      </c>
      <c r="L17" s="486">
        <f t="shared" si="9"/>
        <v>138.10249571346924</v>
      </c>
      <c r="M17" s="486">
        <f t="shared" si="9"/>
        <v>133.52384581190069</v>
      </c>
      <c r="N17" s="486">
        <f t="shared" si="9"/>
        <v>145.09430367689083</v>
      </c>
      <c r="O17" s="486">
        <f t="shared" ref="O17" si="14">O9*$B17/$B9</f>
        <v>161.74509430367689</v>
      </c>
      <c r="P17" s="486">
        <f t="shared" ref="P17:Q17" si="15">P9*$B17/$B9</f>
        <v>165.48548929954913</v>
      </c>
      <c r="Q17" s="486">
        <f t="shared" si="15"/>
        <v>156.86797485235283</v>
      </c>
    </row>
    <row r="18" spans="1:19" ht="15.75" x14ac:dyDescent="0.25">
      <c r="A18" s="549"/>
      <c r="B18" s="574"/>
      <c r="C18" s="574"/>
      <c r="D18" s="574"/>
      <c r="E18" s="574"/>
      <c r="F18" s="574"/>
      <c r="G18" s="574"/>
      <c r="H18" s="574"/>
      <c r="I18" s="574"/>
      <c r="J18" s="574"/>
      <c r="K18" s="574"/>
      <c r="L18" s="574"/>
      <c r="M18" s="574"/>
      <c r="N18" s="60"/>
      <c r="O18" s="411"/>
      <c r="P18" s="515"/>
      <c r="Q18" s="290"/>
      <c r="R18" s="101"/>
      <c r="S18" s="16"/>
    </row>
    <row r="19" spans="1:19" ht="63" customHeight="1" x14ac:dyDescent="0.25">
      <c r="A19" s="545"/>
      <c r="B19" s="601"/>
      <c r="C19" s="601"/>
      <c r="D19" s="601"/>
      <c r="E19" s="601"/>
      <c r="F19" s="601"/>
      <c r="G19" s="601"/>
      <c r="H19" s="601"/>
      <c r="I19" s="601"/>
      <c r="J19" s="601"/>
      <c r="K19" s="601"/>
      <c r="L19" s="601"/>
      <c r="M19" s="601"/>
      <c r="N19" s="60"/>
      <c r="O19" s="411"/>
      <c r="P19" s="515"/>
      <c r="Q19" s="290"/>
      <c r="R19" s="101"/>
      <c r="S19" s="16"/>
    </row>
    <row r="20" spans="1:19" ht="15" customHeight="1" x14ac:dyDescent="0.25">
      <c r="A20" s="545"/>
      <c r="B20" s="601"/>
      <c r="C20" s="601"/>
      <c r="D20" s="601"/>
      <c r="E20" s="601"/>
      <c r="F20" s="601"/>
      <c r="G20" s="601"/>
      <c r="H20" s="601"/>
      <c r="I20" s="601"/>
      <c r="J20" s="601"/>
      <c r="K20" s="601"/>
      <c r="L20" s="601"/>
      <c r="M20" s="601"/>
      <c r="N20" s="63"/>
      <c r="O20" s="409"/>
      <c r="P20" s="512"/>
      <c r="Q20" s="288"/>
    </row>
    <row r="21" spans="1:19" ht="15" customHeight="1" x14ac:dyDescent="0.25">
      <c r="A21" s="555"/>
      <c r="B21" s="597"/>
      <c r="C21" s="597"/>
      <c r="D21" s="597"/>
      <c r="E21" s="597"/>
      <c r="F21" s="597"/>
      <c r="G21" s="597"/>
      <c r="H21" s="597"/>
      <c r="I21" s="597"/>
      <c r="J21" s="597"/>
      <c r="K21" s="597"/>
      <c r="L21" s="597"/>
      <c r="M21" s="597"/>
      <c r="N21" s="58"/>
      <c r="O21" s="185"/>
      <c r="P21" s="185"/>
      <c r="Q21" s="185"/>
      <c r="R21" s="58"/>
    </row>
    <row r="22" spans="1:19" x14ac:dyDescent="0.25">
      <c r="K22" s="137">
        <v>2013</v>
      </c>
    </row>
    <row r="23" spans="1:19" x14ac:dyDescent="0.25">
      <c r="J23" s="134" t="s">
        <v>481</v>
      </c>
      <c r="K23" s="484">
        <f>'5.1-6 source'!P5</f>
        <v>45966</v>
      </c>
    </row>
    <row r="24" spans="1:19" x14ac:dyDescent="0.25">
      <c r="I24" s="668" t="s">
        <v>414</v>
      </c>
      <c r="J24" s="134" t="s">
        <v>415</v>
      </c>
      <c r="K24" s="484">
        <f>'5.1-6 source'!P8</f>
        <v>55887</v>
      </c>
    </row>
    <row r="25" spans="1:19" x14ac:dyDescent="0.25">
      <c r="I25" s="668"/>
      <c r="J25" s="134" t="s">
        <v>416</v>
      </c>
      <c r="K25" s="22">
        <f>'5.1-6 source'!P11</f>
        <v>11830</v>
      </c>
    </row>
    <row r="26" spans="1:19" x14ac:dyDescent="0.25">
      <c r="K26" s="26"/>
    </row>
    <row r="27" spans="1:19" x14ac:dyDescent="0.25">
      <c r="K27" s="26"/>
    </row>
    <row r="28" spans="1:19" x14ac:dyDescent="0.25">
      <c r="K28" s="26"/>
    </row>
    <row r="29" spans="1:19" x14ac:dyDescent="0.25">
      <c r="K29" s="16"/>
    </row>
    <row r="30" spans="1:19" x14ac:dyDescent="0.25">
      <c r="K30" s="16"/>
    </row>
  </sheetData>
  <mergeCells count="6">
    <mergeCell ref="A1:N1"/>
    <mergeCell ref="I24:I25"/>
    <mergeCell ref="A18:M18"/>
    <mergeCell ref="A19:M19"/>
    <mergeCell ref="A20:M20"/>
    <mergeCell ref="A21:M21"/>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tabColor theme="3" tint="0.79998168889431442"/>
  </sheetPr>
  <dimension ref="A1:E16"/>
  <sheetViews>
    <sheetView workbookViewId="0">
      <pane xSplit="1" ySplit="3" topLeftCell="B4" activePane="bottomRight" state="frozen"/>
      <selection activeCell="A36" sqref="A36:L36"/>
      <selection pane="topRight" activeCell="A36" sqref="A36:L36"/>
      <selection pane="bottomLeft" activeCell="A36" sqref="A36:L36"/>
      <selection pane="bottomRight" activeCell="A7" sqref="A7"/>
    </sheetView>
  </sheetViews>
  <sheetFormatPr baseColWidth="10" defaultColWidth="11.42578125" defaultRowHeight="15" x14ac:dyDescent="0.25"/>
  <cols>
    <col min="1" max="1" width="55" style="183" customWidth="1"/>
    <col min="2" max="2" width="10.7109375" style="183" customWidth="1"/>
    <col min="3" max="3" width="10.7109375" style="513" customWidth="1"/>
    <col min="4" max="4" width="15.7109375" style="183" customWidth="1"/>
    <col min="5" max="5" width="17.42578125" style="183" customWidth="1"/>
    <col min="6" max="16384" width="11.42578125" style="183"/>
  </cols>
  <sheetData>
    <row r="1" spans="1:5" s="188" customFormat="1" ht="30" customHeight="1" x14ac:dyDescent="0.25">
      <c r="A1" s="551" t="s">
        <v>322</v>
      </c>
      <c r="B1" s="669"/>
      <c r="C1" s="669"/>
      <c r="D1" s="669"/>
      <c r="E1" s="669"/>
    </row>
    <row r="2" spans="1:5" x14ac:dyDescent="0.25">
      <c r="A2" s="61" t="s">
        <v>260</v>
      </c>
    </row>
    <row r="3" spans="1:5" s="138" customFormat="1" ht="33.75" x14ac:dyDescent="0.25">
      <c r="A3" s="175"/>
      <c r="B3" s="137">
        <f>'5.1-8 source'!U3</f>
        <v>2018</v>
      </c>
      <c r="C3" s="137">
        <f>'5.1-8 source'!V3</f>
        <v>2019</v>
      </c>
      <c r="D3" s="137" t="s">
        <v>499</v>
      </c>
      <c r="E3" s="137" t="s">
        <v>500</v>
      </c>
    </row>
    <row r="4" spans="1:5" x14ac:dyDescent="0.25">
      <c r="A4" s="29" t="s">
        <v>482</v>
      </c>
      <c r="B4" s="276">
        <f>'5.1-8 source'!U4</f>
        <v>5.1942683934968299</v>
      </c>
      <c r="C4" s="276">
        <f>'5.1-8 source'!V4</f>
        <v>5.1856910722275895</v>
      </c>
      <c r="D4" s="276">
        <f>C4-B4</f>
        <v>-8.5773212692403789E-3</v>
      </c>
      <c r="E4" s="276">
        <f>(C4-'5.1-8 source'!P4)+('5.1-8 source'!O4-'5.1-8 source'!K4)</f>
        <v>-3.9849896671107432</v>
      </c>
    </row>
    <row r="5" spans="1:5" ht="15" customHeight="1" x14ac:dyDescent="0.25">
      <c r="A5" s="29" t="s">
        <v>470</v>
      </c>
      <c r="B5" s="276">
        <f>'5.1-8 source'!U6</f>
        <v>17.786528150134099</v>
      </c>
      <c r="C5" s="276">
        <f>'5.1-8 source'!V6</f>
        <v>19.8699311400153</v>
      </c>
      <c r="D5" s="276">
        <f t="shared" ref="D5:D8" si="0">C5-B5</f>
        <v>2.0834029898812005</v>
      </c>
      <c r="E5" s="276">
        <f>(C5-'5.1-8 source'!P6)+('5.1-8 source'!O6-'5.1-8 source'!K6)</f>
        <v>-6.7455972233578017</v>
      </c>
    </row>
    <row r="6" spans="1:5" ht="15" customHeight="1" x14ac:dyDescent="0.25">
      <c r="A6" s="29" t="s">
        <v>484</v>
      </c>
      <c r="B6" s="276">
        <f>'5.1-8 source'!U7</f>
        <v>0.92999999999999994</v>
      </c>
      <c r="C6" s="276">
        <f>'5.1-8 source'!V7</f>
        <v>0.70000000000000007</v>
      </c>
      <c r="D6" s="276">
        <f t="shared" si="0"/>
        <v>-0.22999999999999987</v>
      </c>
      <c r="E6" s="485">
        <f>C6-'5.1-8 source'!K7</f>
        <v>-4.3</v>
      </c>
    </row>
    <row r="7" spans="1:5" ht="15" customHeight="1" x14ac:dyDescent="0.25">
      <c r="A7" s="29" t="s">
        <v>185</v>
      </c>
      <c r="B7" s="276">
        <f>'5.1-8 source'!U8</f>
        <v>28.199999999999996</v>
      </c>
      <c r="C7" s="276">
        <f>'5.1-8 source'!V8</f>
        <v>28.799999999999997</v>
      </c>
      <c r="D7" s="276">
        <f t="shared" si="0"/>
        <v>0.60000000000000142</v>
      </c>
      <c r="E7" s="485">
        <f>C7-'5.1-8 source'!K8</f>
        <v>-18.899999999999999</v>
      </c>
    </row>
    <row r="8" spans="1:5" ht="15" customHeight="1" x14ac:dyDescent="0.25">
      <c r="A8" s="29" t="s">
        <v>186</v>
      </c>
      <c r="B8" s="276">
        <f>'5.1-8 source'!U9</f>
        <v>16.7</v>
      </c>
      <c r="C8" s="276">
        <f>'5.1-8 source'!V9</f>
        <v>18.8</v>
      </c>
      <c r="D8" s="276">
        <f t="shared" si="0"/>
        <v>2.1000000000000014</v>
      </c>
      <c r="E8" s="485">
        <f>C8-'5.1-8 source'!K9</f>
        <v>-6.8999999999999986</v>
      </c>
    </row>
    <row r="9" spans="1:5" x14ac:dyDescent="0.25">
      <c r="A9" s="545" t="s">
        <v>471</v>
      </c>
      <c r="B9" s="662"/>
      <c r="C9" s="662"/>
      <c r="D9" s="662"/>
      <c r="E9" s="662"/>
    </row>
    <row r="10" spans="1:5" ht="47.25" customHeight="1" x14ac:dyDescent="0.25">
      <c r="A10" s="555" t="s">
        <v>493</v>
      </c>
      <c r="B10" s="573"/>
      <c r="C10" s="573"/>
      <c r="D10" s="573"/>
      <c r="E10" s="573"/>
    </row>
    <row r="11" spans="1:5" ht="34.5" customHeight="1" x14ac:dyDescent="0.25">
      <c r="A11" s="555" t="s">
        <v>494</v>
      </c>
      <c r="B11" s="573"/>
      <c r="C11" s="573"/>
      <c r="D11" s="573"/>
      <c r="E11" s="573"/>
    </row>
    <row r="12" spans="1:5" x14ac:dyDescent="0.25">
      <c r="A12" s="670"/>
      <c r="B12" s="573"/>
      <c r="C12" s="573"/>
      <c r="D12" s="573"/>
      <c r="E12" s="573"/>
    </row>
    <row r="14" spans="1:5" x14ac:dyDescent="0.25">
      <c r="A14" s="187"/>
    </row>
    <row r="15" spans="1:5" x14ac:dyDescent="0.25">
      <c r="A15" s="184"/>
    </row>
    <row r="16" spans="1:5" x14ac:dyDescent="0.25">
      <c r="A16" s="173"/>
    </row>
  </sheetData>
  <mergeCells count="5">
    <mergeCell ref="A10:E10"/>
    <mergeCell ref="A9:E9"/>
    <mergeCell ref="A1:E1"/>
    <mergeCell ref="A11:E11"/>
    <mergeCell ref="A12:E12"/>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2">
    <tabColor theme="7"/>
  </sheetPr>
  <dimension ref="A1:V18"/>
  <sheetViews>
    <sheetView workbookViewId="0">
      <pane xSplit="1" ySplit="3" topLeftCell="B4" activePane="bottomRight" state="frozen"/>
      <selection activeCell="A22" sqref="A22:K22"/>
      <selection pane="topRight" activeCell="A22" sqref="A22:K22"/>
      <selection pane="bottomLeft" activeCell="A22" sqref="A22:K22"/>
      <selection pane="bottomRight" activeCell="A22" sqref="A22:K22"/>
    </sheetView>
  </sheetViews>
  <sheetFormatPr baseColWidth="10" defaultColWidth="11.42578125" defaultRowHeight="15" x14ac:dyDescent="0.25"/>
  <cols>
    <col min="1" max="1" width="37" style="27" customWidth="1"/>
    <col min="2" max="14" width="4.42578125" style="27" bestFit="1" customWidth="1"/>
    <col min="15" max="15" width="4.42578125" style="396" customWidth="1"/>
    <col min="16" max="16" width="4.42578125" style="104" bestFit="1" customWidth="1"/>
    <col min="17" max="17" width="4.42578125" style="27" bestFit="1" customWidth="1"/>
    <col min="18" max="18" width="4.42578125" style="274" bestFit="1" customWidth="1"/>
    <col min="19" max="19" width="4.42578125" style="191" bestFit="1" customWidth="1"/>
    <col min="20" max="20" width="4.42578125" style="410" customWidth="1"/>
    <col min="21" max="21" width="4.140625" style="289" customWidth="1"/>
    <col min="22" max="22" width="4.140625" style="513" customWidth="1"/>
    <col min="23" max="16384" width="11.42578125" style="27"/>
  </cols>
  <sheetData>
    <row r="1" spans="1:22" s="87" customFormat="1" ht="15" customHeight="1" x14ac:dyDescent="0.25">
      <c r="A1" s="551"/>
      <c r="B1" s="551"/>
      <c r="C1" s="551"/>
      <c r="D1" s="551"/>
      <c r="E1" s="551"/>
      <c r="F1" s="551"/>
      <c r="G1" s="551"/>
      <c r="H1" s="551"/>
      <c r="I1" s="551"/>
      <c r="J1" s="551"/>
      <c r="K1" s="551"/>
      <c r="L1" s="551"/>
      <c r="M1" s="551"/>
      <c r="N1" s="551"/>
      <c r="O1" s="551"/>
      <c r="P1" s="551"/>
      <c r="Q1" s="551"/>
      <c r="R1" s="551"/>
      <c r="S1" s="551"/>
      <c r="T1" s="551"/>
      <c r="U1" s="551"/>
      <c r="V1" s="551"/>
    </row>
    <row r="2" spans="1:22" x14ac:dyDescent="0.25">
      <c r="A2" s="61" t="s">
        <v>260</v>
      </c>
      <c r="B2" s="46"/>
      <c r="C2" s="46"/>
    </row>
    <row r="3" spans="1:22" s="138" customFormat="1" x14ac:dyDescent="0.25">
      <c r="A3" s="75"/>
      <c r="B3" s="75">
        <v>2000</v>
      </c>
      <c r="C3" s="75">
        <v>2001</v>
      </c>
      <c r="D3" s="75">
        <v>2002</v>
      </c>
      <c r="E3" s="75">
        <v>2003</v>
      </c>
      <c r="F3" s="75">
        <v>2004</v>
      </c>
      <c r="G3" s="75">
        <v>2005</v>
      </c>
      <c r="H3" s="75">
        <v>2006</v>
      </c>
      <c r="I3" s="75">
        <v>2007</v>
      </c>
      <c r="J3" s="75">
        <v>2008</v>
      </c>
      <c r="K3" s="75">
        <v>2009</v>
      </c>
      <c r="L3" s="75">
        <v>2010</v>
      </c>
      <c r="M3" s="75">
        <v>2011</v>
      </c>
      <c r="N3" s="163">
        <v>2012</v>
      </c>
      <c r="O3" s="395">
        <v>2013</v>
      </c>
      <c r="P3" s="395">
        <v>2013</v>
      </c>
      <c r="Q3" s="163">
        <v>2014</v>
      </c>
      <c r="R3" s="137">
        <v>2015</v>
      </c>
      <c r="S3" s="137">
        <v>2016</v>
      </c>
      <c r="T3" s="137">
        <v>2017</v>
      </c>
      <c r="U3" s="137">
        <v>2018</v>
      </c>
      <c r="V3" s="137">
        <v>2019</v>
      </c>
    </row>
    <row r="4" spans="1:22" ht="30" customHeight="1" x14ac:dyDescent="0.25">
      <c r="A4" s="78" t="s">
        <v>289</v>
      </c>
      <c r="B4" s="42">
        <v>9.9302543165773578</v>
      </c>
      <c r="C4" s="42">
        <v>9.4162314098126831</v>
      </c>
      <c r="D4" s="42">
        <v>9.9562445777224546</v>
      </c>
      <c r="E4" s="42">
        <v>9.8861682089918919</v>
      </c>
      <c r="F4" s="42">
        <v>10.347401864615705</v>
      </c>
      <c r="G4" s="42">
        <v>10.546302347351503</v>
      </c>
      <c r="H4" s="42">
        <v>11.682500567426478</v>
      </c>
      <c r="I4" s="42">
        <v>10.517804337111878</v>
      </c>
      <c r="J4" s="42">
        <v>10.436918970563703</v>
      </c>
      <c r="K4" s="42">
        <v>9.1480035361720926</v>
      </c>
      <c r="L4" s="42">
        <v>8.4406218280891085</v>
      </c>
      <c r="M4" s="42">
        <v>6.3</v>
      </c>
      <c r="N4" s="42">
        <v>6.7754340985899093</v>
      </c>
      <c r="O4" s="42">
        <v>6.5060614297363397</v>
      </c>
      <c r="P4" s="257">
        <v>6.5287386329025798</v>
      </c>
      <c r="Q4" s="257">
        <v>6.3344938282768899</v>
      </c>
      <c r="R4" s="257">
        <v>6.0350030175015101</v>
      </c>
      <c r="S4" s="257">
        <v>5.8210813658349698</v>
      </c>
      <c r="T4" s="257">
        <v>4.9930591705708798</v>
      </c>
      <c r="U4" s="257">
        <v>5.1942683934968299</v>
      </c>
      <c r="V4" s="257">
        <v>5.1856910722275895</v>
      </c>
    </row>
    <row r="5" spans="1:22" ht="30" customHeight="1" x14ac:dyDescent="0.25">
      <c r="A5" s="29" t="s">
        <v>288</v>
      </c>
      <c r="B5" s="42">
        <v>10.511050215310155</v>
      </c>
      <c r="C5" s="42">
        <v>10.038334204565254</v>
      </c>
      <c r="D5" s="42">
        <v>10.583403868459826</v>
      </c>
      <c r="E5" s="42">
        <v>10.404624277456648</v>
      </c>
      <c r="F5" s="42">
        <v>10.979438732981384</v>
      </c>
      <c r="G5" s="42">
        <v>11.056570485458996</v>
      </c>
      <c r="H5" s="42">
        <v>11.649625529143602</v>
      </c>
      <c r="I5" s="42">
        <v>10.734803843172955</v>
      </c>
      <c r="J5" s="42">
        <v>10.708848949125908</v>
      </c>
      <c r="K5" s="42">
        <v>9.5530095207358396</v>
      </c>
      <c r="L5" s="42">
        <v>9.0177616092445962</v>
      </c>
      <c r="M5" s="42">
        <v>6.4</v>
      </c>
      <c r="N5" s="42">
        <v>7.2079569674210902</v>
      </c>
      <c r="O5" s="42">
        <v>6.6000000000000005</v>
      </c>
      <c r="P5" s="257">
        <v>6.6169234347880606</v>
      </c>
      <c r="Q5" s="257">
        <v>6.4395749843744294</v>
      </c>
      <c r="R5" s="257">
        <v>5.9976931949250298</v>
      </c>
      <c r="S5" s="257">
        <v>5.5231464057207402</v>
      </c>
      <c r="T5" s="257">
        <v>4.6708558755334497</v>
      </c>
      <c r="U5" s="257">
        <v>4.71973804661644</v>
      </c>
      <c r="V5" s="257">
        <v>4.6727631343016007</v>
      </c>
    </row>
    <row r="6" spans="1:22" ht="30" customHeight="1" x14ac:dyDescent="0.25">
      <c r="A6" s="29" t="s">
        <v>188</v>
      </c>
      <c r="B6" s="42">
        <v>19.5</v>
      </c>
      <c r="C6" s="42">
        <v>20.2</v>
      </c>
      <c r="D6" s="42">
        <v>24.2</v>
      </c>
      <c r="E6" s="42">
        <v>25.6</v>
      </c>
      <c r="F6" s="42">
        <v>24</v>
      </c>
      <c r="G6" s="42">
        <v>24.9</v>
      </c>
      <c r="H6" s="42">
        <v>30.3</v>
      </c>
      <c r="I6" s="42">
        <v>30.599999999999998</v>
      </c>
      <c r="J6" s="42">
        <v>29.100000000000005</v>
      </c>
      <c r="K6" s="42">
        <v>26.700000000000003</v>
      </c>
      <c r="L6" s="42">
        <v>25.1</v>
      </c>
      <c r="M6" s="42">
        <v>20.599999999999998</v>
      </c>
      <c r="N6" s="42">
        <v>21.728744581084669</v>
      </c>
      <c r="O6" s="42">
        <v>21.63474154216</v>
      </c>
      <c r="P6" s="257">
        <v>21.550269905533099</v>
      </c>
      <c r="Q6" s="257">
        <v>20.232773888842001</v>
      </c>
      <c r="R6" s="257">
        <v>19.393022427910299</v>
      </c>
      <c r="S6" s="257">
        <v>20.566070802663898</v>
      </c>
      <c r="T6" s="257">
        <v>17.7007142242492</v>
      </c>
      <c r="U6" s="257">
        <v>17.786528150134099</v>
      </c>
      <c r="V6" s="257">
        <v>19.8699311400153</v>
      </c>
    </row>
    <row r="7" spans="1:22" ht="30" customHeight="1" x14ac:dyDescent="0.25">
      <c r="A7" s="29" t="s">
        <v>484</v>
      </c>
      <c r="B7" s="42">
        <v>8.1</v>
      </c>
      <c r="C7" s="42">
        <v>8.1</v>
      </c>
      <c r="D7" s="42">
        <v>9.1999999999999993</v>
      </c>
      <c r="E7" s="42">
        <v>9.8000000000000007</v>
      </c>
      <c r="F7" s="42">
        <v>6.8000000000000007</v>
      </c>
      <c r="G7" s="42">
        <v>7.3999999999999995</v>
      </c>
      <c r="H7" s="42">
        <v>6.9</v>
      </c>
      <c r="I7" s="42">
        <v>6.8000000000000007</v>
      </c>
      <c r="J7" s="42">
        <v>6.4</v>
      </c>
      <c r="K7" s="42">
        <v>5</v>
      </c>
      <c r="L7" s="42">
        <v>4.8</v>
      </c>
      <c r="M7" s="42">
        <v>3</v>
      </c>
      <c r="N7" s="42">
        <v>1.7000000000000002</v>
      </c>
      <c r="O7" s="42"/>
      <c r="P7" s="42">
        <v>0.89999999999999991</v>
      </c>
      <c r="Q7" s="42">
        <v>1.7260000000000002</v>
      </c>
      <c r="R7" s="276">
        <v>1.204</v>
      </c>
      <c r="S7" s="257">
        <v>1.0659999999999998</v>
      </c>
      <c r="T7" s="257">
        <v>0.6</v>
      </c>
      <c r="U7" s="257">
        <v>0.92999999999999994</v>
      </c>
      <c r="V7" s="257">
        <v>0.70000000000000007</v>
      </c>
    </row>
    <row r="8" spans="1:22" ht="30" customHeight="1" x14ac:dyDescent="0.25">
      <c r="A8" s="29" t="s">
        <v>185</v>
      </c>
      <c r="B8" s="42">
        <v>50.9</v>
      </c>
      <c r="C8" s="42">
        <v>52.6</v>
      </c>
      <c r="D8" s="42">
        <v>52.7</v>
      </c>
      <c r="E8" s="42">
        <v>53</v>
      </c>
      <c r="F8" s="42">
        <v>50.8</v>
      </c>
      <c r="G8" s="42">
        <v>52.300000000000004</v>
      </c>
      <c r="H8" s="42">
        <v>50.9</v>
      </c>
      <c r="I8" s="42">
        <v>48.5</v>
      </c>
      <c r="J8" s="42">
        <v>46.9</v>
      </c>
      <c r="K8" s="42">
        <v>47.699999999999996</v>
      </c>
      <c r="L8" s="42">
        <v>45.300000000000004</v>
      </c>
      <c r="M8" s="42">
        <v>39.1</v>
      </c>
      <c r="N8" s="42">
        <v>33.700000000000003</v>
      </c>
      <c r="O8" s="42"/>
      <c r="P8" s="42">
        <v>31.6</v>
      </c>
      <c r="Q8" s="42">
        <v>34.300000000000004</v>
      </c>
      <c r="R8" s="276">
        <v>32.960199004975124</v>
      </c>
      <c r="S8" s="257">
        <v>31.1</v>
      </c>
      <c r="T8" s="257">
        <v>27.900000000000002</v>
      </c>
      <c r="U8" s="257">
        <v>28.199999999999996</v>
      </c>
      <c r="V8" s="257">
        <v>28.799999999999997</v>
      </c>
    </row>
    <row r="9" spans="1:22" ht="30" customHeight="1" x14ac:dyDescent="0.25">
      <c r="A9" s="29" t="s">
        <v>186</v>
      </c>
      <c r="B9" s="42">
        <v>37.9</v>
      </c>
      <c r="C9" s="42">
        <v>36.6</v>
      </c>
      <c r="D9" s="42">
        <v>34.699999999999996</v>
      </c>
      <c r="E9" s="42">
        <v>31.900000000000002</v>
      </c>
      <c r="F9" s="42">
        <v>32.1</v>
      </c>
      <c r="G9" s="42">
        <v>32.200000000000003</v>
      </c>
      <c r="H9" s="42">
        <v>30.7</v>
      </c>
      <c r="I9" s="42">
        <v>29.7</v>
      </c>
      <c r="J9" s="42">
        <v>26.3</v>
      </c>
      <c r="K9" s="42">
        <v>25.7</v>
      </c>
      <c r="L9" s="42">
        <v>24.6</v>
      </c>
      <c r="M9" s="42">
        <v>22.6</v>
      </c>
      <c r="N9" s="42">
        <v>18</v>
      </c>
      <c r="O9" s="42"/>
      <c r="P9" s="42">
        <v>16.2</v>
      </c>
      <c r="Q9" s="42">
        <v>19</v>
      </c>
      <c r="R9" s="276">
        <v>19.119123906078141</v>
      </c>
      <c r="S9" s="257">
        <v>17.899999999999999</v>
      </c>
      <c r="T9" s="257">
        <v>16.400000000000002</v>
      </c>
      <c r="U9" s="257">
        <v>16.7</v>
      </c>
      <c r="V9" s="257">
        <v>18.8</v>
      </c>
    </row>
    <row r="10" spans="1:22" ht="30" customHeight="1" x14ac:dyDescent="0.25">
      <c r="A10" s="29" t="s">
        <v>189</v>
      </c>
      <c r="B10" s="42">
        <v>44.7</v>
      </c>
      <c r="C10" s="42">
        <v>44.6</v>
      </c>
      <c r="D10" s="42">
        <v>43.6</v>
      </c>
      <c r="E10" s="42">
        <v>41.699999999999996</v>
      </c>
      <c r="F10" s="42">
        <v>41.699999999999996</v>
      </c>
      <c r="G10" s="42">
        <v>42.199999999999996</v>
      </c>
      <c r="H10" s="42">
        <v>41.8</v>
      </c>
      <c r="I10" s="42">
        <v>39.800000000000004</v>
      </c>
      <c r="J10" s="42">
        <v>37.1</v>
      </c>
      <c r="K10" s="42">
        <v>37.299999999999997</v>
      </c>
      <c r="L10" s="42">
        <v>35.6</v>
      </c>
      <c r="M10" s="42">
        <v>31.3</v>
      </c>
      <c r="N10" s="42">
        <v>27.200000000000003</v>
      </c>
      <c r="O10" s="42"/>
      <c r="P10" s="42">
        <v>25.4</v>
      </c>
      <c r="Q10" s="42">
        <v>28.199999999999996</v>
      </c>
      <c r="R10" s="276">
        <v>27.587935034802786</v>
      </c>
      <c r="S10" s="257">
        <v>26</v>
      </c>
      <c r="T10" s="257">
        <v>23.5</v>
      </c>
      <c r="U10" s="257">
        <v>23.9</v>
      </c>
      <c r="V10" s="257">
        <v>25.2</v>
      </c>
    </row>
    <row r="11" spans="1:22" ht="15" customHeight="1" x14ac:dyDescent="0.25">
      <c r="A11" s="549"/>
      <c r="B11" s="574"/>
      <c r="C11" s="574"/>
      <c r="D11" s="574"/>
      <c r="E11" s="574"/>
      <c r="F11" s="574"/>
      <c r="G11" s="574"/>
      <c r="H11" s="574"/>
      <c r="I11" s="574"/>
      <c r="J11" s="574"/>
      <c r="K11" s="574"/>
      <c r="L11" s="574"/>
      <c r="M11" s="574"/>
      <c r="N11" s="574"/>
      <c r="O11" s="574"/>
      <c r="P11" s="574"/>
      <c r="Q11" s="574"/>
      <c r="R11" s="574"/>
      <c r="S11" s="574"/>
      <c r="T11" s="574"/>
      <c r="U11" s="574"/>
      <c r="V11" s="574"/>
    </row>
    <row r="12" spans="1:22" ht="39" customHeight="1" x14ac:dyDescent="0.25">
      <c r="A12" s="555"/>
      <c r="B12" s="597"/>
      <c r="C12" s="597"/>
      <c r="D12" s="597"/>
      <c r="E12" s="597"/>
      <c r="F12" s="597"/>
      <c r="G12" s="597"/>
      <c r="H12" s="597"/>
      <c r="I12" s="597"/>
      <c r="J12" s="597"/>
      <c r="K12" s="597"/>
      <c r="L12" s="597"/>
      <c r="M12" s="597"/>
      <c r="N12" s="597"/>
      <c r="O12" s="597"/>
      <c r="P12" s="597"/>
      <c r="Q12" s="597"/>
      <c r="R12" s="597"/>
      <c r="S12" s="597"/>
      <c r="T12" s="597"/>
      <c r="U12" s="597"/>
      <c r="V12" s="597"/>
    </row>
    <row r="13" spans="1:22" ht="23.25" customHeight="1" x14ac:dyDescent="0.25">
      <c r="A13" s="555"/>
      <c r="B13" s="597"/>
      <c r="C13" s="597"/>
      <c r="D13" s="597"/>
      <c r="E13" s="597"/>
      <c r="F13" s="597"/>
      <c r="G13" s="597"/>
      <c r="H13" s="597"/>
      <c r="I13" s="597"/>
      <c r="J13" s="597"/>
      <c r="K13" s="597"/>
      <c r="L13" s="597"/>
      <c r="M13" s="597"/>
      <c r="N13" s="597"/>
      <c r="O13" s="597"/>
      <c r="P13" s="597"/>
      <c r="Q13" s="597"/>
      <c r="R13" s="597"/>
      <c r="S13" s="597"/>
      <c r="T13" s="597"/>
      <c r="U13" s="597"/>
      <c r="V13" s="597"/>
    </row>
    <row r="14" spans="1:22" ht="15" customHeight="1" x14ac:dyDescent="0.25">
      <c r="A14" s="673"/>
      <c r="B14" s="587"/>
      <c r="C14" s="587"/>
      <c r="D14" s="587"/>
      <c r="E14" s="587"/>
      <c r="F14" s="587"/>
      <c r="G14" s="587"/>
      <c r="H14" s="587"/>
      <c r="I14" s="587"/>
      <c r="J14" s="587"/>
      <c r="K14" s="587"/>
      <c r="L14" s="587"/>
      <c r="M14" s="587"/>
      <c r="N14" s="587"/>
      <c r="O14" s="587"/>
      <c r="P14" s="587"/>
      <c r="Q14" s="587"/>
      <c r="R14" s="587"/>
      <c r="S14" s="587"/>
      <c r="T14" s="587"/>
      <c r="U14" s="587"/>
      <c r="V14" s="587"/>
    </row>
    <row r="16" spans="1:22" x14ac:dyDescent="0.25">
      <c r="A16" s="671"/>
      <c r="B16" s="671"/>
      <c r="C16" s="671"/>
      <c r="D16" s="671"/>
      <c r="E16" s="671"/>
      <c r="F16" s="671"/>
      <c r="J16" s="100"/>
    </row>
    <row r="17" spans="1:12" x14ac:dyDescent="0.25">
      <c r="A17" s="672"/>
      <c r="B17" s="672"/>
      <c r="C17" s="672"/>
      <c r="D17" s="672"/>
      <c r="E17" s="672"/>
      <c r="F17" s="672"/>
    </row>
    <row r="18" spans="1:12" x14ac:dyDescent="0.25">
      <c r="A18" s="551"/>
      <c r="B18" s="551"/>
      <c r="C18" s="551"/>
      <c r="D18" s="654"/>
      <c r="E18" s="654"/>
      <c r="F18" s="654"/>
      <c r="G18" s="654"/>
      <c r="H18" s="654"/>
      <c r="I18" s="654"/>
      <c r="J18" s="654"/>
      <c r="K18" s="654"/>
      <c r="L18" s="654"/>
    </row>
  </sheetData>
  <mergeCells count="8">
    <mergeCell ref="A1:V1"/>
    <mergeCell ref="A16:F16"/>
    <mergeCell ref="A17:F17"/>
    <mergeCell ref="A18:L18"/>
    <mergeCell ref="A11:V11"/>
    <mergeCell ref="A12:V12"/>
    <mergeCell ref="A13:V13"/>
    <mergeCell ref="A14:V14"/>
  </mergeCells>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tabColor theme="3" tint="0.79998168889431442"/>
  </sheetPr>
  <dimension ref="A1:P25"/>
  <sheetViews>
    <sheetView workbookViewId="0">
      <pane xSplit="1" ySplit="5" topLeftCell="B6" activePane="bottomRight" state="frozen"/>
      <selection activeCell="A36" sqref="A36:L36"/>
      <selection pane="topRight" activeCell="A36" sqref="A36:L36"/>
      <selection pane="bottomLeft" activeCell="A36" sqref="A36:L36"/>
      <selection pane="bottomRight" activeCell="A22" sqref="A22:K22"/>
    </sheetView>
  </sheetViews>
  <sheetFormatPr baseColWidth="10" defaultColWidth="11.42578125" defaultRowHeight="15" x14ac:dyDescent="0.25"/>
  <cols>
    <col min="1" max="1" width="17.5703125" style="183" customWidth="1"/>
    <col min="2" max="2" width="17" style="183" bestFit="1" customWidth="1"/>
    <col min="3" max="4" width="10.7109375" style="183" customWidth="1"/>
    <col min="5" max="7" width="12.7109375" style="183" customWidth="1"/>
    <col min="8" max="8" width="12.28515625" style="183" bestFit="1" customWidth="1"/>
    <col min="9" max="10" width="10.7109375" style="183" customWidth="1"/>
    <col min="11" max="11" width="15.28515625" style="183" customWidth="1"/>
    <col min="12" max="17" width="2.7109375" style="183" customWidth="1"/>
    <col min="18" max="18" width="3.5703125" style="183" customWidth="1"/>
    <col min="19" max="16384" width="11.42578125" style="183"/>
  </cols>
  <sheetData>
    <row r="1" spans="1:16" s="188" customFormat="1" x14ac:dyDescent="0.25">
      <c r="A1" s="551" t="s">
        <v>501</v>
      </c>
      <c r="B1" s="674"/>
      <c r="C1" s="674"/>
      <c r="D1" s="674"/>
      <c r="E1" s="674"/>
      <c r="F1" s="674"/>
      <c r="G1" s="674"/>
      <c r="H1" s="674"/>
      <c r="I1" s="674"/>
      <c r="J1" s="674"/>
      <c r="K1" s="674"/>
    </row>
    <row r="2" spans="1:16" s="188" customFormat="1" x14ac:dyDescent="0.25">
      <c r="A2" s="173"/>
      <c r="B2" s="88"/>
      <c r="C2" s="88"/>
      <c r="D2" s="88"/>
      <c r="E2" s="88"/>
      <c r="F2" s="88"/>
      <c r="G2" s="88"/>
      <c r="H2" s="88"/>
      <c r="I2" s="88"/>
      <c r="J2" s="88"/>
      <c r="K2" s="88"/>
    </row>
    <row r="3" spans="1:16" x14ac:dyDescent="0.25">
      <c r="A3" s="602" t="s">
        <v>190</v>
      </c>
      <c r="B3" s="581" t="s">
        <v>191</v>
      </c>
      <c r="C3" s="581"/>
      <c r="D3" s="581"/>
      <c r="E3" s="581"/>
      <c r="F3" s="581"/>
      <c r="G3" s="581"/>
      <c r="H3" s="581"/>
      <c r="I3" s="581"/>
      <c r="J3" s="581"/>
      <c r="K3" s="581"/>
      <c r="L3" s="99"/>
    </row>
    <row r="4" spans="1:16" s="138" customFormat="1" x14ac:dyDescent="0.25">
      <c r="A4" s="602"/>
      <c r="B4" s="581" t="s">
        <v>419</v>
      </c>
      <c r="C4" s="581"/>
      <c r="D4" s="581"/>
      <c r="E4" s="581"/>
      <c r="F4" s="581"/>
      <c r="G4" s="581"/>
      <c r="H4" s="581" t="s">
        <v>116</v>
      </c>
      <c r="I4" s="656"/>
      <c r="J4" s="656"/>
      <c r="K4" s="581" t="s">
        <v>483</v>
      </c>
    </row>
    <row r="5" spans="1:16" ht="45" x14ac:dyDescent="0.25">
      <c r="A5" s="602"/>
      <c r="B5" s="175" t="s">
        <v>196</v>
      </c>
      <c r="C5" s="177" t="s">
        <v>114</v>
      </c>
      <c r="D5" s="177" t="s">
        <v>115</v>
      </c>
      <c r="E5" s="177" t="s">
        <v>529</v>
      </c>
      <c r="F5" s="177" t="s">
        <v>193</v>
      </c>
      <c r="G5" s="177" t="s">
        <v>194</v>
      </c>
      <c r="H5" s="175" t="s">
        <v>214</v>
      </c>
      <c r="I5" s="177" t="s">
        <v>114</v>
      </c>
      <c r="J5" s="177" t="s">
        <v>115</v>
      </c>
      <c r="K5" s="581"/>
      <c r="L5" s="97"/>
      <c r="M5" s="97"/>
      <c r="N5" s="97"/>
      <c r="O5" s="97"/>
      <c r="P5" s="97"/>
    </row>
    <row r="6" spans="1:16" ht="35.25" customHeight="1" x14ac:dyDescent="0.25">
      <c r="A6" s="176" t="s">
        <v>212</v>
      </c>
      <c r="B6" s="425">
        <f>'5.1-9 source'!B6</f>
        <v>39765</v>
      </c>
      <c r="C6" s="425">
        <f>'5.1-9 source'!C6</f>
        <v>16560</v>
      </c>
      <c r="D6" s="425">
        <f>'5.1-9 source'!D6</f>
        <v>23205</v>
      </c>
      <c r="E6" s="425">
        <f>'5.1-9 source'!E6</f>
        <v>4674</v>
      </c>
      <c r="F6" s="425">
        <f>'5.1-9 source'!F6</f>
        <v>2697</v>
      </c>
      <c r="G6" s="425">
        <f>'5.1-9 source'!G6</f>
        <v>8358</v>
      </c>
      <c r="H6" s="425">
        <f>'5.1-9 source'!H6</f>
        <v>2698</v>
      </c>
      <c r="I6" s="425">
        <f>'5.1-9 source'!I6</f>
        <v>970</v>
      </c>
      <c r="J6" s="425">
        <f>'5.1-9 source'!J6</f>
        <v>1728</v>
      </c>
      <c r="K6" s="425">
        <f>'5.1-9 source'!K6</f>
        <v>42463</v>
      </c>
      <c r="L6" s="98"/>
      <c r="M6" s="98"/>
      <c r="N6" s="98"/>
      <c r="O6" s="98"/>
      <c r="P6" s="98"/>
    </row>
    <row r="7" spans="1:16" ht="15" customHeight="1" x14ac:dyDescent="0.25">
      <c r="A7" s="174" t="s">
        <v>198</v>
      </c>
      <c r="B7" s="425">
        <f>SUM('5.1-9 source'!B7:B22)</f>
        <v>505</v>
      </c>
      <c r="C7" s="425">
        <f>SUM('5.1-9 source'!C7:C22)</f>
        <v>302</v>
      </c>
      <c r="D7" s="425">
        <f>SUM('5.1-9 source'!D7:D22)</f>
        <v>203</v>
      </c>
      <c r="E7" s="425">
        <f>SUM('5.1-9 source'!E7:E22)</f>
        <v>0</v>
      </c>
      <c r="F7" s="425">
        <f>SUM('5.1-9 source'!F7:F22)</f>
        <v>168</v>
      </c>
      <c r="G7" s="425">
        <f>SUM('5.1-9 source'!G7:G22)</f>
        <v>334</v>
      </c>
      <c r="H7" s="425">
        <f>SUM('5.1-9 source'!H7:H22)</f>
        <v>732</v>
      </c>
      <c r="I7" s="425">
        <f>SUM('5.1-9 source'!I7:I22)</f>
        <v>243</v>
      </c>
      <c r="J7" s="425">
        <f>SUM('5.1-9 source'!J7:J22)</f>
        <v>489</v>
      </c>
      <c r="K7" s="425">
        <f>SUM('5.1-9 source'!K7:K22)</f>
        <v>1237</v>
      </c>
      <c r="L7" s="98"/>
      <c r="M7" s="98"/>
      <c r="N7" s="98"/>
      <c r="O7" s="98"/>
      <c r="P7" s="98"/>
    </row>
    <row r="8" spans="1:16" ht="15" customHeight="1" x14ac:dyDescent="0.25">
      <c r="A8" s="174" t="s">
        <v>105</v>
      </c>
      <c r="B8" s="425">
        <f>'5.1-9 source'!B23</f>
        <v>446</v>
      </c>
      <c r="C8" s="486">
        <f>'5.1-9 source'!C23</f>
        <v>350</v>
      </c>
      <c r="D8" s="486">
        <f>'5.1-9 source'!D23</f>
        <v>96</v>
      </c>
      <c r="E8" s="486">
        <f>'5.1-9 source'!E23</f>
        <v>0</v>
      </c>
      <c r="F8" s="486">
        <f>'5.1-9 source'!F23</f>
        <v>78</v>
      </c>
      <c r="G8" s="486">
        <f>'5.1-9 source'!G23</f>
        <v>356</v>
      </c>
      <c r="H8" s="425">
        <f>'5.1-9 source'!H23</f>
        <v>135</v>
      </c>
      <c r="I8" s="486">
        <f>'5.1-9 source'!I23</f>
        <v>48</v>
      </c>
      <c r="J8" s="486">
        <f>'5.1-9 source'!J23</f>
        <v>87</v>
      </c>
      <c r="K8" s="425">
        <f>'5.1-9 source'!K23</f>
        <v>581</v>
      </c>
      <c r="L8" s="98"/>
      <c r="M8" s="98"/>
      <c r="N8" s="98"/>
      <c r="O8" s="98"/>
      <c r="P8" s="98"/>
    </row>
    <row r="9" spans="1:16" ht="15" customHeight="1" x14ac:dyDescent="0.25">
      <c r="A9" s="174" t="s">
        <v>106</v>
      </c>
      <c r="B9" s="425">
        <f>'5.1-9 source'!B24</f>
        <v>734</v>
      </c>
      <c r="C9" s="486">
        <f>'5.1-9 source'!C24</f>
        <v>574</v>
      </c>
      <c r="D9" s="486">
        <f>'5.1-9 source'!D24</f>
        <v>160</v>
      </c>
      <c r="E9" s="486">
        <f>'5.1-9 source'!E24</f>
        <v>0</v>
      </c>
      <c r="F9" s="486">
        <f>'5.1-9 source'!F24</f>
        <v>104</v>
      </c>
      <c r="G9" s="486">
        <f>'5.1-9 source'!G24</f>
        <v>626</v>
      </c>
      <c r="H9" s="425">
        <f>'5.1-9 source'!H24</f>
        <v>145</v>
      </c>
      <c r="I9" s="486">
        <f>'5.1-9 source'!I24</f>
        <v>54</v>
      </c>
      <c r="J9" s="486">
        <f>'5.1-9 source'!J24</f>
        <v>91</v>
      </c>
      <c r="K9" s="425">
        <f>'5.1-9 source'!K24</f>
        <v>879</v>
      </c>
      <c r="L9" s="98"/>
      <c r="M9" s="98"/>
      <c r="N9" s="98"/>
      <c r="O9" s="98"/>
      <c r="P9" s="98"/>
    </row>
    <row r="10" spans="1:16" ht="15" customHeight="1" x14ac:dyDescent="0.25">
      <c r="A10" s="174" t="s">
        <v>13</v>
      </c>
      <c r="B10" s="425">
        <f>'5.1-9 source'!B25</f>
        <v>1738</v>
      </c>
      <c r="C10" s="486">
        <f>'5.1-9 source'!C25</f>
        <v>709</v>
      </c>
      <c r="D10" s="486">
        <f>'5.1-9 source'!D25</f>
        <v>1029</v>
      </c>
      <c r="E10" s="486">
        <f>'5.1-9 source'!E25</f>
        <v>0</v>
      </c>
      <c r="F10" s="486">
        <f>'5.1-9 source'!F25</f>
        <v>118</v>
      </c>
      <c r="G10" s="486">
        <f>'5.1-9 source'!G25</f>
        <v>1611</v>
      </c>
      <c r="H10" s="425">
        <f>'5.1-9 source'!H25</f>
        <v>186</v>
      </c>
      <c r="I10" s="486">
        <f>'5.1-9 source'!I25</f>
        <v>58</v>
      </c>
      <c r="J10" s="486">
        <f>'5.1-9 source'!J25</f>
        <v>128</v>
      </c>
      <c r="K10" s="425">
        <f>'5.1-9 source'!K25</f>
        <v>1924</v>
      </c>
      <c r="L10" s="98"/>
      <c r="M10" s="98"/>
      <c r="N10" s="98"/>
      <c r="O10" s="98"/>
      <c r="P10" s="98"/>
    </row>
    <row r="11" spans="1:16" ht="15" customHeight="1" x14ac:dyDescent="0.25">
      <c r="A11" s="174" t="s">
        <v>107</v>
      </c>
      <c r="B11" s="425">
        <f>'5.1-9 source'!B26</f>
        <v>1150</v>
      </c>
      <c r="C11" s="486">
        <f>'5.1-9 source'!C26</f>
        <v>406</v>
      </c>
      <c r="D11" s="486">
        <f>'5.1-9 source'!D26</f>
        <v>744</v>
      </c>
      <c r="E11" s="486">
        <f>'5.1-9 source'!E26</f>
        <v>1</v>
      </c>
      <c r="F11" s="486">
        <f>'5.1-9 source'!F26</f>
        <v>173</v>
      </c>
      <c r="G11" s="486">
        <f>'5.1-9 source'!G26</f>
        <v>961</v>
      </c>
      <c r="H11" s="425">
        <f>'5.1-9 source'!H26</f>
        <v>206</v>
      </c>
      <c r="I11" s="486">
        <f>'5.1-9 source'!I26</f>
        <v>81</v>
      </c>
      <c r="J11" s="486">
        <f>'5.1-9 source'!J26</f>
        <v>125</v>
      </c>
      <c r="K11" s="425">
        <f>'5.1-9 source'!K26</f>
        <v>1356</v>
      </c>
      <c r="L11" s="98"/>
      <c r="M11" s="98"/>
      <c r="N11" s="98"/>
      <c r="O11" s="98"/>
      <c r="P11" s="98"/>
    </row>
    <row r="12" spans="1:16" ht="15" customHeight="1" x14ac:dyDescent="0.25">
      <c r="A12" s="174" t="s">
        <v>11</v>
      </c>
      <c r="B12" s="425">
        <f>'5.1-9 source'!B27</f>
        <v>1321</v>
      </c>
      <c r="C12" s="486">
        <f>'5.1-9 source'!C27</f>
        <v>493</v>
      </c>
      <c r="D12" s="486">
        <f>'5.1-9 source'!D27</f>
        <v>828</v>
      </c>
      <c r="E12" s="486">
        <f>'5.1-9 source'!E27</f>
        <v>6</v>
      </c>
      <c r="F12" s="486">
        <f>'5.1-9 source'!F27</f>
        <v>313</v>
      </c>
      <c r="G12" s="486">
        <f>'5.1-9 source'!G27</f>
        <v>990</v>
      </c>
      <c r="H12" s="425">
        <f>'5.1-9 source'!H27</f>
        <v>249</v>
      </c>
      <c r="I12" s="486">
        <f>'5.1-9 source'!I27</f>
        <v>96</v>
      </c>
      <c r="J12" s="486">
        <f>'5.1-9 source'!J27</f>
        <v>153</v>
      </c>
      <c r="K12" s="425">
        <f>'5.1-9 source'!K27</f>
        <v>1570</v>
      </c>
      <c r="L12" s="98"/>
      <c r="M12" s="98"/>
      <c r="N12" s="98"/>
      <c r="O12" s="98"/>
      <c r="P12" s="98"/>
    </row>
    <row r="13" spans="1:16" ht="15" customHeight="1" x14ac:dyDescent="0.25">
      <c r="A13" s="174" t="s">
        <v>108</v>
      </c>
      <c r="B13" s="425">
        <f>'5.1-9 source'!B28</f>
        <v>5226</v>
      </c>
      <c r="C13" s="486">
        <f>'5.1-9 source'!C28</f>
        <v>2122</v>
      </c>
      <c r="D13" s="486">
        <f>'5.1-9 source'!D28</f>
        <v>3104</v>
      </c>
      <c r="E13" s="486">
        <f>'5.1-9 source'!E28</f>
        <v>3275</v>
      </c>
      <c r="F13" s="486">
        <f>'5.1-9 source'!F28</f>
        <v>455</v>
      </c>
      <c r="G13" s="486">
        <f>'5.1-9 source'!G28</f>
        <v>1386</v>
      </c>
      <c r="H13" s="425">
        <f>'5.1-9 source'!H28</f>
        <v>258</v>
      </c>
      <c r="I13" s="486">
        <f>'5.1-9 source'!I28</f>
        <v>99</v>
      </c>
      <c r="J13" s="486">
        <f>'5.1-9 source'!J28</f>
        <v>159</v>
      </c>
      <c r="K13" s="425">
        <f>'5.1-9 source'!K28</f>
        <v>5484</v>
      </c>
      <c r="L13" s="98"/>
      <c r="M13" s="98"/>
      <c r="N13" s="98"/>
      <c r="O13" s="98"/>
      <c r="P13" s="98"/>
    </row>
    <row r="14" spans="1:16" ht="15" customHeight="1" x14ac:dyDescent="0.25">
      <c r="A14" s="174" t="s">
        <v>109</v>
      </c>
      <c r="B14" s="425">
        <f>'5.1-9 source'!B29</f>
        <v>2479</v>
      </c>
      <c r="C14" s="486">
        <f>'5.1-9 source'!C29</f>
        <v>1030</v>
      </c>
      <c r="D14" s="486">
        <f>'5.1-9 source'!D29</f>
        <v>1449</v>
      </c>
      <c r="E14" s="486">
        <f>'5.1-9 source'!E29</f>
        <v>1392</v>
      </c>
      <c r="F14" s="486">
        <f>'5.1-9 source'!F29</f>
        <v>304</v>
      </c>
      <c r="G14" s="486">
        <f>'5.1-9 source'!G29</f>
        <v>737</v>
      </c>
      <c r="H14" s="425">
        <f>'5.1-9 source'!H29</f>
        <v>260</v>
      </c>
      <c r="I14" s="486">
        <f>'5.1-9 source'!I29</f>
        <v>106</v>
      </c>
      <c r="J14" s="486">
        <f>'5.1-9 source'!J29</f>
        <v>154</v>
      </c>
      <c r="K14" s="425">
        <f>'5.1-9 source'!K29</f>
        <v>2739</v>
      </c>
      <c r="L14" s="98"/>
      <c r="M14" s="98"/>
      <c r="N14" s="98"/>
      <c r="O14" s="98"/>
      <c r="P14" s="98"/>
    </row>
    <row r="15" spans="1:16" ht="15" customHeight="1" x14ac:dyDescent="0.25">
      <c r="A15" s="174" t="s">
        <v>14</v>
      </c>
      <c r="B15" s="425">
        <f>'5.1-9 source'!B30</f>
        <v>11323</v>
      </c>
      <c r="C15" s="486">
        <f>'5.1-9 source'!C30</f>
        <v>3957</v>
      </c>
      <c r="D15" s="486">
        <f>'5.1-9 source'!D30</f>
        <v>7366</v>
      </c>
      <c r="E15" s="486">
        <f>'5.1-9 source'!E30</f>
        <v>0</v>
      </c>
      <c r="F15" s="486">
        <f>'5.1-9 source'!F30</f>
        <v>88</v>
      </c>
      <c r="G15" s="486">
        <f>'5.1-9 source'!G30</f>
        <v>527</v>
      </c>
      <c r="H15" s="425">
        <f>'5.1-9 source'!H30</f>
        <v>221</v>
      </c>
      <c r="I15" s="486">
        <f>'5.1-9 source'!I30</f>
        <v>75</v>
      </c>
      <c r="J15" s="486">
        <f>'5.1-9 source'!J30</f>
        <v>146</v>
      </c>
      <c r="K15" s="425">
        <f>'5.1-9 source'!K30</f>
        <v>11544</v>
      </c>
      <c r="L15" s="98"/>
      <c r="M15" s="98"/>
      <c r="N15" s="98"/>
      <c r="O15" s="98"/>
      <c r="P15" s="98"/>
    </row>
    <row r="16" spans="1:16" ht="15" customHeight="1" x14ac:dyDescent="0.25">
      <c r="A16" s="174" t="s">
        <v>110</v>
      </c>
      <c r="B16" s="425">
        <f>'5.1-9 source'!B31</f>
        <v>4596</v>
      </c>
      <c r="C16" s="486">
        <f>'5.1-9 source'!C31</f>
        <v>1835</v>
      </c>
      <c r="D16" s="486">
        <f>'5.1-9 source'!D31</f>
        <v>2761</v>
      </c>
      <c r="E16" s="486">
        <f>'5.1-9 source'!E31</f>
        <v>0</v>
      </c>
      <c r="F16" s="486">
        <f>'5.1-9 source'!F31</f>
        <v>172</v>
      </c>
      <c r="G16" s="486">
        <f>'5.1-9 source'!G31</f>
        <v>299</v>
      </c>
      <c r="H16" s="425">
        <f>'5.1-9 source'!H31</f>
        <v>125</v>
      </c>
      <c r="I16" s="486">
        <f>'5.1-9 source'!I31</f>
        <v>44</v>
      </c>
      <c r="J16" s="486">
        <f>'5.1-9 source'!J31</f>
        <v>81</v>
      </c>
      <c r="K16" s="425">
        <f>'5.1-9 source'!K31</f>
        <v>4721</v>
      </c>
      <c r="L16" s="98"/>
      <c r="M16" s="98"/>
      <c r="N16" s="98"/>
      <c r="O16" s="98"/>
      <c r="P16" s="98"/>
    </row>
    <row r="17" spans="1:16" ht="15" customHeight="1" x14ac:dyDescent="0.25">
      <c r="A17" s="174" t="s">
        <v>18</v>
      </c>
      <c r="B17" s="425">
        <f>'5.1-9 source'!B32</f>
        <v>3275</v>
      </c>
      <c r="C17" s="486">
        <f>'5.1-9 source'!C32</f>
        <v>1378</v>
      </c>
      <c r="D17" s="486">
        <f>'5.1-9 source'!D32</f>
        <v>1897</v>
      </c>
      <c r="E17" s="486">
        <f>'5.1-9 source'!E32</f>
        <v>0</v>
      </c>
      <c r="F17" s="487">
        <f>'5.1-9 source'!F32</f>
        <v>253</v>
      </c>
      <c r="G17" s="486">
        <f>'5.1-9 source'!G32</f>
        <v>215</v>
      </c>
      <c r="H17" s="425">
        <f>'5.1-9 source'!H32</f>
        <v>77</v>
      </c>
      <c r="I17" s="486">
        <f>'5.1-9 source'!I32</f>
        <v>26</v>
      </c>
      <c r="J17" s="486">
        <f>'5.1-9 source'!J32</f>
        <v>51</v>
      </c>
      <c r="K17" s="425">
        <f>'5.1-9 source'!K32</f>
        <v>3352</v>
      </c>
      <c r="L17" s="98"/>
      <c r="M17" s="98"/>
      <c r="N17" s="98"/>
      <c r="O17" s="98"/>
      <c r="P17" s="98"/>
    </row>
    <row r="18" spans="1:16" ht="15" customHeight="1" x14ac:dyDescent="0.25">
      <c r="A18" s="174" t="s">
        <v>111</v>
      </c>
      <c r="B18" s="425">
        <f>'5.1-9 source'!B33</f>
        <v>2779</v>
      </c>
      <c r="C18" s="486">
        <f>'5.1-9 source'!C33</f>
        <v>1174</v>
      </c>
      <c r="D18" s="486">
        <f>'5.1-9 source'!D33</f>
        <v>1605</v>
      </c>
      <c r="E18" s="486">
        <f>'5.1-9 source'!E33</f>
        <v>0</v>
      </c>
      <c r="F18" s="486">
        <f>'5.1-9 source'!F33</f>
        <v>200</v>
      </c>
      <c r="G18" s="486">
        <f>'5.1-9 source'!G33</f>
        <v>163</v>
      </c>
      <c r="H18" s="425">
        <f>'5.1-9 source'!H33</f>
        <v>66</v>
      </c>
      <c r="I18" s="486">
        <f>'5.1-9 source'!I33</f>
        <v>22</v>
      </c>
      <c r="J18" s="486">
        <f>'5.1-9 source'!J33</f>
        <v>44</v>
      </c>
      <c r="K18" s="425">
        <f>'5.1-9 source'!K33</f>
        <v>2845</v>
      </c>
      <c r="L18" s="98"/>
      <c r="M18" s="98"/>
      <c r="N18" s="98"/>
      <c r="O18" s="98"/>
      <c r="P18" s="98"/>
    </row>
    <row r="19" spans="1:16" ht="15" customHeight="1" x14ac:dyDescent="0.25">
      <c r="A19" s="174" t="s">
        <v>112</v>
      </c>
      <c r="B19" s="425">
        <f>'5.1-9 source'!B34</f>
        <v>4193</v>
      </c>
      <c r="C19" s="486">
        <f>'5.1-9 source'!C34</f>
        <v>2230</v>
      </c>
      <c r="D19" s="486">
        <f>'5.1-9 source'!D34</f>
        <v>1963</v>
      </c>
      <c r="E19" s="486">
        <f>'5.1-9 source'!E34</f>
        <v>0</v>
      </c>
      <c r="F19" s="486">
        <f>'5.1-9 source'!F34</f>
        <v>271</v>
      </c>
      <c r="G19" s="486">
        <f>'5.1-9 source'!G34</f>
        <v>153</v>
      </c>
      <c r="H19" s="425">
        <f>'5.1-9 source'!H34</f>
        <v>38</v>
      </c>
      <c r="I19" s="486">
        <f>'5.1-9 source'!I34</f>
        <v>18</v>
      </c>
      <c r="J19" s="420">
        <f>'5.1-9 source'!J34</f>
        <v>20</v>
      </c>
      <c r="K19" s="425">
        <f>'5.1-9 source'!K34</f>
        <v>4231</v>
      </c>
      <c r="L19" s="98"/>
      <c r="M19" s="98"/>
      <c r="N19" s="98"/>
      <c r="O19" s="98"/>
      <c r="P19" s="98"/>
    </row>
    <row r="20" spans="1:16" ht="15" customHeight="1" x14ac:dyDescent="0.25">
      <c r="A20" s="176" t="s">
        <v>113</v>
      </c>
      <c r="B20" s="488">
        <f>'5.1-9 source'!B35</f>
        <v>62.26</v>
      </c>
      <c r="C20" s="429">
        <f>'5.1-9 source'!C35</f>
        <v>62.25</v>
      </c>
      <c r="D20" s="429">
        <f>'5.1-9 source'!D35</f>
        <v>62.27</v>
      </c>
      <c r="E20" s="429">
        <f>'5.1-9 source'!E35</f>
        <v>60.65</v>
      </c>
      <c r="F20" s="429">
        <f>'5.1-9 source'!F35</f>
        <v>61.01</v>
      </c>
      <c r="G20" s="429">
        <f>'5.1-9 source'!G35</f>
        <v>59.37</v>
      </c>
      <c r="H20" s="488">
        <f>'5.1-9 source'!H35</f>
        <v>57.27</v>
      </c>
      <c r="I20" s="429">
        <f>'5.1-9 source'!I35</f>
        <v>57.43</v>
      </c>
      <c r="J20" s="429">
        <f>'5.1-9 source'!J35</f>
        <v>57.18</v>
      </c>
      <c r="K20" s="488">
        <f>'5.1-9 source'!K35</f>
        <v>119.53</v>
      </c>
    </row>
    <row r="21" spans="1:16" ht="15" customHeight="1" x14ac:dyDescent="0.25">
      <c r="A21" s="549" t="s">
        <v>537</v>
      </c>
      <c r="B21" s="675"/>
      <c r="C21" s="675"/>
      <c r="D21" s="675"/>
      <c r="E21" s="675"/>
      <c r="F21" s="675"/>
      <c r="G21" s="675"/>
      <c r="H21" s="675"/>
      <c r="I21" s="675"/>
      <c r="J21" s="675"/>
      <c r="K21" s="675"/>
    </row>
    <row r="22" spans="1:16" ht="15" customHeight="1" x14ac:dyDescent="0.25">
      <c r="A22" s="555" t="s">
        <v>409</v>
      </c>
      <c r="B22" s="573"/>
      <c r="C22" s="573"/>
      <c r="D22" s="573"/>
      <c r="E22" s="573"/>
      <c r="F22" s="573"/>
      <c r="G22" s="573"/>
      <c r="H22" s="573"/>
      <c r="I22" s="573"/>
      <c r="J22" s="573"/>
      <c r="K22" s="573"/>
    </row>
    <row r="23" spans="1:16" x14ac:dyDescent="0.25">
      <c r="A23" s="633" t="s">
        <v>197</v>
      </c>
      <c r="B23" s="573"/>
      <c r="C23" s="573"/>
      <c r="D23" s="573"/>
      <c r="E23" s="573"/>
      <c r="F23" s="573"/>
      <c r="G23" s="573"/>
      <c r="H23" s="573"/>
      <c r="I23" s="573"/>
      <c r="J23" s="573"/>
      <c r="K23" s="573"/>
    </row>
    <row r="24" spans="1:16" ht="25.9" customHeight="1" x14ac:dyDescent="0.25">
      <c r="A24" s="609" t="s">
        <v>436</v>
      </c>
      <c r="B24" s="573"/>
      <c r="C24" s="573"/>
      <c r="D24" s="573"/>
      <c r="E24" s="573"/>
      <c r="F24" s="573"/>
      <c r="G24" s="573"/>
      <c r="H24" s="573"/>
      <c r="I24" s="573"/>
      <c r="J24" s="573"/>
      <c r="K24" s="573"/>
    </row>
    <row r="25" spans="1:16" x14ac:dyDescent="0.25">
      <c r="A25" s="609"/>
      <c r="B25" s="573"/>
      <c r="C25" s="573"/>
      <c r="D25" s="573"/>
      <c r="E25" s="573"/>
      <c r="F25" s="573"/>
      <c r="G25" s="573"/>
      <c r="H25" s="573"/>
      <c r="I25" s="573"/>
      <c r="J25" s="573"/>
      <c r="K25" s="573"/>
    </row>
  </sheetData>
  <mergeCells count="11">
    <mergeCell ref="A25:K25"/>
    <mergeCell ref="A1:K1"/>
    <mergeCell ref="A22:K22"/>
    <mergeCell ref="A21:K21"/>
    <mergeCell ref="A23:K23"/>
    <mergeCell ref="A24:K24"/>
    <mergeCell ref="A3:A5"/>
    <mergeCell ref="B3:K3"/>
    <mergeCell ref="B4:G4"/>
    <mergeCell ref="H4:J4"/>
    <mergeCell ref="K4:K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N212"/>
  <sheetViews>
    <sheetView tabSelected="1" zoomScale="85" zoomScaleNormal="85" workbookViewId="0">
      <pane xSplit="2" ySplit="4" topLeftCell="C5" activePane="bottomRight" state="frozen"/>
      <selection pane="topRight" activeCell="C1" sqref="C1"/>
      <selection pane="bottomLeft" activeCell="A5" sqref="A5"/>
      <selection pane="bottomRight" activeCell="B12" sqref="B12"/>
    </sheetView>
  </sheetViews>
  <sheetFormatPr baseColWidth="10" defaultColWidth="11.42578125" defaultRowHeight="15" x14ac:dyDescent="0.25"/>
  <cols>
    <col min="1" max="1" width="10.7109375" style="33" customWidth="1"/>
    <col min="2" max="2" width="70.7109375" style="33" customWidth="1"/>
    <col min="3" max="11" width="4.7109375" style="33" customWidth="1"/>
    <col min="12" max="12" width="9.85546875" style="33" customWidth="1"/>
    <col min="13" max="13" width="12.7109375" style="33" customWidth="1"/>
    <col min="14" max="14" width="6.42578125" style="33" customWidth="1"/>
    <col min="15" max="16384" width="11.42578125" style="59"/>
  </cols>
  <sheetData>
    <row r="1" spans="1:13" s="306" customFormat="1" x14ac:dyDescent="0.25">
      <c r="A1" s="91" t="s">
        <v>32</v>
      </c>
      <c r="B1" s="91"/>
      <c r="C1" s="85"/>
      <c r="D1" s="85"/>
      <c r="E1" s="85"/>
      <c r="F1" s="85"/>
      <c r="G1" s="85"/>
      <c r="H1" s="85"/>
      <c r="I1" s="85"/>
      <c r="J1" s="85"/>
      <c r="K1" s="85"/>
      <c r="L1" s="85"/>
      <c r="M1" s="85"/>
    </row>
    <row r="2" spans="1:13" s="306" customFormat="1" x14ac:dyDescent="0.25">
      <c r="A2" s="91"/>
      <c r="B2" s="91"/>
      <c r="C2" s="85"/>
      <c r="D2" s="85"/>
      <c r="E2" s="85"/>
      <c r="F2" s="85"/>
      <c r="G2" s="85"/>
      <c r="H2" s="85"/>
      <c r="I2" s="85"/>
      <c r="J2" s="85"/>
      <c r="K2" s="85"/>
      <c r="L2" s="85"/>
      <c r="M2" s="85"/>
    </row>
    <row r="3" spans="1:13" s="41" customFormat="1" ht="26.25" customHeight="1" x14ac:dyDescent="0.2">
      <c r="A3" s="1"/>
      <c r="B3" s="45"/>
      <c r="C3" s="1"/>
      <c r="D3" s="1"/>
      <c r="E3" s="1"/>
      <c r="F3" s="1"/>
      <c r="G3" s="1"/>
      <c r="H3" s="1"/>
      <c r="I3" s="1"/>
      <c r="J3" s="1"/>
      <c r="K3" s="1"/>
      <c r="L3" s="1"/>
      <c r="M3" s="1"/>
    </row>
    <row r="4" spans="1:13" s="41" customFormat="1" ht="135" x14ac:dyDescent="0.2">
      <c r="A4" s="1"/>
      <c r="B4" s="67"/>
      <c r="C4" s="106" t="s">
        <v>315</v>
      </c>
      <c r="D4" s="106" t="s">
        <v>33</v>
      </c>
      <c r="E4" s="106" t="s">
        <v>34</v>
      </c>
      <c r="F4" s="106" t="s">
        <v>35</v>
      </c>
      <c r="G4" s="106" t="s">
        <v>423</v>
      </c>
      <c r="H4" s="118" t="s">
        <v>36</v>
      </c>
      <c r="I4" s="107" t="s">
        <v>37</v>
      </c>
      <c r="J4" s="107" t="s">
        <v>38</v>
      </c>
      <c r="K4" s="107" t="s">
        <v>39</v>
      </c>
      <c r="L4" s="107" t="s">
        <v>314</v>
      </c>
      <c r="M4" s="1"/>
    </row>
    <row r="5" spans="1:13" s="41" customFormat="1" ht="25.5" customHeight="1" x14ac:dyDescent="0.2">
      <c r="A5" s="568" t="s">
        <v>3</v>
      </c>
      <c r="B5" s="108" t="s">
        <v>313</v>
      </c>
      <c r="C5" s="109" t="s">
        <v>40</v>
      </c>
      <c r="D5" s="301"/>
      <c r="E5" s="301"/>
      <c r="F5" s="301"/>
      <c r="G5" s="119"/>
      <c r="H5" s="123"/>
      <c r="I5" s="109" t="s">
        <v>40</v>
      </c>
      <c r="J5" s="301"/>
      <c r="K5" s="301"/>
      <c r="L5" s="301"/>
      <c r="M5" s="43"/>
    </row>
    <row r="6" spans="1:13" s="41" customFormat="1" ht="11.25" x14ac:dyDescent="0.2">
      <c r="A6" s="568"/>
      <c r="B6" s="110" t="s">
        <v>41</v>
      </c>
      <c r="C6" s="109" t="s">
        <v>40</v>
      </c>
      <c r="D6" s="301"/>
      <c r="E6" s="301"/>
      <c r="F6" s="301"/>
      <c r="G6" s="119"/>
      <c r="H6" s="123"/>
      <c r="I6" s="109" t="s">
        <v>40</v>
      </c>
      <c r="J6" s="301"/>
      <c r="K6" s="301"/>
      <c r="L6" s="301"/>
      <c r="M6" s="43"/>
    </row>
    <row r="7" spans="1:13" s="41" customFormat="1" ht="11.25" x14ac:dyDescent="0.2">
      <c r="A7" s="568"/>
      <c r="B7" s="110" t="s">
        <v>77</v>
      </c>
      <c r="C7" s="109"/>
      <c r="D7" s="301"/>
      <c r="E7" s="109" t="s">
        <v>40</v>
      </c>
      <c r="F7" s="301"/>
      <c r="G7" s="119"/>
      <c r="H7" s="124" t="s">
        <v>40</v>
      </c>
      <c r="I7" s="301"/>
      <c r="J7" s="301"/>
      <c r="K7" s="301"/>
      <c r="L7" s="301"/>
      <c r="M7" s="43"/>
    </row>
    <row r="8" spans="1:13" s="41" customFormat="1" ht="11.25" x14ac:dyDescent="0.2">
      <c r="A8" s="568"/>
      <c r="B8" s="110" t="s">
        <v>424</v>
      </c>
      <c r="C8" s="301"/>
      <c r="D8" s="301"/>
      <c r="E8" s="301"/>
      <c r="F8" s="109" t="s">
        <v>40</v>
      </c>
      <c r="G8" s="120"/>
      <c r="H8" s="123"/>
      <c r="I8" s="301"/>
      <c r="J8" s="301"/>
      <c r="K8" s="301"/>
      <c r="L8" s="301"/>
      <c r="M8" s="43"/>
    </row>
    <row r="9" spans="1:13" s="41" customFormat="1" ht="11.25" x14ac:dyDescent="0.2">
      <c r="A9" s="568"/>
      <c r="B9" s="110" t="s">
        <v>42</v>
      </c>
      <c r="C9" s="109"/>
      <c r="D9" s="301"/>
      <c r="E9" s="109" t="s">
        <v>40</v>
      </c>
      <c r="F9" s="301"/>
      <c r="G9" s="119"/>
      <c r="H9" s="124" t="s">
        <v>40</v>
      </c>
      <c r="I9" s="109"/>
      <c r="J9" s="301"/>
      <c r="K9" s="301"/>
      <c r="L9" s="301"/>
      <c r="M9" s="43"/>
    </row>
    <row r="10" spans="1:13" s="41" customFormat="1" ht="11.25" customHeight="1" x14ac:dyDescent="0.2">
      <c r="A10" s="560" t="s">
        <v>43</v>
      </c>
      <c r="B10" s="111" t="s">
        <v>518</v>
      </c>
      <c r="C10" s="112"/>
      <c r="D10" s="113" t="s">
        <v>40</v>
      </c>
      <c r="E10" s="112"/>
      <c r="F10" s="112"/>
      <c r="G10" s="121"/>
      <c r="H10" s="125"/>
      <c r="I10" s="113" t="s">
        <v>40</v>
      </c>
      <c r="J10" s="112"/>
      <c r="K10" s="112"/>
      <c r="L10" s="112"/>
      <c r="M10" s="43"/>
    </row>
    <row r="11" spans="1:13" s="41" customFormat="1" ht="11.25" x14ac:dyDescent="0.2">
      <c r="A11" s="560"/>
      <c r="B11" s="111" t="s">
        <v>519</v>
      </c>
      <c r="C11" s="112"/>
      <c r="D11" s="112"/>
      <c r="E11" s="113" t="s">
        <v>40</v>
      </c>
      <c r="F11" s="112"/>
      <c r="G11" s="121"/>
      <c r="H11" s="126" t="s">
        <v>40</v>
      </c>
      <c r="I11" s="112"/>
      <c r="J11" s="112"/>
      <c r="K11" s="112"/>
      <c r="L11" s="112"/>
      <c r="M11" s="43"/>
    </row>
    <row r="12" spans="1:13" s="41" customFormat="1" ht="11.25" x14ac:dyDescent="0.2">
      <c r="A12" s="560"/>
      <c r="B12" s="111" t="s">
        <v>78</v>
      </c>
      <c r="C12" s="112"/>
      <c r="D12" s="113" t="s">
        <v>40</v>
      </c>
      <c r="E12" s="112"/>
      <c r="F12" s="112"/>
      <c r="G12" s="121"/>
      <c r="H12" s="125"/>
      <c r="I12" s="113" t="s">
        <v>40</v>
      </c>
      <c r="J12" s="112"/>
      <c r="K12" s="112"/>
      <c r="L12" s="112"/>
      <c r="M12" s="43"/>
    </row>
    <row r="13" spans="1:13" s="41" customFormat="1" ht="11.25" x14ac:dyDescent="0.2">
      <c r="A13" s="560"/>
      <c r="B13" s="114" t="s">
        <v>84</v>
      </c>
      <c r="C13" s="112"/>
      <c r="D13" s="112"/>
      <c r="E13" s="113" t="s">
        <v>40</v>
      </c>
      <c r="F13" s="112"/>
      <c r="G13" s="121"/>
      <c r="H13" s="126" t="s">
        <v>40</v>
      </c>
      <c r="I13" s="112"/>
      <c r="J13" s="112"/>
      <c r="K13" s="112"/>
      <c r="L13" s="112"/>
      <c r="M13" s="43"/>
    </row>
    <row r="14" spans="1:13" s="41" customFormat="1" ht="11.25" x14ac:dyDescent="0.2">
      <c r="A14" s="560"/>
      <c r="B14" s="114" t="s">
        <v>75</v>
      </c>
      <c r="C14" s="112"/>
      <c r="D14" s="112"/>
      <c r="E14" s="113" t="s">
        <v>40</v>
      </c>
      <c r="F14" s="112"/>
      <c r="G14" s="121"/>
      <c r="H14" s="126" t="s">
        <v>40</v>
      </c>
      <c r="I14" s="112"/>
      <c r="J14" s="112"/>
      <c r="K14" s="112"/>
      <c r="L14" s="112"/>
      <c r="M14" s="43"/>
    </row>
    <row r="15" spans="1:13" s="41" customFormat="1" ht="11.25" x14ac:dyDescent="0.2">
      <c r="A15" s="560"/>
      <c r="B15" s="114" t="s">
        <v>44</v>
      </c>
      <c r="C15" s="112"/>
      <c r="D15" s="112"/>
      <c r="E15" s="113" t="s">
        <v>40</v>
      </c>
      <c r="F15" s="112"/>
      <c r="G15" s="121"/>
      <c r="H15" s="126" t="s">
        <v>40</v>
      </c>
      <c r="I15" s="112"/>
      <c r="J15" s="112"/>
      <c r="K15" s="112"/>
      <c r="L15" s="112"/>
      <c r="M15" s="43"/>
    </row>
    <row r="16" spans="1:13" s="41" customFormat="1" ht="11.25" x14ac:dyDescent="0.2">
      <c r="A16" s="560"/>
      <c r="B16" s="114" t="s">
        <v>45</v>
      </c>
      <c r="C16" s="113"/>
      <c r="D16" s="112"/>
      <c r="E16" s="113" t="s">
        <v>40</v>
      </c>
      <c r="F16" s="112"/>
      <c r="G16" s="121"/>
      <c r="H16" s="126" t="s">
        <v>40</v>
      </c>
      <c r="I16" s="113"/>
      <c r="J16" s="112"/>
      <c r="K16" s="112"/>
      <c r="L16" s="112"/>
      <c r="M16" s="43"/>
    </row>
    <row r="17" spans="1:14" s="41" customFormat="1" ht="11.25" customHeight="1" x14ac:dyDescent="0.2">
      <c r="A17" s="568" t="s">
        <v>46</v>
      </c>
      <c r="B17" s="110" t="s">
        <v>47</v>
      </c>
      <c r="C17" s="569" t="s">
        <v>48</v>
      </c>
      <c r="D17" s="569"/>
      <c r="E17" s="569"/>
      <c r="F17" s="569"/>
      <c r="G17" s="569"/>
      <c r="H17" s="569"/>
      <c r="I17" s="569"/>
      <c r="J17" s="569"/>
      <c r="K17" s="569"/>
      <c r="L17" s="569"/>
      <c r="M17" s="43"/>
    </row>
    <row r="18" spans="1:14" s="41" customFormat="1" ht="11.25" x14ac:dyDescent="0.2">
      <c r="A18" s="568"/>
      <c r="B18" s="110" t="s">
        <v>49</v>
      </c>
      <c r="C18" s="569" t="s">
        <v>50</v>
      </c>
      <c r="D18" s="569"/>
      <c r="E18" s="569"/>
      <c r="F18" s="569"/>
      <c r="G18" s="569"/>
      <c r="H18" s="569"/>
      <c r="I18" s="569"/>
      <c r="J18" s="569"/>
      <c r="K18" s="569"/>
      <c r="L18" s="569"/>
      <c r="M18" s="43"/>
    </row>
    <row r="19" spans="1:14" s="41" customFormat="1" ht="11.25" customHeight="1" x14ac:dyDescent="0.2">
      <c r="A19" s="568"/>
      <c r="B19" s="110" t="s">
        <v>51</v>
      </c>
      <c r="C19" s="559" t="s">
        <v>52</v>
      </c>
      <c r="D19" s="559"/>
      <c r="E19" s="559"/>
      <c r="F19" s="559"/>
      <c r="G19" s="559"/>
      <c r="H19" s="559"/>
      <c r="I19" s="559"/>
      <c r="J19" s="559"/>
      <c r="K19" s="559"/>
      <c r="L19" s="559"/>
      <c r="M19" s="43"/>
    </row>
    <row r="20" spans="1:14" s="41" customFormat="1" ht="11.25" customHeight="1" x14ac:dyDescent="0.2">
      <c r="A20" s="568"/>
      <c r="B20" s="110" t="s">
        <v>53</v>
      </c>
      <c r="C20" s="559" t="s">
        <v>54</v>
      </c>
      <c r="D20" s="559"/>
      <c r="E20" s="559"/>
      <c r="F20" s="559"/>
      <c r="G20" s="559"/>
      <c r="H20" s="559"/>
      <c r="I20" s="559"/>
      <c r="J20" s="559"/>
      <c r="K20" s="559"/>
      <c r="L20" s="559"/>
      <c r="M20" s="43"/>
    </row>
    <row r="21" spans="1:14" s="41" customFormat="1" ht="23.25" customHeight="1" x14ac:dyDescent="0.2">
      <c r="A21" s="568"/>
      <c r="B21" s="110" t="s">
        <v>55</v>
      </c>
      <c r="C21" s="559" t="s">
        <v>312</v>
      </c>
      <c r="D21" s="559"/>
      <c r="E21" s="559"/>
      <c r="F21" s="559"/>
      <c r="G21" s="559"/>
      <c r="H21" s="559"/>
      <c r="I21" s="559"/>
      <c r="J21" s="559"/>
      <c r="K21" s="559"/>
      <c r="L21" s="559"/>
      <c r="M21" s="43"/>
    </row>
    <row r="22" spans="1:14" s="41" customFormat="1" ht="11.25" x14ac:dyDescent="0.2">
      <c r="A22" s="568"/>
      <c r="B22" s="110" t="s">
        <v>79</v>
      </c>
      <c r="C22" s="109" t="s">
        <v>40</v>
      </c>
      <c r="D22" s="301"/>
      <c r="E22" s="301"/>
      <c r="F22" s="301"/>
      <c r="G22" s="119"/>
      <c r="H22" s="123"/>
      <c r="I22" s="109" t="s">
        <v>40</v>
      </c>
      <c r="J22" s="301"/>
      <c r="K22" s="301"/>
      <c r="L22" s="301"/>
      <c r="M22" s="44"/>
    </row>
    <row r="23" spans="1:14" s="41" customFormat="1" ht="11.25" x14ac:dyDescent="0.2">
      <c r="A23" s="568"/>
      <c r="B23" s="110" t="s">
        <v>80</v>
      </c>
      <c r="C23" s="301"/>
      <c r="D23" s="109" t="s">
        <v>40</v>
      </c>
      <c r="E23" s="301"/>
      <c r="F23" s="301"/>
      <c r="G23" s="119"/>
      <c r="H23" s="123"/>
      <c r="I23" s="109" t="s">
        <v>40</v>
      </c>
      <c r="J23" s="301"/>
      <c r="K23" s="301"/>
      <c r="L23" s="301"/>
      <c r="M23" s="44"/>
    </row>
    <row r="24" spans="1:14" s="41" customFormat="1" ht="11.25" customHeight="1" x14ac:dyDescent="0.2">
      <c r="A24" s="568"/>
      <c r="B24" s="110" t="s">
        <v>81</v>
      </c>
      <c r="C24" s="559" t="s">
        <v>56</v>
      </c>
      <c r="D24" s="559"/>
      <c r="E24" s="559"/>
      <c r="F24" s="559"/>
      <c r="G24" s="559"/>
      <c r="H24" s="559"/>
      <c r="I24" s="559"/>
      <c r="J24" s="559"/>
      <c r="K24" s="559"/>
      <c r="L24" s="559"/>
      <c r="M24" s="43"/>
    </row>
    <row r="25" spans="1:14" s="41" customFormat="1" ht="11.25" customHeight="1" x14ac:dyDescent="0.2">
      <c r="A25" s="568"/>
      <c r="B25" s="110" t="s">
        <v>82</v>
      </c>
      <c r="C25" s="559" t="s">
        <v>57</v>
      </c>
      <c r="D25" s="559"/>
      <c r="E25" s="559"/>
      <c r="F25" s="559"/>
      <c r="G25" s="559"/>
      <c r="H25" s="559"/>
      <c r="I25" s="559"/>
      <c r="J25" s="559"/>
      <c r="K25" s="559"/>
      <c r="L25" s="559"/>
      <c r="M25" s="43"/>
    </row>
    <row r="26" spans="1:14" s="41" customFormat="1" ht="25.5" customHeight="1" x14ac:dyDescent="0.2">
      <c r="A26" s="568"/>
      <c r="B26" s="108" t="s">
        <v>311</v>
      </c>
      <c r="C26" s="559" t="s">
        <v>310</v>
      </c>
      <c r="D26" s="559"/>
      <c r="E26" s="559"/>
      <c r="F26" s="559"/>
      <c r="G26" s="559"/>
      <c r="H26" s="559"/>
      <c r="I26" s="559"/>
      <c r="J26" s="559"/>
      <c r="K26" s="559"/>
      <c r="L26" s="559"/>
      <c r="M26" s="43"/>
    </row>
    <row r="27" spans="1:14" s="41" customFormat="1" ht="11.25" x14ac:dyDescent="0.2">
      <c r="A27" s="568"/>
      <c r="B27" s="110" t="s">
        <v>474</v>
      </c>
      <c r="C27" s="109"/>
      <c r="D27" s="110"/>
      <c r="E27" s="109" t="s">
        <v>40</v>
      </c>
      <c r="F27" s="110"/>
      <c r="G27" s="284"/>
      <c r="H27" s="124" t="s">
        <v>40</v>
      </c>
      <c r="I27" s="110"/>
      <c r="J27" s="110"/>
      <c r="K27" s="110"/>
      <c r="L27" s="110"/>
      <c r="M27" s="43"/>
    </row>
    <row r="28" spans="1:14" s="41" customFormat="1" ht="11.25" x14ac:dyDescent="0.2">
      <c r="A28" s="568"/>
      <c r="B28" s="110" t="s">
        <v>475</v>
      </c>
      <c r="C28" s="110"/>
      <c r="D28" s="109"/>
      <c r="E28" s="109" t="s">
        <v>40</v>
      </c>
      <c r="F28" s="110"/>
      <c r="G28" s="284"/>
      <c r="H28" s="124" t="s">
        <v>40</v>
      </c>
      <c r="I28" s="110"/>
      <c r="J28" s="110"/>
      <c r="K28" s="110"/>
      <c r="L28" s="110"/>
      <c r="M28" s="43"/>
    </row>
    <row r="29" spans="1:14" s="41" customFormat="1" ht="11.25" customHeight="1" x14ac:dyDescent="0.2">
      <c r="A29" s="568"/>
      <c r="B29" s="110" t="s">
        <v>83</v>
      </c>
      <c r="C29" s="559" t="s">
        <v>58</v>
      </c>
      <c r="D29" s="559"/>
      <c r="E29" s="559"/>
      <c r="F29" s="559"/>
      <c r="G29" s="559"/>
      <c r="H29" s="559"/>
      <c r="I29" s="559"/>
      <c r="J29" s="559"/>
      <c r="K29" s="559"/>
      <c r="L29" s="559"/>
      <c r="M29" s="43"/>
    </row>
    <row r="30" spans="1:14" s="41" customFormat="1" ht="18" customHeight="1" x14ac:dyDescent="0.2">
      <c r="A30" s="560" t="s">
        <v>59</v>
      </c>
      <c r="B30" s="114" t="s">
        <v>60</v>
      </c>
      <c r="C30" s="112"/>
      <c r="D30" s="112"/>
      <c r="E30" s="113" t="s">
        <v>40</v>
      </c>
      <c r="F30" s="112"/>
      <c r="G30" s="121"/>
      <c r="H30" s="126" t="s">
        <v>309</v>
      </c>
      <c r="I30" s="113"/>
      <c r="J30" s="283"/>
      <c r="K30" s="113" t="s">
        <v>40</v>
      </c>
      <c r="L30" s="113" t="s">
        <v>40</v>
      </c>
      <c r="M30" s="43"/>
    </row>
    <row r="31" spans="1:14" s="41" customFormat="1" ht="19.5" customHeight="1" x14ac:dyDescent="0.2">
      <c r="A31" s="560"/>
      <c r="B31" s="114" t="s">
        <v>61</v>
      </c>
      <c r="C31" s="113"/>
      <c r="D31" s="112"/>
      <c r="E31" s="112"/>
      <c r="F31" s="112"/>
      <c r="G31" s="122" t="s">
        <v>40</v>
      </c>
      <c r="H31" s="126" t="s">
        <v>309</v>
      </c>
      <c r="I31" s="113"/>
      <c r="J31" s="283"/>
      <c r="K31" s="113" t="s">
        <v>40</v>
      </c>
      <c r="L31" s="113" t="s">
        <v>40</v>
      </c>
      <c r="M31" s="43"/>
    </row>
    <row r="32" spans="1:14" s="41" customFormat="1" ht="11.25" x14ac:dyDescent="0.2">
      <c r="A32" s="115"/>
      <c r="B32" s="116"/>
      <c r="C32" s="117"/>
      <c r="D32" s="117"/>
      <c r="E32" s="117"/>
      <c r="F32" s="117"/>
      <c r="G32" s="117"/>
      <c r="H32" s="117"/>
      <c r="I32" s="117"/>
      <c r="J32" s="117"/>
      <c r="K32" s="117"/>
      <c r="L32" s="117"/>
      <c r="M32" s="2"/>
      <c r="N32" s="82"/>
    </row>
    <row r="33" spans="1:13" s="41" customFormat="1" ht="11.25" customHeight="1" x14ac:dyDescent="0.2">
      <c r="A33" s="561" t="s">
        <v>62</v>
      </c>
      <c r="B33" s="282" t="s">
        <v>63</v>
      </c>
      <c r="C33" s="109" t="s">
        <v>40</v>
      </c>
      <c r="D33" s="301"/>
      <c r="E33" s="301"/>
      <c r="F33" s="301"/>
      <c r="G33" s="119"/>
      <c r="H33" s="123"/>
      <c r="I33" s="109" t="s">
        <v>40</v>
      </c>
      <c r="J33" s="301"/>
      <c r="K33" s="301"/>
      <c r="L33" s="301"/>
      <c r="M33" s="43"/>
    </row>
    <row r="34" spans="1:13" s="41" customFormat="1" ht="11.25" x14ac:dyDescent="0.2">
      <c r="A34" s="562"/>
      <c r="B34" s="282" t="s">
        <v>64</v>
      </c>
      <c r="C34" s="109"/>
      <c r="D34" s="301"/>
      <c r="E34" s="301"/>
      <c r="F34" s="109" t="s">
        <v>40</v>
      </c>
      <c r="G34" s="119"/>
      <c r="H34" s="124"/>
      <c r="I34" s="109"/>
      <c r="J34" s="301"/>
      <c r="K34" s="301"/>
      <c r="L34" s="301"/>
      <c r="M34" s="43"/>
    </row>
    <row r="35" spans="1:13" s="41" customFormat="1" ht="11.25" x14ac:dyDescent="0.2">
      <c r="A35" s="562"/>
      <c r="B35" s="282" t="s">
        <v>308</v>
      </c>
      <c r="C35" s="301"/>
      <c r="D35" s="119"/>
      <c r="E35" s="109" t="s">
        <v>40</v>
      </c>
      <c r="F35" s="301"/>
      <c r="G35" s="119"/>
      <c r="H35" s="124" t="s">
        <v>40</v>
      </c>
      <c r="I35" s="301"/>
      <c r="J35" s="301"/>
      <c r="K35" s="301"/>
      <c r="L35" s="301"/>
      <c r="M35" s="43"/>
    </row>
    <row r="36" spans="1:13" s="41" customFormat="1" ht="11.25" x14ac:dyDescent="0.2">
      <c r="A36" s="563"/>
      <c r="B36" s="110" t="s">
        <v>307</v>
      </c>
      <c r="C36" s="564"/>
      <c r="D36" s="565"/>
      <c r="E36" s="565"/>
      <c r="F36" s="565"/>
      <c r="G36" s="565"/>
      <c r="H36" s="565"/>
      <c r="I36" s="565"/>
      <c r="J36" s="565"/>
      <c r="K36" s="565"/>
      <c r="L36" s="566"/>
      <c r="M36" s="43"/>
    </row>
    <row r="37" spans="1:13" s="33" customFormat="1" ht="12" customHeight="1" x14ac:dyDescent="0.25">
      <c r="A37" s="555" t="s">
        <v>425</v>
      </c>
      <c r="B37" s="567"/>
      <c r="C37" s="567"/>
      <c r="D37" s="567"/>
      <c r="E37" s="567"/>
      <c r="F37" s="567"/>
      <c r="G37" s="567"/>
      <c r="H37" s="567"/>
      <c r="I37" s="567"/>
      <c r="J37" s="567"/>
      <c r="K37" s="567"/>
      <c r="L37" s="567"/>
    </row>
    <row r="38" spans="1:13" s="33" customFormat="1" ht="13.5" customHeight="1" x14ac:dyDescent="0.25">
      <c r="A38" s="555" t="s">
        <v>72</v>
      </c>
      <c r="B38" s="557"/>
      <c r="C38" s="557"/>
      <c r="D38" s="557"/>
      <c r="E38" s="557"/>
      <c r="F38" s="557"/>
      <c r="G38" s="557"/>
      <c r="H38" s="557"/>
      <c r="I38" s="557"/>
      <c r="J38" s="557"/>
      <c r="K38" s="557"/>
      <c r="L38" s="557"/>
      <c r="M38" s="402"/>
    </row>
    <row r="39" spans="1:13" s="33" customFormat="1" ht="21.75" customHeight="1" x14ac:dyDescent="0.25">
      <c r="A39" s="555" t="s">
        <v>73</v>
      </c>
      <c r="B39" s="557"/>
      <c r="C39" s="557"/>
      <c r="D39" s="557"/>
      <c r="E39" s="557"/>
      <c r="F39" s="557"/>
      <c r="G39" s="557"/>
      <c r="H39" s="557"/>
      <c r="I39" s="557"/>
      <c r="J39" s="557"/>
      <c r="K39" s="557"/>
      <c r="L39" s="557"/>
      <c r="M39" s="402"/>
    </row>
    <row r="40" spans="1:13" s="403" customFormat="1" ht="24.75" customHeight="1" x14ac:dyDescent="0.25">
      <c r="A40" s="555" t="s">
        <v>426</v>
      </c>
      <c r="B40" s="546"/>
      <c r="C40" s="546"/>
      <c r="D40" s="546"/>
      <c r="E40" s="546"/>
      <c r="F40" s="546"/>
      <c r="G40" s="546"/>
      <c r="H40" s="546"/>
      <c r="I40" s="546"/>
      <c r="J40" s="546"/>
      <c r="K40" s="546"/>
      <c r="L40" s="546"/>
    </row>
    <row r="41" spans="1:13" s="557" customFormat="1" ht="15" customHeight="1" x14ac:dyDescent="0.25">
      <c r="A41" s="555" t="s">
        <v>427</v>
      </c>
    </row>
    <row r="42" spans="1:13" s="33" customFormat="1" ht="15" customHeight="1" x14ac:dyDescent="0.25">
      <c r="A42" s="555" t="s">
        <v>428</v>
      </c>
      <c r="B42" s="558"/>
      <c r="C42" s="558"/>
      <c r="D42" s="558"/>
      <c r="E42" s="558"/>
      <c r="F42" s="558"/>
      <c r="G42" s="558"/>
      <c r="H42" s="558"/>
      <c r="I42" s="558"/>
      <c r="J42" s="558"/>
      <c r="K42" s="558"/>
      <c r="L42" s="558"/>
      <c r="M42" s="402"/>
    </row>
    <row r="43" spans="1:13" s="33" customFormat="1" ht="15" customHeight="1" x14ac:dyDescent="0.25">
      <c r="A43" s="555" t="s">
        <v>65</v>
      </c>
      <c r="B43" s="558"/>
      <c r="C43" s="558"/>
      <c r="D43" s="558"/>
      <c r="E43" s="558"/>
      <c r="F43" s="558"/>
      <c r="G43" s="558"/>
      <c r="H43" s="558"/>
      <c r="I43" s="558"/>
      <c r="J43" s="558"/>
      <c r="K43" s="558"/>
      <c r="L43" s="558"/>
      <c r="M43" s="402"/>
    </row>
    <row r="44" spans="1:13" s="33" customFormat="1" ht="15" customHeight="1" x14ac:dyDescent="0.25">
      <c r="A44" s="555" t="s">
        <v>66</v>
      </c>
      <c r="B44" s="556"/>
      <c r="C44" s="556"/>
      <c r="D44" s="556"/>
      <c r="E44" s="556"/>
      <c r="F44" s="556"/>
      <c r="G44" s="556"/>
      <c r="H44" s="556"/>
      <c r="I44" s="556"/>
      <c r="J44" s="556"/>
      <c r="K44" s="556"/>
      <c r="L44" s="556"/>
      <c r="M44" s="402"/>
    </row>
    <row r="45" spans="1:13" s="33" customFormat="1" ht="15" customHeight="1" x14ac:dyDescent="0.25">
      <c r="A45" s="555" t="s">
        <v>74</v>
      </c>
      <c r="B45" s="556"/>
      <c r="C45" s="556"/>
      <c r="D45" s="556"/>
      <c r="E45" s="556"/>
      <c r="F45" s="556"/>
      <c r="G45" s="556"/>
      <c r="H45" s="556"/>
      <c r="I45" s="556"/>
      <c r="J45" s="556"/>
      <c r="K45" s="556"/>
      <c r="L45" s="556"/>
      <c r="M45" s="402"/>
    </row>
    <row r="46" spans="1:13" s="33" customFormat="1" ht="15" customHeight="1" x14ac:dyDescent="0.25">
      <c r="A46" s="555" t="s">
        <v>67</v>
      </c>
      <c r="B46" s="556"/>
      <c r="C46" s="556"/>
      <c r="D46" s="556"/>
      <c r="E46" s="556"/>
      <c r="F46" s="556"/>
      <c r="G46" s="556"/>
      <c r="H46" s="556"/>
      <c r="I46" s="556"/>
      <c r="J46" s="556"/>
      <c r="K46" s="556"/>
      <c r="L46" s="556"/>
      <c r="M46" s="402"/>
    </row>
    <row r="47" spans="1:13" s="33" customFormat="1" ht="18.75" customHeight="1" x14ac:dyDescent="0.25">
      <c r="A47" s="555" t="s">
        <v>68</v>
      </c>
      <c r="B47" s="557"/>
      <c r="C47" s="557"/>
      <c r="D47" s="557"/>
      <c r="E47" s="557"/>
      <c r="F47" s="557"/>
      <c r="G47" s="557"/>
      <c r="H47" s="557"/>
      <c r="I47" s="557"/>
      <c r="J47" s="557"/>
      <c r="K47" s="557"/>
      <c r="L47" s="557"/>
      <c r="M47" s="402"/>
    </row>
    <row r="48" spans="1:13" s="33" customFormat="1" ht="21" customHeight="1" x14ac:dyDescent="0.25">
      <c r="A48" s="555" t="s">
        <v>76</v>
      </c>
      <c r="B48" s="557"/>
      <c r="C48" s="557"/>
      <c r="D48" s="557"/>
      <c r="E48" s="557"/>
      <c r="F48" s="557"/>
      <c r="G48" s="557"/>
      <c r="H48" s="557"/>
      <c r="I48" s="557"/>
      <c r="J48" s="557"/>
      <c r="K48" s="557"/>
      <c r="L48" s="557"/>
      <c r="M48" s="402"/>
    </row>
    <row r="49" spans="1:14" s="33" customFormat="1" x14ac:dyDescent="0.25">
      <c r="A49" s="555" t="s">
        <v>69</v>
      </c>
      <c r="B49" s="556"/>
      <c r="C49" s="556"/>
      <c r="D49" s="556"/>
      <c r="E49" s="556"/>
      <c r="F49" s="556"/>
      <c r="G49" s="556"/>
      <c r="H49" s="556"/>
      <c r="I49" s="556"/>
      <c r="J49" s="556"/>
      <c r="K49" s="556"/>
      <c r="L49" s="556"/>
      <c r="M49" s="402"/>
    </row>
    <row r="50" spans="1:14" s="33" customFormat="1" ht="15" customHeight="1" x14ac:dyDescent="0.25">
      <c r="A50" s="555" t="s">
        <v>70</v>
      </c>
      <c r="B50" s="556"/>
      <c r="C50" s="556"/>
      <c r="D50" s="556"/>
      <c r="E50" s="556"/>
      <c r="F50" s="556"/>
      <c r="G50" s="556"/>
      <c r="H50" s="556"/>
      <c r="I50" s="556"/>
      <c r="J50" s="556"/>
      <c r="K50" s="556"/>
      <c r="L50" s="556"/>
      <c r="M50" s="402"/>
    </row>
    <row r="51" spans="1:14" s="33" customFormat="1" ht="24" customHeight="1" x14ac:dyDescent="0.25">
      <c r="A51" s="555" t="s">
        <v>71</v>
      </c>
      <c r="B51" s="557"/>
      <c r="C51" s="557"/>
      <c r="D51" s="557"/>
      <c r="E51" s="557"/>
      <c r="F51" s="557"/>
      <c r="G51" s="557"/>
      <c r="H51" s="557"/>
      <c r="I51" s="557"/>
      <c r="J51" s="557"/>
      <c r="K51" s="557"/>
      <c r="L51" s="557"/>
      <c r="M51" s="402"/>
    </row>
    <row r="52" spans="1:14" s="404" customFormat="1" ht="28.5" customHeight="1" x14ac:dyDescent="0.25">
      <c r="A52" s="555" t="s">
        <v>450</v>
      </c>
      <c r="B52" s="546"/>
      <c r="C52" s="546"/>
      <c r="D52" s="546"/>
      <c r="E52" s="546"/>
      <c r="F52" s="546"/>
      <c r="G52" s="546"/>
      <c r="H52" s="546"/>
      <c r="I52" s="546"/>
      <c r="J52" s="546"/>
      <c r="K52" s="546"/>
      <c r="L52" s="546"/>
      <c r="M52" s="33"/>
    </row>
    <row r="53" spans="1:14" s="404" customFormat="1" ht="20.25" customHeight="1" x14ac:dyDescent="0.25">
      <c r="A53" s="555" t="s">
        <v>306</v>
      </c>
      <c r="B53" s="546"/>
      <c r="C53" s="546"/>
      <c r="D53" s="546"/>
      <c r="E53" s="546"/>
      <c r="F53" s="546"/>
      <c r="G53" s="546"/>
      <c r="H53" s="546"/>
      <c r="I53" s="546"/>
      <c r="J53" s="546"/>
      <c r="K53" s="546"/>
      <c r="L53" s="546"/>
      <c r="M53" s="33"/>
    </row>
    <row r="54" spans="1:14" x14ac:dyDescent="0.25">
      <c r="N54" s="59"/>
    </row>
    <row r="55" spans="1:14" x14ac:dyDescent="0.25">
      <c r="N55" s="59"/>
    </row>
    <row r="56" spans="1:14" x14ac:dyDescent="0.25">
      <c r="N56" s="59"/>
    </row>
    <row r="57" spans="1:14" x14ac:dyDescent="0.25">
      <c r="N57" s="59"/>
    </row>
    <row r="58" spans="1:14" x14ac:dyDescent="0.25">
      <c r="N58" s="59"/>
    </row>
    <row r="59" spans="1:14" x14ac:dyDescent="0.25">
      <c r="N59" s="59"/>
    </row>
    <row r="60" spans="1:14" x14ac:dyDescent="0.25">
      <c r="N60" s="59"/>
    </row>
    <row r="61" spans="1:14" x14ac:dyDescent="0.25">
      <c r="N61" s="59"/>
    </row>
    <row r="62" spans="1:14" x14ac:dyDescent="0.25">
      <c r="N62" s="59"/>
    </row>
    <row r="63" spans="1:14" x14ac:dyDescent="0.25">
      <c r="N63" s="59"/>
    </row>
    <row r="64" spans="1:14" x14ac:dyDescent="0.25">
      <c r="N64" s="59"/>
    </row>
    <row r="65" spans="1:14" x14ac:dyDescent="0.25">
      <c r="N65" s="59"/>
    </row>
    <row r="66" spans="1:14" x14ac:dyDescent="0.25">
      <c r="N66" s="59"/>
    </row>
    <row r="67" spans="1:14" x14ac:dyDescent="0.25">
      <c r="A67" s="59"/>
      <c r="C67" s="59"/>
      <c r="D67" s="59"/>
      <c r="E67" s="59"/>
      <c r="F67" s="59"/>
      <c r="G67" s="59"/>
      <c r="H67" s="59"/>
      <c r="I67" s="59"/>
      <c r="J67" s="59"/>
      <c r="K67" s="59"/>
      <c r="L67" s="59"/>
      <c r="M67" s="59"/>
      <c r="N67" s="59"/>
    </row>
    <row r="68" spans="1:14" x14ac:dyDescent="0.25">
      <c r="A68" s="59"/>
      <c r="C68" s="59"/>
      <c r="D68" s="59"/>
      <c r="E68" s="59"/>
      <c r="F68" s="59"/>
      <c r="G68" s="59"/>
      <c r="H68" s="59"/>
      <c r="I68" s="59"/>
      <c r="J68" s="59"/>
      <c r="K68" s="59"/>
      <c r="L68" s="59"/>
      <c r="M68" s="59"/>
      <c r="N68" s="59"/>
    </row>
    <row r="69" spans="1:14" x14ac:dyDescent="0.25">
      <c r="A69" s="59"/>
      <c r="C69" s="59"/>
      <c r="D69" s="59"/>
      <c r="E69" s="59"/>
      <c r="F69" s="59"/>
      <c r="G69" s="59"/>
      <c r="H69" s="59"/>
      <c r="I69" s="59"/>
      <c r="J69" s="59"/>
      <c r="K69" s="59"/>
      <c r="L69" s="59"/>
      <c r="M69" s="59"/>
      <c r="N69" s="59"/>
    </row>
    <row r="70" spans="1:14" x14ac:dyDescent="0.25">
      <c r="A70" s="59"/>
      <c r="C70" s="59"/>
      <c r="D70" s="59"/>
      <c r="E70" s="59"/>
      <c r="F70" s="59"/>
      <c r="G70" s="59"/>
      <c r="H70" s="59"/>
      <c r="I70" s="59"/>
      <c r="J70" s="59"/>
      <c r="K70" s="59"/>
      <c r="L70" s="59"/>
      <c r="M70" s="59"/>
      <c r="N70" s="59"/>
    </row>
    <row r="71" spans="1:14" x14ac:dyDescent="0.25">
      <c r="A71" s="59"/>
      <c r="C71" s="59"/>
      <c r="D71" s="59"/>
      <c r="E71" s="59"/>
      <c r="F71" s="59"/>
      <c r="G71" s="59"/>
      <c r="H71" s="59"/>
      <c r="I71" s="59"/>
      <c r="J71" s="59"/>
      <c r="K71" s="59"/>
      <c r="L71" s="59"/>
      <c r="M71" s="59"/>
      <c r="N71" s="59"/>
    </row>
    <row r="72" spans="1:14" x14ac:dyDescent="0.25">
      <c r="A72" s="59"/>
      <c r="C72" s="59"/>
      <c r="D72" s="59"/>
      <c r="E72" s="59"/>
      <c r="F72" s="59"/>
      <c r="G72" s="59"/>
      <c r="H72" s="59"/>
      <c r="I72" s="59"/>
      <c r="J72" s="59"/>
      <c r="K72" s="59"/>
      <c r="L72" s="59"/>
      <c r="M72" s="59"/>
      <c r="N72" s="59"/>
    </row>
    <row r="73" spans="1:14" x14ac:dyDescent="0.25">
      <c r="A73" s="59"/>
      <c r="C73" s="59"/>
      <c r="D73" s="59"/>
      <c r="E73" s="59"/>
      <c r="F73" s="59"/>
      <c r="G73" s="59"/>
      <c r="H73" s="59"/>
      <c r="I73" s="59"/>
      <c r="J73" s="59"/>
      <c r="K73" s="59"/>
      <c r="L73" s="59"/>
      <c r="M73" s="59"/>
      <c r="N73" s="59"/>
    </row>
    <row r="74" spans="1:14" x14ac:dyDescent="0.25">
      <c r="A74" s="59"/>
      <c r="C74" s="59"/>
      <c r="D74" s="59"/>
      <c r="E74" s="59"/>
      <c r="F74" s="59"/>
      <c r="G74" s="59"/>
      <c r="H74" s="59"/>
      <c r="I74" s="59"/>
      <c r="J74" s="59"/>
      <c r="K74" s="59"/>
      <c r="L74" s="59"/>
      <c r="M74" s="59"/>
      <c r="N74" s="59"/>
    </row>
    <row r="75" spans="1:14" x14ac:dyDescent="0.25">
      <c r="A75" s="59"/>
      <c r="C75" s="59"/>
      <c r="D75" s="59"/>
      <c r="E75" s="59"/>
      <c r="F75" s="59"/>
      <c r="G75" s="59"/>
      <c r="H75" s="59"/>
      <c r="I75" s="59"/>
      <c r="J75" s="59"/>
      <c r="K75" s="59"/>
      <c r="L75" s="59"/>
      <c r="M75" s="59"/>
      <c r="N75" s="59"/>
    </row>
    <row r="76" spans="1:14" x14ac:dyDescent="0.25">
      <c r="A76" s="59"/>
      <c r="C76" s="59"/>
      <c r="D76" s="59"/>
      <c r="E76" s="59"/>
      <c r="F76" s="59"/>
      <c r="G76" s="59"/>
      <c r="H76" s="59"/>
      <c r="I76" s="59"/>
      <c r="J76" s="59"/>
      <c r="K76" s="59"/>
      <c r="L76" s="59"/>
      <c r="M76" s="59"/>
      <c r="N76" s="59"/>
    </row>
    <row r="77" spans="1:14" x14ac:dyDescent="0.25">
      <c r="A77" s="59"/>
      <c r="C77" s="59"/>
      <c r="D77" s="59"/>
      <c r="E77" s="59"/>
      <c r="F77" s="59"/>
      <c r="G77" s="59"/>
      <c r="H77" s="59"/>
      <c r="I77" s="59"/>
      <c r="J77" s="59"/>
      <c r="K77" s="59"/>
      <c r="L77" s="59"/>
      <c r="M77" s="59"/>
      <c r="N77" s="59"/>
    </row>
    <row r="78" spans="1:14" x14ac:dyDescent="0.25">
      <c r="A78" s="59"/>
      <c r="C78" s="59"/>
      <c r="D78" s="59"/>
      <c r="E78" s="59"/>
      <c r="F78" s="59"/>
      <c r="G78" s="59"/>
      <c r="H78" s="59"/>
      <c r="I78" s="59"/>
      <c r="J78" s="59"/>
      <c r="K78" s="59"/>
      <c r="L78" s="59"/>
      <c r="M78" s="59"/>
      <c r="N78" s="59"/>
    </row>
    <row r="79" spans="1:14" x14ac:dyDescent="0.25">
      <c r="A79" s="59"/>
      <c r="C79" s="59"/>
      <c r="D79" s="59"/>
      <c r="E79" s="59"/>
      <c r="F79" s="59"/>
      <c r="G79" s="59"/>
      <c r="H79" s="59"/>
      <c r="I79" s="59"/>
      <c r="J79" s="59"/>
      <c r="K79" s="59"/>
      <c r="L79" s="59"/>
      <c r="M79" s="59"/>
      <c r="N79" s="59"/>
    </row>
    <row r="80" spans="1:14" x14ac:dyDescent="0.25">
      <c r="A80" s="59"/>
      <c r="C80" s="59"/>
      <c r="D80" s="59"/>
      <c r="E80" s="59"/>
      <c r="F80" s="59"/>
      <c r="G80" s="59"/>
      <c r="H80" s="59"/>
      <c r="I80" s="59"/>
      <c r="J80" s="59"/>
      <c r="K80" s="59"/>
      <c r="L80" s="59"/>
      <c r="M80" s="59"/>
      <c r="N80" s="59"/>
    </row>
    <row r="81" spans="1:14" x14ac:dyDescent="0.25">
      <c r="A81" s="59"/>
      <c r="C81" s="59"/>
      <c r="D81" s="59"/>
      <c r="E81" s="59"/>
      <c r="F81" s="59"/>
      <c r="G81" s="59"/>
      <c r="H81" s="59"/>
      <c r="I81" s="59"/>
      <c r="J81" s="59"/>
      <c r="K81" s="59"/>
      <c r="L81" s="59"/>
      <c r="M81" s="59"/>
      <c r="N81" s="59"/>
    </row>
    <row r="82" spans="1:14" x14ac:dyDescent="0.25">
      <c r="A82" s="59"/>
      <c r="C82" s="59"/>
      <c r="D82" s="59"/>
      <c r="E82" s="59"/>
      <c r="F82" s="59"/>
      <c r="G82" s="59"/>
      <c r="H82" s="59"/>
      <c r="I82" s="59"/>
      <c r="J82" s="59"/>
      <c r="K82" s="59"/>
      <c r="L82" s="59"/>
      <c r="M82" s="59"/>
      <c r="N82" s="59"/>
    </row>
    <row r="83" spans="1:14" x14ac:dyDescent="0.25">
      <c r="A83" s="59"/>
      <c r="C83" s="59"/>
      <c r="D83" s="59"/>
      <c r="E83" s="59"/>
      <c r="F83" s="59"/>
      <c r="G83" s="59"/>
      <c r="H83" s="59"/>
      <c r="I83" s="59"/>
      <c r="J83" s="59"/>
      <c r="K83" s="59"/>
      <c r="L83" s="59"/>
      <c r="M83" s="59"/>
      <c r="N83" s="59"/>
    </row>
    <row r="84" spans="1:14" x14ac:dyDescent="0.25">
      <c r="A84" s="59"/>
      <c r="C84" s="59"/>
      <c r="D84" s="59"/>
      <c r="E84" s="59"/>
      <c r="F84" s="59"/>
      <c r="G84" s="59"/>
      <c r="H84" s="59"/>
      <c r="I84" s="59"/>
      <c r="J84" s="59"/>
      <c r="K84" s="59"/>
      <c r="L84" s="59"/>
      <c r="M84" s="59"/>
      <c r="N84" s="59"/>
    </row>
    <row r="85" spans="1:14" x14ac:dyDescent="0.25">
      <c r="A85" s="59"/>
      <c r="C85" s="59"/>
      <c r="D85" s="59"/>
      <c r="E85" s="59"/>
      <c r="F85" s="59"/>
      <c r="G85" s="59"/>
      <c r="H85" s="59"/>
      <c r="I85" s="59"/>
      <c r="J85" s="59"/>
      <c r="K85" s="59"/>
      <c r="L85" s="59"/>
      <c r="M85" s="59"/>
      <c r="N85" s="59"/>
    </row>
    <row r="86" spans="1:14" x14ac:dyDescent="0.25">
      <c r="A86" s="59"/>
      <c r="C86" s="59"/>
      <c r="D86" s="59"/>
      <c r="E86" s="59"/>
      <c r="F86" s="59"/>
      <c r="G86" s="59"/>
      <c r="H86" s="59"/>
      <c r="I86" s="59"/>
      <c r="J86" s="59"/>
      <c r="K86" s="59"/>
      <c r="L86" s="59"/>
      <c r="M86" s="59"/>
      <c r="N86" s="59"/>
    </row>
    <row r="87" spans="1:14" x14ac:dyDescent="0.25">
      <c r="A87" s="59"/>
      <c r="C87" s="59"/>
      <c r="D87" s="59"/>
      <c r="E87" s="59"/>
      <c r="F87" s="59"/>
      <c r="G87" s="59"/>
      <c r="H87" s="59"/>
      <c r="I87" s="59"/>
      <c r="J87" s="59"/>
      <c r="K87" s="59"/>
      <c r="L87" s="59"/>
      <c r="M87" s="59"/>
      <c r="N87" s="59"/>
    </row>
    <row r="88" spans="1:14" x14ac:dyDescent="0.25">
      <c r="A88" s="59"/>
      <c r="C88" s="59"/>
      <c r="D88" s="59"/>
      <c r="E88" s="59"/>
      <c r="F88" s="59"/>
      <c r="G88" s="59"/>
      <c r="H88" s="59"/>
      <c r="I88" s="59"/>
      <c r="J88" s="59"/>
      <c r="K88" s="59"/>
      <c r="L88" s="59"/>
      <c r="M88" s="59"/>
      <c r="N88" s="59"/>
    </row>
    <row r="89" spans="1:14" x14ac:dyDescent="0.25">
      <c r="A89" s="59"/>
      <c r="C89" s="59"/>
      <c r="D89" s="59"/>
      <c r="E89" s="59"/>
      <c r="F89" s="59"/>
      <c r="G89" s="59"/>
      <c r="H89" s="59"/>
      <c r="I89" s="59"/>
      <c r="J89" s="59"/>
      <c r="K89" s="59"/>
      <c r="L89" s="59"/>
      <c r="M89" s="59"/>
      <c r="N89" s="59"/>
    </row>
    <row r="90" spans="1:14" x14ac:dyDescent="0.25">
      <c r="A90" s="59"/>
      <c r="C90" s="59"/>
      <c r="D90" s="59"/>
      <c r="E90" s="59"/>
      <c r="F90" s="59"/>
      <c r="G90" s="59"/>
      <c r="H90" s="59"/>
      <c r="I90" s="59"/>
      <c r="J90" s="59"/>
      <c r="K90" s="59"/>
      <c r="L90" s="59"/>
      <c r="M90" s="59"/>
      <c r="N90" s="59"/>
    </row>
    <row r="91" spans="1:14" x14ac:dyDescent="0.25">
      <c r="A91" s="59"/>
      <c r="C91" s="59"/>
      <c r="D91" s="59"/>
      <c r="E91" s="59"/>
      <c r="F91" s="59"/>
      <c r="G91" s="59"/>
      <c r="H91" s="59"/>
      <c r="I91" s="59"/>
      <c r="J91" s="59"/>
      <c r="K91" s="59"/>
      <c r="L91" s="59"/>
      <c r="M91" s="59"/>
      <c r="N91" s="59"/>
    </row>
    <row r="92" spans="1:14" x14ac:dyDescent="0.25">
      <c r="A92" s="59"/>
      <c r="C92" s="59"/>
      <c r="D92" s="59"/>
      <c r="E92" s="59"/>
      <c r="F92" s="59"/>
      <c r="G92" s="59"/>
      <c r="H92" s="59"/>
      <c r="I92" s="59"/>
      <c r="J92" s="59"/>
      <c r="K92" s="59"/>
      <c r="L92" s="59"/>
      <c r="M92" s="59"/>
      <c r="N92" s="59"/>
    </row>
    <row r="93" spans="1:14" x14ac:dyDescent="0.25">
      <c r="A93" s="59"/>
      <c r="C93" s="59"/>
      <c r="D93" s="59"/>
      <c r="E93" s="59"/>
      <c r="F93" s="59"/>
      <c r="G93" s="59"/>
      <c r="H93" s="59"/>
      <c r="I93" s="59"/>
      <c r="J93" s="59"/>
      <c r="K93" s="59"/>
      <c r="L93" s="59"/>
      <c r="M93" s="59"/>
      <c r="N93" s="59"/>
    </row>
    <row r="94" spans="1:14" x14ac:dyDescent="0.25">
      <c r="A94" s="59"/>
      <c r="C94" s="59"/>
      <c r="D94" s="59"/>
      <c r="E94" s="59"/>
      <c r="F94" s="59"/>
      <c r="G94" s="59"/>
      <c r="H94" s="59"/>
      <c r="I94" s="59"/>
      <c r="J94" s="59"/>
      <c r="K94" s="59"/>
      <c r="L94" s="59"/>
      <c r="M94" s="59"/>
      <c r="N94" s="59"/>
    </row>
    <row r="95" spans="1:14" x14ac:dyDescent="0.25">
      <c r="A95" s="59"/>
      <c r="C95" s="59"/>
      <c r="D95" s="59"/>
      <c r="E95" s="59"/>
      <c r="F95" s="59"/>
      <c r="G95" s="59"/>
      <c r="H95" s="59"/>
      <c r="I95" s="59"/>
      <c r="J95" s="59"/>
      <c r="K95" s="59"/>
      <c r="L95" s="59"/>
      <c r="M95" s="59"/>
      <c r="N95" s="59"/>
    </row>
    <row r="96" spans="1:14" x14ac:dyDescent="0.25">
      <c r="A96" s="59"/>
      <c r="C96" s="59"/>
      <c r="D96" s="59"/>
      <c r="E96" s="59"/>
      <c r="F96" s="59"/>
      <c r="G96" s="59"/>
      <c r="H96" s="59"/>
      <c r="I96" s="59"/>
      <c r="J96" s="59"/>
      <c r="K96" s="59"/>
      <c r="L96" s="59"/>
      <c r="M96" s="59"/>
      <c r="N96" s="59"/>
    </row>
    <row r="97" spans="1:14" x14ac:dyDescent="0.25">
      <c r="A97" s="59"/>
      <c r="C97" s="59"/>
      <c r="D97" s="59"/>
      <c r="E97" s="59"/>
      <c r="F97" s="59"/>
      <c r="G97" s="59"/>
      <c r="H97" s="59"/>
      <c r="I97" s="59"/>
      <c r="J97" s="59"/>
      <c r="K97" s="59"/>
      <c r="L97" s="59"/>
      <c r="M97" s="59"/>
      <c r="N97" s="59"/>
    </row>
    <row r="98" spans="1:14" x14ac:dyDescent="0.25">
      <c r="A98" s="59"/>
      <c r="C98" s="59"/>
      <c r="D98" s="59"/>
      <c r="E98" s="59"/>
      <c r="F98" s="59"/>
      <c r="G98" s="59"/>
      <c r="H98" s="59"/>
      <c r="I98" s="59"/>
      <c r="J98" s="59"/>
      <c r="K98" s="59"/>
      <c r="L98" s="59"/>
      <c r="M98" s="59"/>
      <c r="N98" s="59"/>
    </row>
    <row r="99" spans="1:14" x14ac:dyDescent="0.25">
      <c r="A99" s="59"/>
      <c r="C99" s="59"/>
      <c r="D99" s="59"/>
      <c r="E99" s="59"/>
      <c r="F99" s="59"/>
      <c r="G99" s="59"/>
      <c r="H99" s="59"/>
      <c r="I99" s="59"/>
      <c r="J99" s="59"/>
      <c r="K99" s="59"/>
      <c r="L99" s="59"/>
      <c r="M99" s="59"/>
      <c r="N99" s="59"/>
    </row>
    <row r="100" spans="1:14" x14ac:dyDescent="0.25">
      <c r="A100" s="59"/>
      <c r="C100" s="59"/>
      <c r="D100" s="59"/>
      <c r="E100" s="59"/>
      <c r="F100" s="59"/>
      <c r="G100" s="59"/>
      <c r="H100" s="59"/>
      <c r="I100" s="59"/>
      <c r="J100" s="59"/>
      <c r="K100" s="59"/>
      <c r="L100" s="59"/>
      <c r="M100" s="59"/>
      <c r="N100" s="59"/>
    </row>
    <row r="101" spans="1:14" x14ac:dyDescent="0.25">
      <c r="A101" s="59"/>
      <c r="C101" s="59"/>
      <c r="D101" s="59"/>
      <c r="E101" s="59"/>
      <c r="F101" s="59"/>
      <c r="G101" s="59"/>
      <c r="H101" s="59"/>
      <c r="I101" s="59"/>
      <c r="J101" s="59"/>
      <c r="K101" s="59"/>
      <c r="L101" s="59"/>
      <c r="M101" s="59"/>
      <c r="N101" s="59"/>
    </row>
    <row r="102" spans="1:14" x14ac:dyDescent="0.25">
      <c r="A102" s="59"/>
      <c r="C102" s="59"/>
      <c r="D102" s="59"/>
      <c r="E102" s="59"/>
      <c r="F102" s="59"/>
      <c r="G102" s="59"/>
      <c r="H102" s="59"/>
      <c r="I102" s="59"/>
      <c r="J102" s="59"/>
      <c r="K102" s="59"/>
      <c r="L102" s="59"/>
      <c r="M102" s="59"/>
      <c r="N102" s="59"/>
    </row>
    <row r="103" spans="1:14" x14ac:dyDescent="0.25">
      <c r="A103" s="59"/>
      <c r="C103" s="59"/>
      <c r="D103" s="59"/>
      <c r="E103" s="59"/>
      <c r="F103" s="59"/>
      <c r="G103" s="59"/>
      <c r="H103" s="59"/>
      <c r="I103" s="59"/>
      <c r="J103" s="59"/>
      <c r="K103" s="59"/>
      <c r="L103" s="59"/>
      <c r="M103" s="59"/>
      <c r="N103" s="59"/>
    </row>
    <row r="104" spans="1:14" x14ac:dyDescent="0.25">
      <c r="A104" s="59"/>
      <c r="C104" s="59"/>
      <c r="D104" s="59"/>
      <c r="E104" s="59"/>
      <c r="F104" s="59"/>
      <c r="G104" s="59"/>
      <c r="H104" s="59"/>
      <c r="I104" s="59"/>
      <c r="J104" s="59"/>
      <c r="K104" s="59"/>
      <c r="L104" s="59"/>
      <c r="M104" s="59"/>
      <c r="N104" s="59"/>
    </row>
    <row r="105" spans="1:14" x14ac:dyDescent="0.25">
      <c r="A105" s="59"/>
      <c r="C105" s="59"/>
      <c r="D105" s="59"/>
      <c r="E105" s="59"/>
      <c r="F105" s="59"/>
      <c r="G105" s="59"/>
      <c r="H105" s="59"/>
      <c r="I105" s="59"/>
      <c r="J105" s="59"/>
      <c r="K105" s="59"/>
      <c r="L105" s="59"/>
      <c r="M105" s="59"/>
      <c r="N105" s="59"/>
    </row>
    <row r="106" spans="1:14" x14ac:dyDescent="0.25">
      <c r="A106" s="59"/>
      <c r="C106" s="59"/>
      <c r="D106" s="59"/>
      <c r="E106" s="59"/>
      <c r="F106" s="59"/>
      <c r="G106" s="59"/>
      <c r="H106" s="59"/>
      <c r="I106" s="59"/>
      <c r="J106" s="59"/>
      <c r="K106" s="59"/>
      <c r="L106" s="59"/>
      <c r="M106" s="59"/>
      <c r="N106" s="59"/>
    </row>
    <row r="107" spans="1:14" x14ac:dyDescent="0.25">
      <c r="A107" s="59"/>
      <c r="C107" s="59"/>
      <c r="D107" s="59"/>
      <c r="E107" s="59"/>
      <c r="F107" s="59"/>
      <c r="G107" s="59"/>
      <c r="H107" s="59"/>
      <c r="I107" s="59"/>
      <c r="J107" s="59"/>
      <c r="K107" s="59"/>
      <c r="L107" s="59"/>
      <c r="M107" s="59"/>
      <c r="N107" s="59"/>
    </row>
    <row r="108" spans="1:14" x14ac:dyDescent="0.25">
      <c r="A108" s="59"/>
      <c r="C108" s="59"/>
      <c r="D108" s="59"/>
      <c r="E108" s="59"/>
      <c r="F108" s="59"/>
      <c r="G108" s="59"/>
      <c r="H108" s="59"/>
      <c r="I108" s="59"/>
      <c r="J108" s="59"/>
      <c r="K108" s="59"/>
      <c r="L108" s="59"/>
      <c r="M108" s="59"/>
      <c r="N108" s="59"/>
    </row>
    <row r="109" spans="1:14" x14ac:dyDescent="0.25">
      <c r="A109" s="59"/>
      <c r="C109" s="59"/>
      <c r="D109" s="59"/>
      <c r="E109" s="59"/>
      <c r="F109" s="59"/>
      <c r="G109" s="59"/>
      <c r="H109" s="59"/>
      <c r="I109" s="59"/>
      <c r="J109" s="59"/>
      <c r="K109" s="59"/>
      <c r="L109" s="59"/>
      <c r="M109" s="59"/>
      <c r="N109" s="59"/>
    </row>
    <row r="110" spans="1:14" x14ac:dyDescent="0.25">
      <c r="A110" s="59"/>
      <c r="C110" s="59"/>
      <c r="D110" s="59"/>
      <c r="E110" s="59"/>
      <c r="F110" s="59"/>
      <c r="G110" s="59"/>
      <c r="H110" s="59"/>
      <c r="I110" s="59"/>
      <c r="J110" s="59"/>
      <c r="K110" s="59"/>
      <c r="L110" s="59"/>
      <c r="M110" s="59"/>
      <c r="N110" s="59"/>
    </row>
    <row r="111" spans="1:14" x14ac:dyDescent="0.25">
      <c r="A111" s="59"/>
      <c r="C111" s="59"/>
      <c r="D111" s="59"/>
      <c r="E111" s="59"/>
      <c r="F111" s="59"/>
      <c r="G111" s="59"/>
      <c r="H111" s="59"/>
      <c r="I111" s="59"/>
      <c r="J111" s="59"/>
      <c r="K111" s="59"/>
      <c r="L111" s="59"/>
      <c r="M111" s="59"/>
      <c r="N111" s="59"/>
    </row>
    <row r="112" spans="1:14" x14ac:dyDescent="0.25">
      <c r="A112" s="59"/>
      <c r="C112" s="59"/>
      <c r="D112" s="59"/>
      <c r="E112" s="59"/>
      <c r="F112" s="59"/>
      <c r="G112" s="59"/>
      <c r="H112" s="59"/>
      <c r="I112" s="59"/>
      <c r="J112" s="59"/>
      <c r="K112" s="59"/>
      <c r="L112" s="59"/>
      <c r="M112" s="59"/>
      <c r="N112" s="59"/>
    </row>
    <row r="113" spans="1:14" x14ac:dyDescent="0.25">
      <c r="A113" s="59"/>
      <c r="C113" s="59"/>
      <c r="D113" s="59"/>
      <c r="E113" s="59"/>
      <c r="F113" s="59"/>
      <c r="G113" s="59"/>
      <c r="H113" s="59"/>
      <c r="I113" s="59"/>
      <c r="J113" s="59"/>
      <c r="K113" s="59"/>
      <c r="L113" s="59"/>
      <c r="M113" s="59"/>
      <c r="N113" s="59"/>
    </row>
    <row r="114" spans="1:14" x14ac:dyDescent="0.25">
      <c r="A114" s="59"/>
      <c r="C114" s="59"/>
      <c r="D114" s="59"/>
      <c r="E114" s="59"/>
      <c r="F114" s="59"/>
      <c r="G114" s="59"/>
      <c r="H114" s="59"/>
      <c r="I114" s="59"/>
      <c r="J114" s="59"/>
      <c r="K114" s="59"/>
      <c r="L114" s="59"/>
      <c r="M114" s="59"/>
      <c r="N114" s="59"/>
    </row>
    <row r="115" spans="1:14" x14ac:dyDescent="0.25">
      <c r="A115" s="59"/>
      <c r="C115" s="59"/>
      <c r="D115" s="59"/>
      <c r="E115" s="59"/>
      <c r="F115" s="59"/>
      <c r="G115" s="59"/>
      <c r="H115" s="59"/>
      <c r="I115" s="59"/>
      <c r="J115" s="59"/>
      <c r="K115" s="59"/>
      <c r="L115" s="59"/>
      <c r="M115" s="59"/>
      <c r="N115" s="59"/>
    </row>
    <row r="116" spans="1:14" x14ac:dyDescent="0.25">
      <c r="A116" s="59"/>
      <c r="C116" s="59"/>
      <c r="D116" s="59"/>
      <c r="E116" s="59"/>
      <c r="F116" s="59"/>
      <c r="G116" s="59"/>
      <c r="H116" s="59"/>
      <c r="I116" s="59"/>
      <c r="J116" s="59"/>
      <c r="K116" s="59"/>
      <c r="L116" s="59"/>
      <c r="M116" s="59"/>
      <c r="N116" s="59"/>
    </row>
    <row r="117" spans="1:14" x14ac:dyDescent="0.25">
      <c r="A117" s="59"/>
      <c r="C117" s="59"/>
      <c r="D117" s="59"/>
      <c r="E117" s="59"/>
      <c r="F117" s="59"/>
      <c r="G117" s="59"/>
      <c r="H117" s="59"/>
      <c r="I117" s="59"/>
      <c r="J117" s="59"/>
      <c r="K117" s="59"/>
      <c r="L117" s="59"/>
      <c r="M117" s="59"/>
      <c r="N117" s="59"/>
    </row>
    <row r="118" spans="1:14" x14ac:dyDescent="0.25">
      <c r="A118" s="59"/>
      <c r="C118" s="59"/>
      <c r="D118" s="59"/>
      <c r="E118" s="59"/>
      <c r="F118" s="59"/>
      <c r="G118" s="59"/>
      <c r="H118" s="59"/>
      <c r="I118" s="59"/>
      <c r="J118" s="59"/>
      <c r="K118" s="59"/>
      <c r="L118" s="59"/>
      <c r="M118" s="59"/>
      <c r="N118" s="59"/>
    </row>
    <row r="119" spans="1:14" x14ac:dyDescent="0.25">
      <c r="A119" s="59"/>
      <c r="C119" s="59"/>
      <c r="D119" s="59"/>
      <c r="E119" s="59"/>
      <c r="F119" s="59"/>
      <c r="G119" s="59"/>
      <c r="H119" s="59"/>
      <c r="I119" s="59"/>
      <c r="J119" s="59"/>
      <c r="K119" s="59"/>
      <c r="L119" s="59"/>
      <c r="M119" s="59"/>
      <c r="N119" s="59"/>
    </row>
    <row r="120" spans="1:14" x14ac:dyDescent="0.25">
      <c r="A120" s="59"/>
      <c r="C120" s="59"/>
      <c r="D120" s="59"/>
      <c r="E120" s="59"/>
      <c r="F120" s="59"/>
      <c r="G120" s="59"/>
      <c r="H120" s="59"/>
      <c r="I120" s="59"/>
      <c r="J120" s="59"/>
      <c r="K120" s="59"/>
      <c r="L120" s="59"/>
      <c r="M120" s="59"/>
      <c r="N120" s="59"/>
    </row>
    <row r="121" spans="1:14" x14ac:dyDescent="0.25">
      <c r="A121" s="59"/>
      <c r="C121" s="59"/>
      <c r="D121" s="59"/>
      <c r="E121" s="59"/>
      <c r="F121" s="59"/>
      <c r="G121" s="59"/>
      <c r="H121" s="59"/>
      <c r="I121" s="59"/>
      <c r="J121" s="59"/>
      <c r="K121" s="59"/>
      <c r="L121" s="59"/>
      <c r="M121" s="59"/>
      <c r="N121" s="59"/>
    </row>
    <row r="122" spans="1:14" x14ac:dyDescent="0.25">
      <c r="A122" s="59"/>
      <c r="C122" s="59"/>
      <c r="D122" s="59"/>
      <c r="E122" s="59"/>
      <c r="F122" s="59"/>
      <c r="G122" s="59"/>
      <c r="H122" s="59"/>
      <c r="I122" s="59"/>
      <c r="J122" s="59"/>
      <c r="K122" s="59"/>
      <c r="L122" s="59"/>
      <c r="M122" s="59"/>
      <c r="N122" s="59"/>
    </row>
    <row r="123" spans="1:14" x14ac:dyDescent="0.25">
      <c r="A123" s="59"/>
      <c r="C123" s="59"/>
      <c r="D123" s="59"/>
      <c r="E123" s="59"/>
      <c r="F123" s="59"/>
      <c r="G123" s="59"/>
      <c r="H123" s="59"/>
      <c r="I123" s="59"/>
      <c r="J123" s="59"/>
      <c r="K123" s="59"/>
      <c r="L123" s="59"/>
      <c r="M123" s="59"/>
      <c r="N123" s="59"/>
    </row>
    <row r="124" spans="1:14" x14ac:dyDescent="0.25">
      <c r="A124" s="59"/>
      <c r="C124" s="59"/>
      <c r="D124" s="59"/>
      <c r="E124" s="59"/>
      <c r="F124" s="59"/>
      <c r="G124" s="59"/>
      <c r="H124" s="59"/>
      <c r="I124" s="59"/>
      <c r="J124" s="59"/>
      <c r="K124" s="59"/>
      <c r="L124" s="59"/>
      <c r="M124" s="59"/>
      <c r="N124" s="59"/>
    </row>
    <row r="125" spans="1:14" x14ac:dyDescent="0.25">
      <c r="A125" s="59"/>
      <c r="C125" s="59"/>
      <c r="D125" s="59"/>
      <c r="E125" s="59"/>
      <c r="F125" s="59"/>
      <c r="G125" s="59"/>
      <c r="H125" s="59"/>
      <c r="I125" s="59"/>
      <c r="J125" s="59"/>
      <c r="K125" s="59"/>
      <c r="L125" s="59"/>
      <c r="M125" s="59"/>
      <c r="N125" s="59"/>
    </row>
    <row r="126" spans="1:14" x14ac:dyDescent="0.25">
      <c r="A126" s="59"/>
      <c r="C126" s="59"/>
      <c r="D126" s="59"/>
      <c r="E126" s="59"/>
      <c r="F126" s="59"/>
      <c r="G126" s="59"/>
      <c r="H126" s="59"/>
      <c r="I126" s="59"/>
      <c r="J126" s="59"/>
      <c r="K126" s="59"/>
      <c r="L126" s="59"/>
      <c r="M126" s="59"/>
      <c r="N126" s="59"/>
    </row>
    <row r="127" spans="1:14" x14ac:dyDescent="0.25">
      <c r="A127" s="59"/>
      <c r="C127" s="59"/>
      <c r="D127" s="59"/>
      <c r="E127" s="59"/>
      <c r="F127" s="59"/>
      <c r="G127" s="59"/>
      <c r="H127" s="59"/>
      <c r="I127" s="59"/>
      <c r="J127" s="59"/>
      <c r="K127" s="59"/>
      <c r="L127" s="59"/>
      <c r="M127" s="59"/>
      <c r="N127" s="59"/>
    </row>
    <row r="128" spans="1:14" x14ac:dyDescent="0.25">
      <c r="A128" s="59"/>
      <c r="C128" s="59"/>
      <c r="D128" s="59"/>
      <c r="E128" s="59"/>
      <c r="F128" s="59"/>
      <c r="G128" s="59"/>
      <c r="H128" s="59"/>
      <c r="I128" s="59"/>
      <c r="J128" s="59"/>
      <c r="K128" s="59"/>
      <c r="L128" s="59"/>
      <c r="M128" s="59"/>
      <c r="N128" s="59"/>
    </row>
    <row r="129" spans="1:14" x14ac:dyDescent="0.25">
      <c r="A129" s="59"/>
      <c r="C129" s="59"/>
      <c r="D129" s="59"/>
      <c r="E129" s="59"/>
      <c r="F129" s="59"/>
      <c r="G129" s="59"/>
      <c r="H129" s="59"/>
      <c r="I129" s="59"/>
      <c r="J129" s="59"/>
      <c r="K129" s="59"/>
      <c r="L129" s="59"/>
      <c r="M129" s="59"/>
      <c r="N129" s="59"/>
    </row>
    <row r="130" spans="1:14" x14ac:dyDescent="0.25">
      <c r="A130" s="59"/>
      <c r="C130" s="59"/>
      <c r="D130" s="59"/>
      <c r="E130" s="59"/>
      <c r="F130" s="59"/>
      <c r="G130" s="59"/>
      <c r="H130" s="59"/>
      <c r="I130" s="59"/>
      <c r="J130" s="59"/>
      <c r="K130" s="59"/>
      <c r="L130" s="59"/>
      <c r="M130" s="59"/>
      <c r="N130" s="59"/>
    </row>
    <row r="131" spans="1:14" x14ac:dyDescent="0.25">
      <c r="A131" s="59"/>
      <c r="C131" s="59"/>
      <c r="D131" s="59"/>
      <c r="E131" s="59"/>
      <c r="F131" s="59"/>
      <c r="G131" s="59"/>
      <c r="H131" s="59"/>
      <c r="I131" s="59"/>
      <c r="J131" s="59"/>
      <c r="K131" s="59"/>
      <c r="L131" s="59"/>
      <c r="M131" s="59"/>
      <c r="N131" s="59"/>
    </row>
    <row r="132" spans="1:14" x14ac:dyDescent="0.25">
      <c r="A132" s="59"/>
      <c r="C132" s="59"/>
      <c r="D132" s="59"/>
      <c r="E132" s="59"/>
      <c r="F132" s="59"/>
      <c r="G132" s="59"/>
      <c r="H132" s="59"/>
      <c r="I132" s="59"/>
      <c r="J132" s="59"/>
      <c r="K132" s="59"/>
      <c r="L132" s="59"/>
      <c r="M132" s="59"/>
      <c r="N132" s="59"/>
    </row>
    <row r="133" spans="1:14" x14ac:dyDescent="0.25">
      <c r="A133" s="59"/>
      <c r="C133" s="59"/>
      <c r="D133" s="59"/>
      <c r="E133" s="59"/>
      <c r="F133" s="59"/>
      <c r="G133" s="59"/>
      <c r="H133" s="59"/>
      <c r="I133" s="59"/>
      <c r="J133" s="59"/>
      <c r="K133" s="59"/>
      <c r="L133" s="59"/>
      <c r="M133" s="59"/>
      <c r="N133" s="59"/>
    </row>
    <row r="134" spans="1:14" x14ac:dyDescent="0.25">
      <c r="A134" s="59"/>
      <c r="C134" s="59"/>
      <c r="D134" s="59"/>
      <c r="E134" s="59"/>
      <c r="F134" s="59"/>
      <c r="G134" s="59"/>
      <c r="H134" s="59"/>
      <c r="I134" s="59"/>
      <c r="J134" s="59"/>
      <c r="K134" s="59"/>
      <c r="L134" s="59"/>
      <c r="M134" s="59"/>
      <c r="N134" s="59"/>
    </row>
    <row r="135" spans="1:14" x14ac:dyDescent="0.25">
      <c r="A135" s="59"/>
      <c r="C135" s="59"/>
      <c r="D135" s="59"/>
      <c r="E135" s="59"/>
      <c r="F135" s="59"/>
      <c r="G135" s="59"/>
      <c r="H135" s="59"/>
      <c r="I135" s="59"/>
      <c r="J135" s="59"/>
      <c r="K135" s="59"/>
      <c r="L135" s="59"/>
      <c r="M135" s="59"/>
      <c r="N135" s="59"/>
    </row>
    <row r="136" spans="1:14" x14ac:dyDescent="0.25">
      <c r="A136" s="59"/>
      <c r="C136" s="59"/>
      <c r="D136" s="59"/>
      <c r="E136" s="59"/>
      <c r="F136" s="59"/>
      <c r="G136" s="59"/>
      <c r="H136" s="59"/>
      <c r="I136" s="59"/>
      <c r="J136" s="59"/>
      <c r="K136" s="59"/>
      <c r="L136" s="59"/>
      <c r="M136" s="59"/>
      <c r="N136" s="59"/>
    </row>
    <row r="137" spans="1:14" x14ac:dyDescent="0.25">
      <c r="A137" s="59"/>
      <c r="C137" s="59"/>
      <c r="D137" s="59"/>
      <c r="E137" s="59"/>
      <c r="F137" s="59"/>
      <c r="G137" s="59"/>
      <c r="H137" s="59"/>
      <c r="I137" s="59"/>
      <c r="J137" s="59"/>
      <c r="K137" s="59"/>
      <c r="L137" s="59"/>
      <c r="M137" s="59"/>
      <c r="N137" s="59"/>
    </row>
    <row r="138" spans="1:14" x14ac:dyDescent="0.25">
      <c r="A138" s="59"/>
      <c r="C138" s="59"/>
      <c r="D138" s="59"/>
      <c r="E138" s="59"/>
      <c r="F138" s="59"/>
      <c r="G138" s="59"/>
      <c r="H138" s="59"/>
      <c r="I138" s="59"/>
      <c r="J138" s="59"/>
      <c r="K138" s="59"/>
      <c r="L138" s="59"/>
      <c r="M138" s="59"/>
      <c r="N138" s="59"/>
    </row>
    <row r="139" spans="1:14" x14ac:dyDescent="0.25">
      <c r="A139" s="59"/>
      <c r="C139" s="59"/>
      <c r="D139" s="59"/>
      <c r="E139" s="59"/>
      <c r="F139" s="59"/>
      <c r="G139" s="59"/>
      <c r="H139" s="59"/>
      <c r="I139" s="59"/>
      <c r="J139" s="59"/>
      <c r="K139" s="59"/>
      <c r="L139" s="59"/>
      <c r="M139" s="59"/>
      <c r="N139" s="59"/>
    </row>
    <row r="140" spans="1:14" x14ac:dyDescent="0.25">
      <c r="A140" s="59"/>
      <c r="C140" s="59"/>
      <c r="D140" s="59"/>
      <c r="E140" s="59"/>
      <c r="F140" s="59"/>
      <c r="G140" s="59"/>
      <c r="H140" s="59"/>
      <c r="I140" s="59"/>
      <c r="J140" s="59"/>
      <c r="K140" s="59"/>
      <c r="L140" s="59"/>
      <c r="M140" s="59"/>
      <c r="N140" s="59"/>
    </row>
    <row r="141" spans="1:14" x14ac:dyDescent="0.25">
      <c r="A141" s="59"/>
      <c r="C141" s="59"/>
      <c r="D141" s="59"/>
      <c r="E141" s="59"/>
      <c r="F141" s="59"/>
      <c r="G141" s="59"/>
      <c r="H141" s="59"/>
      <c r="I141" s="59"/>
      <c r="J141" s="59"/>
      <c r="K141" s="59"/>
      <c r="L141" s="59"/>
      <c r="M141" s="59"/>
      <c r="N141" s="59"/>
    </row>
    <row r="142" spans="1:14" x14ac:dyDescent="0.25">
      <c r="A142" s="59"/>
      <c r="C142" s="59"/>
      <c r="D142" s="59"/>
      <c r="E142" s="59"/>
      <c r="F142" s="59"/>
      <c r="G142" s="59"/>
      <c r="H142" s="59"/>
      <c r="I142" s="59"/>
      <c r="J142" s="59"/>
      <c r="K142" s="59"/>
      <c r="L142" s="59"/>
      <c r="M142" s="59"/>
      <c r="N142" s="59"/>
    </row>
    <row r="143" spans="1:14" x14ac:dyDescent="0.25">
      <c r="A143" s="59"/>
      <c r="C143" s="59"/>
      <c r="D143" s="59"/>
      <c r="E143" s="59"/>
      <c r="F143" s="59"/>
      <c r="G143" s="59"/>
      <c r="H143" s="59"/>
      <c r="I143" s="59"/>
      <c r="J143" s="59"/>
      <c r="K143" s="59"/>
      <c r="L143" s="59"/>
      <c r="M143" s="59"/>
      <c r="N143" s="59"/>
    </row>
    <row r="144" spans="1:14" x14ac:dyDescent="0.25">
      <c r="A144" s="59"/>
      <c r="C144" s="59"/>
      <c r="D144" s="59"/>
      <c r="E144" s="59"/>
      <c r="F144" s="59"/>
      <c r="G144" s="59"/>
      <c r="H144" s="59"/>
      <c r="I144" s="59"/>
      <c r="J144" s="59"/>
      <c r="K144" s="59"/>
      <c r="L144" s="59"/>
      <c r="M144" s="59"/>
      <c r="N144" s="59"/>
    </row>
    <row r="145" spans="1:14" x14ac:dyDescent="0.25">
      <c r="A145" s="59"/>
      <c r="C145" s="59"/>
      <c r="D145" s="59"/>
      <c r="E145" s="59"/>
      <c r="F145" s="59"/>
      <c r="G145" s="59"/>
      <c r="H145" s="59"/>
      <c r="I145" s="59"/>
      <c r="J145" s="59"/>
      <c r="K145" s="59"/>
      <c r="L145" s="59"/>
      <c r="M145" s="59"/>
      <c r="N145" s="59"/>
    </row>
    <row r="146" spans="1:14" x14ac:dyDescent="0.25">
      <c r="A146" s="59"/>
      <c r="C146" s="59"/>
      <c r="D146" s="59"/>
      <c r="E146" s="59"/>
      <c r="F146" s="59"/>
      <c r="G146" s="59"/>
      <c r="H146" s="59"/>
      <c r="I146" s="59"/>
      <c r="J146" s="59"/>
      <c r="K146" s="59"/>
      <c r="L146" s="59"/>
      <c r="M146" s="59"/>
      <c r="N146" s="59"/>
    </row>
    <row r="147" spans="1:14" x14ac:dyDescent="0.25">
      <c r="A147" s="59"/>
      <c r="C147" s="59"/>
      <c r="D147" s="59"/>
      <c r="E147" s="59"/>
      <c r="F147" s="59"/>
      <c r="G147" s="59"/>
      <c r="H147" s="59"/>
      <c r="I147" s="59"/>
      <c r="J147" s="59"/>
      <c r="K147" s="59"/>
      <c r="L147" s="59"/>
      <c r="M147" s="59"/>
      <c r="N147" s="59"/>
    </row>
    <row r="148" spans="1:14" x14ac:dyDescent="0.25">
      <c r="A148" s="59"/>
      <c r="C148" s="59"/>
      <c r="D148" s="59"/>
      <c r="E148" s="59"/>
      <c r="F148" s="59"/>
      <c r="G148" s="59"/>
      <c r="H148" s="59"/>
      <c r="I148" s="59"/>
      <c r="J148" s="59"/>
      <c r="K148" s="59"/>
      <c r="L148" s="59"/>
      <c r="M148" s="59"/>
      <c r="N148" s="59"/>
    </row>
    <row r="149" spans="1:14" x14ac:dyDescent="0.25">
      <c r="A149" s="59"/>
      <c r="C149" s="59"/>
      <c r="D149" s="59"/>
      <c r="E149" s="59"/>
      <c r="F149" s="59"/>
      <c r="G149" s="59"/>
      <c r="H149" s="59"/>
      <c r="I149" s="59"/>
      <c r="J149" s="59"/>
      <c r="K149" s="59"/>
      <c r="L149" s="59"/>
      <c r="M149" s="59"/>
      <c r="N149" s="59"/>
    </row>
    <row r="150" spans="1:14" x14ac:dyDescent="0.25">
      <c r="A150" s="59"/>
      <c r="C150" s="59"/>
      <c r="D150" s="59"/>
      <c r="E150" s="59"/>
      <c r="F150" s="59"/>
      <c r="G150" s="59"/>
      <c r="H150" s="59"/>
      <c r="I150" s="59"/>
      <c r="J150" s="59"/>
      <c r="K150" s="59"/>
      <c r="L150" s="59"/>
      <c r="M150" s="59"/>
      <c r="N150" s="59"/>
    </row>
    <row r="151" spans="1:14" x14ac:dyDescent="0.25">
      <c r="A151" s="59"/>
      <c r="C151" s="59"/>
      <c r="D151" s="59"/>
      <c r="E151" s="59"/>
      <c r="F151" s="59"/>
      <c r="G151" s="59"/>
      <c r="H151" s="59"/>
      <c r="I151" s="59"/>
      <c r="J151" s="59"/>
      <c r="K151" s="59"/>
      <c r="L151" s="59"/>
      <c r="M151" s="59"/>
      <c r="N151" s="59"/>
    </row>
    <row r="152" spans="1:14" x14ac:dyDescent="0.25">
      <c r="A152" s="59"/>
      <c r="C152" s="59"/>
      <c r="D152" s="59"/>
      <c r="E152" s="59"/>
      <c r="F152" s="59"/>
      <c r="G152" s="59"/>
      <c r="H152" s="59"/>
      <c r="I152" s="59"/>
      <c r="J152" s="59"/>
      <c r="K152" s="59"/>
      <c r="L152" s="59"/>
      <c r="M152" s="59"/>
      <c r="N152" s="59"/>
    </row>
    <row r="153" spans="1:14" x14ac:dyDescent="0.25">
      <c r="A153" s="59"/>
      <c r="C153" s="59"/>
      <c r="D153" s="59"/>
      <c r="E153" s="59"/>
      <c r="F153" s="59"/>
      <c r="G153" s="59"/>
      <c r="H153" s="59"/>
      <c r="I153" s="59"/>
      <c r="J153" s="59"/>
      <c r="K153" s="59"/>
      <c r="L153" s="59"/>
      <c r="M153" s="59"/>
      <c r="N153" s="59"/>
    </row>
    <row r="154" spans="1:14" x14ac:dyDescent="0.25">
      <c r="A154" s="59"/>
      <c r="C154" s="59"/>
      <c r="D154" s="59"/>
      <c r="E154" s="59"/>
      <c r="F154" s="59"/>
      <c r="G154" s="59"/>
      <c r="H154" s="59"/>
      <c r="I154" s="59"/>
      <c r="J154" s="59"/>
      <c r="K154" s="59"/>
      <c r="L154" s="59"/>
      <c r="M154" s="59"/>
      <c r="N154" s="59"/>
    </row>
    <row r="155" spans="1:14" x14ac:dyDescent="0.25">
      <c r="A155" s="59"/>
      <c r="C155" s="59"/>
      <c r="D155" s="59"/>
      <c r="E155" s="59"/>
      <c r="F155" s="59"/>
      <c r="G155" s="59"/>
      <c r="H155" s="59"/>
      <c r="I155" s="59"/>
      <c r="J155" s="59"/>
      <c r="K155" s="59"/>
      <c r="L155" s="59"/>
      <c r="M155" s="59"/>
      <c r="N155" s="59"/>
    </row>
    <row r="156" spans="1:14" x14ac:dyDescent="0.25">
      <c r="A156" s="59"/>
      <c r="C156" s="59"/>
      <c r="D156" s="59"/>
      <c r="E156" s="59"/>
      <c r="F156" s="59"/>
      <c r="G156" s="59"/>
      <c r="H156" s="59"/>
      <c r="I156" s="59"/>
      <c r="J156" s="59"/>
      <c r="K156" s="59"/>
      <c r="L156" s="59"/>
      <c r="M156" s="59"/>
      <c r="N156" s="59"/>
    </row>
    <row r="157" spans="1:14" x14ac:dyDescent="0.25">
      <c r="A157" s="59"/>
      <c r="C157" s="59"/>
      <c r="D157" s="59"/>
      <c r="E157" s="59"/>
      <c r="F157" s="59"/>
      <c r="G157" s="59"/>
      <c r="H157" s="59"/>
      <c r="I157" s="59"/>
      <c r="J157" s="59"/>
      <c r="K157" s="59"/>
      <c r="L157" s="59"/>
      <c r="M157" s="59"/>
      <c r="N157" s="59"/>
    </row>
    <row r="158" spans="1:14" x14ac:dyDescent="0.25">
      <c r="A158" s="59"/>
      <c r="C158" s="59"/>
      <c r="D158" s="59"/>
      <c r="E158" s="59"/>
      <c r="F158" s="59"/>
      <c r="G158" s="59"/>
      <c r="H158" s="59"/>
      <c r="I158" s="59"/>
      <c r="J158" s="59"/>
      <c r="K158" s="59"/>
      <c r="L158" s="59"/>
      <c r="M158" s="59"/>
      <c r="N158" s="59"/>
    </row>
    <row r="159" spans="1:14" x14ac:dyDescent="0.25">
      <c r="A159" s="59"/>
      <c r="C159" s="59"/>
      <c r="D159" s="59"/>
      <c r="E159" s="59"/>
      <c r="F159" s="59"/>
      <c r="G159" s="59"/>
      <c r="H159" s="59"/>
      <c r="I159" s="59"/>
      <c r="J159" s="59"/>
      <c r="K159" s="59"/>
      <c r="L159" s="59"/>
      <c r="M159" s="59"/>
      <c r="N159" s="59"/>
    </row>
    <row r="160" spans="1:14" x14ac:dyDescent="0.25">
      <c r="A160" s="59"/>
      <c r="C160" s="59"/>
      <c r="D160" s="59"/>
      <c r="E160" s="59"/>
      <c r="F160" s="59"/>
      <c r="G160" s="59"/>
      <c r="H160" s="59"/>
      <c r="I160" s="59"/>
      <c r="J160" s="59"/>
      <c r="K160" s="59"/>
      <c r="L160" s="59"/>
      <c r="M160" s="59"/>
      <c r="N160" s="59"/>
    </row>
    <row r="161" spans="1:14" x14ac:dyDescent="0.25">
      <c r="A161" s="59"/>
      <c r="C161" s="59"/>
      <c r="D161" s="59"/>
      <c r="E161" s="59"/>
      <c r="F161" s="59"/>
      <c r="G161" s="59"/>
      <c r="H161" s="59"/>
      <c r="I161" s="59"/>
      <c r="J161" s="59"/>
      <c r="K161" s="59"/>
      <c r="L161" s="59"/>
      <c r="M161" s="59"/>
      <c r="N161" s="59"/>
    </row>
    <row r="162" spans="1:14" x14ac:dyDescent="0.25">
      <c r="A162" s="59"/>
      <c r="C162" s="59"/>
      <c r="D162" s="59"/>
      <c r="E162" s="59"/>
      <c r="F162" s="59"/>
      <c r="G162" s="59"/>
      <c r="H162" s="59"/>
      <c r="I162" s="59"/>
      <c r="J162" s="59"/>
      <c r="K162" s="59"/>
      <c r="L162" s="59"/>
      <c r="M162" s="59"/>
      <c r="N162" s="59"/>
    </row>
    <row r="163" spans="1:14" x14ac:dyDescent="0.25">
      <c r="A163" s="59"/>
      <c r="C163" s="59"/>
      <c r="D163" s="59"/>
      <c r="E163" s="59"/>
      <c r="F163" s="59"/>
      <c r="G163" s="59"/>
      <c r="H163" s="59"/>
      <c r="I163" s="59"/>
      <c r="J163" s="59"/>
      <c r="K163" s="59"/>
      <c r="L163" s="59"/>
      <c r="M163" s="59"/>
      <c r="N163" s="59"/>
    </row>
    <row r="164" spans="1:14" x14ac:dyDescent="0.25">
      <c r="A164" s="59"/>
      <c r="C164" s="59"/>
      <c r="D164" s="59"/>
      <c r="E164" s="59"/>
      <c r="F164" s="59"/>
      <c r="G164" s="59"/>
      <c r="H164" s="59"/>
      <c r="I164" s="59"/>
      <c r="J164" s="59"/>
      <c r="K164" s="59"/>
      <c r="L164" s="59"/>
      <c r="M164" s="59"/>
      <c r="N164" s="59"/>
    </row>
    <row r="165" spans="1:14" x14ac:dyDescent="0.25">
      <c r="A165" s="59"/>
      <c r="C165" s="59"/>
      <c r="D165" s="59"/>
      <c r="E165" s="59"/>
      <c r="F165" s="59"/>
      <c r="G165" s="59"/>
      <c r="H165" s="59"/>
      <c r="I165" s="59"/>
      <c r="J165" s="59"/>
      <c r="K165" s="59"/>
      <c r="L165" s="59"/>
      <c r="M165" s="59"/>
      <c r="N165" s="59"/>
    </row>
    <row r="166" spans="1:14" x14ac:dyDescent="0.25">
      <c r="A166" s="59"/>
      <c r="C166" s="59"/>
      <c r="D166" s="59"/>
      <c r="E166" s="59"/>
      <c r="F166" s="59"/>
      <c r="G166" s="59"/>
      <c r="H166" s="59"/>
      <c r="I166" s="59"/>
      <c r="J166" s="59"/>
      <c r="K166" s="59"/>
      <c r="L166" s="59"/>
      <c r="M166" s="59"/>
      <c r="N166" s="59"/>
    </row>
    <row r="167" spans="1:14" x14ac:dyDescent="0.25">
      <c r="A167" s="59"/>
      <c r="C167" s="59"/>
      <c r="D167" s="59"/>
      <c r="E167" s="59"/>
      <c r="F167" s="59"/>
      <c r="G167" s="59"/>
      <c r="H167" s="59"/>
      <c r="I167" s="59"/>
      <c r="J167" s="59"/>
      <c r="K167" s="59"/>
      <c r="L167" s="59"/>
      <c r="M167" s="59"/>
      <c r="N167" s="59"/>
    </row>
    <row r="168" spans="1:14" x14ac:dyDescent="0.25">
      <c r="A168" s="59"/>
      <c r="C168" s="59"/>
      <c r="D168" s="59"/>
      <c r="E168" s="59"/>
      <c r="F168" s="59"/>
      <c r="G168" s="59"/>
      <c r="H168" s="59"/>
      <c r="I168" s="59"/>
      <c r="J168" s="59"/>
      <c r="K168" s="59"/>
      <c r="L168" s="59"/>
      <c r="M168" s="59"/>
      <c r="N168" s="59"/>
    </row>
    <row r="169" spans="1:14" x14ac:dyDescent="0.25">
      <c r="A169" s="59"/>
      <c r="C169" s="59"/>
      <c r="D169" s="59"/>
      <c r="E169" s="59"/>
      <c r="F169" s="59"/>
      <c r="G169" s="59"/>
      <c r="H169" s="59"/>
      <c r="I169" s="59"/>
      <c r="J169" s="59"/>
      <c r="K169" s="59"/>
      <c r="L169" s="59"/>
      <c r="M169" s="59"/>
      <c r="N169" s="59"/>
    </row>
    <row r="170" spans="1:14" x14ac:dyDescent="0.25">
      <c r="A170" s="59"/>
      <c r="C170" s="59"/>
      <c r="D170" s="59"/>
      <c r="E170" s="59"/>
      <c r="F170" s="59"/>
      <c r="G170" s="59"/>
      <c r="H170" s="59"/>
      <c r="I170" s="59"/>
      <c r="J170" s="59"/>
      <c r="K170" s="59"/>
      <c r="L170" s="59"/>
      <c r="M170" s="59"/>
      <c r="N170" s="59"/>
    </row>
    <row r="171" spans="1:14" x14ac:dyDescent="0.25">
      <c r="A171" s="59"/>
      <c r="C171" s="59"/>
      <c r="D171" s="59"/>
      <c r="E171" s="59"/>
      <c r="F171" s="59"/>
      <c r="G171" s="59"/>
      <c r="H171" s="59"/>
      <c r="I171" s="59"/>
      <c r="J171" s="59"/>
      <c r="K171" s="59"/>
      <c r="L171" s="59"/>
      <c r="M171" s="59"/>
      <c r="N171" s="59"/>
    </row>
    <row r="172" spans="1:14" x14ac:dyDescent="0.25">
      <c r="A172" s="59"/>
      <c r="C172" s="59"/>
      <c r="D172" s="59"/>
      <c r="E172" s="59"/>
      <c r="F172" s="59"/>
      <c r="G172" s="59"/>
      <c r="H172" s="59"/>
      <c r="I172" s="59"/>
      <c r="J172" s="59"/>
      <c r="K172" s="59"/>
      <c r="L172" s="59"/>
      <c r="M172" s="59"/>
      <c r="N172" s="59"/>
    </row>
    <row r="173" spans="1:14" x14ac:dyDescent="0.25">
      <c r="A173" s="59"/>
      <c r="C173" s="59"/>
      <c r="D173" s="59"/>
      <c r="E173" s="59"/>
      <c r="F173" s="59"/>
      <c r="G173" s="59"/>
      <c r="H173" s="59"/>
      <c r="I173" s="59"/>
      <c r="J173" s="59"/>
      <c r="K173" s="59"/>
      <c r="L173" s="59"/>
      <c r="M173" s="59"/>
      <c r="N173" s="59"/>
    </row>
    <row r="174" spans="1:14" x14ac:dyDescent="0.25">
      <c r="A174" s="59"/>
      <c r="C174" s="59"/>
      <c r="D174" s="59"/>
      <c r="E174" s="59"/>
      <c r="F174" s="59"/>
      <c r="G174" s="59"/>
      <c r="H174" s="59"/>
      <c r="I174" s="59"/>
      <c r="J174" s="59"/>
      <c r="K174" s="59"/>
      <c r="L174" s="59"/>
      <c r="M174" s="59"/>
      <c r="N174" s="59"/>
    </row>
    <row r="175" spans="1:14" x14ac:dyDescent="0.25">
      <c r="A175" s="59"/>
      <c r="C175" s="59"/>
      <c r="D175" s="59"/>
      <c r="E175" s="59"/>
      <c r="F175" s="59"/>
      <c r="G175" s="59"/>
      <c r="H175" s="59"/>
      <c r="I175" s="59"/>
      <c r="J175" s="59"/>
      <c r="K175" s="59"/>
      <c r="L175" s="59"/>
      <c r="M175" s="59"/>
      <c r="N175" s="59"/>
    </row>
    <row r="176" spans="1:14" x14ac:dyDescent="0.25">
      <c r="A176" s="59"/>
      <c r="C176" s="59"/>
      <c r="D176" s="59"/>
      <c r="E176" s="59"/>
      <c r="F176" s="59"/>
      <c r="G176" s="59"/>
      <c r="H176" s="59"/>
      <c r="I176" s="59"/>
      <c r="J176" s="59"/>
      <c r="K176" s="59"/>
      <c r="L176" s="59"/>
      <c r="M176" s="59"/>
      <c r="N176" s="59"/>
    </row>
    <row r="177" spans="1:14" x14ac:dyDescent="0.25">
      <c r="A177" s="59"/>
      <c r="C177" s="59"/>
      <c r="D177" s="59"/>
      <c r="E177" s="59"/>
      <c r="F177" s="59"/>
      <c r="G177" s="59"/>
      <c r="H177" s="59"/>
      <c r="I177" s="59"/>
      <c r="J177" s="59"/>
      <c r="K177" s="59"/>
      <c r="L177" s="59"/>
      <c r="M177" s="59"/>
      <c r="N177" s="59"/>
    </row>
    <row r="178" spans="1:14" x14ac:dyDescent="0.25">
      <c r="A178" s="59"/>
      <c r="C178" s="59"/>
      <c r="D178" s="59"/>
      <c r="E178" s="59"/>
      <c r="F178" s="59"/>
      <c r="G178" s="59"/>
      <c r="H178" s="59"/>
      <c r="I178" s="59"/>
      <c r="J178" s="59"/>
      <c r="K178" s="59"/>
      <c r="L178" s="59"/>
      <c r="M178" s="59"/>
      <c r="N178" s="59"/>
    </row>
    <row r="179" spans="1:14" x14ac:dyDescent="0.25">
      <c r="A179" s="59"/>
      <c r="C179" s="59"/>
      <c r="D179" s="59"/>
      <c r="E179" s="59"/>
      <c r="F179" s="59"/>
      <c r="G179" s="59"/>
      <c r="H179" s="59"/>
      <c r="I179" s="59"/>
      <c r="J179" s="59"/>
      <c r="K179" s="59"/>
      <c r="L179" s="59"/>
      <c r="M179" s="59"/>
      <c r="N179" s="59"/>
    </row>
    <row r="180" spans="1:14" x14ac:dyDescent="0.25">
      <c r="A180" s="59"/>
      <c r="C180" s="59"/>
      <c r="D180" s="59"/>
      <c r="E180" s="59"/>
      <c r="F180" s="59"/>
      <c r="G180" s="59"/>
      <c r="H180" s="59"/>
      <c r="I180" s="59"/>
      <c r="J180" s="59"/>
      <c r="K180" s="59"/>
      <c r="L180" s="59"/>
      <c r="M180" s="59"/>
      <c r="N180" s="59"/>
    </row>
    <row r="181" spans="1:14" x14ac:dyDescent="0.25">
      <c r="A181" s="59"/>
      <c r="C181" s="59"/>
      <c r="D181" s="59"/>
      <c r="E181" s="59"/>
      <c r="F181" s="59"/>
      <c r="G181" s="59"/>
      <c r="H181" s="59"/>
      <c r="I181" s="59"/>
      <c r="J181" s="59"/>
      <c r="K181" s="59"/>
      <c r="L181" s="59"/>
      <c r="M181" s="59"/>
      <c r="N181" s="59"/>
    </row>
    <row r="182" spans="1:14" x14ac:dyDescent="0.25">
      <c r="A182" s="59"/>
      <c r="C182" s="59"/>
      <c r="D182" s="59"/>
      <c r="E182" s="59"/>
      <c r="F182" s="59"/>
      <c r="G182" s="59"/>
      <c r="H182" s="59"/>
      <c r="I182" s="59"/>
      <c r="J182" s="59"/>
      <c r="K182" s="59"/>
      <c r="L182" s="59"/>
      <c r="M182" s="59"/>
      <c r="N182" s="59"/>
    </row>
    <row r="183" spans="1:14" x14ac:dyDescent="0.25">
      <c r="A183" s="59"/>
      <c r="C183" s="59"/>
      <c r="D183" s="59"/>
      <c r="E183" s="59"/>
      <c r="F183" s="59"/>
      <c r="G183" s="59"/>
      <c r="H183" s="59"/>
      <c r="I183" s="59"/>
      <c r="J183" s="59"/>
      <c r="K183" s="59"/>
      <c r="L183" s="59"/>
      <c r="M183" s="59"/>
      <c r="N183" s="59"/>
    </row>
    <row r="184" spans="1:14" x14ac:dyDescent="0.25">
      <c r="A184" s="59"/>
      <c r="C184" s="59"/>
      <c r="D184" s="59"/>
      <c r="E184" s="59"/>
      <c r="F184" s="59"/>
      <c r="G184" s="59"/>
      <c r="H184" s="59"/>
      <c r="I184" s="59"/>
      <c r="J184" s="59"/>
      <c r="K184" s="59"/>
      <c r="L184" s="59"/>
      <c r="M184" s="59"/>
      <c r="N184" s="59"/>
    </row>
    <row r="185" spans="1:14" x14ac:dyDescent="0.25">
      <c r="A185" s="59"/>
      <c r="C185" s="59"/>
      <c r="D185" s="59"/>
      <c r="E185" s="59"/>
      <c r="F185" s="59"/>
      <c r="G185" s="59"/>
      <c r="H185" s="59"/>
      <c r="I185" s="59"/>
      <c r="J185" s="59"/>
      <c r="K185" s="59"/>
      <c r="L185" s="59"/>
      <c r="M185" s="59"/>
      <c r="N185" s="59"/>
    </row>
    <row r="186" spans="1:14" x14ac:dyDescent="0.25">
      <c r="A186" s="59"/>
      <c r="C186" s="59"/>
      <c r="D186" s="59"/>
      <c r="E186" s="59"/>
      <c r="F186" s="59"/>
      <c r="G186" s="59"/>
      <c r="H186" s="59"/>
      <c r="I186" s="59"/>
      <c r="J186" s="59"/>
      <c r="K186" s="59"/>
      <c r="L186" s="59"/>
      <c r="M186" s="59"/>
      <c r="N186" s="59"/>
    </row>
    <row r="187" spans="1:14" x14ac:dyDescent="0.25">
      <c r="A187" s="59"/>
      <c r="C187" s="59"/>
      <c r="D187" s="59"/>
      <c r="E187" s="59"/>
      <c r="F187" s="59"/>
      <c r="G187" s="59"/>
      <c r="H187" s="59"/>
      <c r="I187" s="59"/>
      <c r="J187" s="59"/>
      <c r="K187" s="59"/>
      <c r="L187" s="59"/>
      <c r="M187" s="59"/>
      <c r="N187" s="59"/>
    </row>
    <row r="188" spans="1:14" x14ac:dyDescent="0.25">
      <c r="A188" s="59"/>
      <c r="C188" s="59"/>
      <c r="D188" s="59"/>
      <c r="E188" s="59"/>
      <c r="F188" s="59"/>
      <c r="G188" s="59"/>
      <c r="H188" s="59"/>
      <c r="I188" s="59"/>
      <c r="J188" s="59"/>
      <c r="K188" s="59"/>
      <c r="L188" s="59"/>
      <c r="M188" s="59"/>
      <c r="N188" s="59"/>
    </row>
    <row r="189" spans="1:14" x14ac:dyDescent="0.25">
      <c r="A189" s="59"/>
      <c r="C189" s="59"/>
      <c r="D189" s="59"/>
      <c r="E189" s="59"/>
      <c r="F189" s="59"/>
      <c r="G189" s="59"/>
      <c r="H189" s="59"/>
      <c r="I189" s="59"/>
      <c r="J189" s="59"/>
      <c r="K189" s="59"/>
      <c r="L189" s="59"/>
      <c r="M189" s="59"/>
      <c r="N189" s="59"/>
    </row>
    <row r="190" spans="1:14" x14ac:dyDescent="0.25">
      <c r="A190" s="59"/>
      <c r="C190" s="59"/>
      <c r="D190" s="59"/>
      <c r="E190" s="59"/>
      <c r="F190" s="59"/>
      <c r="G190" s="59"/>
      <c r="H190" s="59"/>
      <c r="I190" s="59"/>
      <c r="J190" s="59"/>
      <c r="K190" s="59"/>
      <c r="L190" s="59"/>
      <c r="M190" s="59"/>
      <c r="N190" s="59"/>
    </row>
    <row r="191" spans="1:14" x14ac:dyDescent="0.25">
      <c r="A191" s="59"/>
      <c r="C191" s="59"/>
      <c r="D191" s="59"/>
      <c r="E191" s="59"/>
      <c r="F191" s="59"/>
      <c r="G191" s="59"/>
      <c r="H191" s="59"/>
      <c r="I191" s="59"/>
      <c r="J191" s="59"/>
      <c r="K191" s="59"/>
      <c r="L191" s="59"/>
      <c r="M191" s="59"/>
      <c r="N191" s="59"/>
    </row>
    <row r="192" spans="1:14" x14ac:dyDescent="0.25">
      <c r="A192" s="59"/>
      <c r="C192" s="59"/>
      <c r="D192" s="59"/>
      <c r="E192" s="59"/>
      <c r="F192" s="59"/>
      <c r="G192" s="59"/>
      <c r="H192" s="59"/>
      <c r="I192" s="59"/>
      <c r="J192" s="59"/>
      <c r="K192" s="59"/>
      <c r="L192" s="59"/>
      <c r="M192" s="59"/>
      <c r="N192" s="59"/>
    </row>
    <row r="193" spans="1:14" x14ac:dyDescent="0.25">
      <c r="A193" s="59"/>
      <c r="C193" s="59"/>
      <c r="D193" s="59"/>
      <c r="E193" s="59"/>
      <c r="F193" s="59"/>
      <c r="G193" s="59"/>
      <c r="H193" s="59"/>
      <c r="I193" s="59"/>
      <c r="J193" s="59"/>
      <c r="K193" s="59"/>
      <c r="L193" s="59"/>
      <c r="M193" s="59"/>
      <c r="N193" s="59"/>
    </row>
    <row r="194" spans="1:14" x14ac:dyDescent="0.25">
      <c r="A194" s="59"/>
      <c r="C194" s="59"/>
      <c r="D194" s="59"/>
      <c r="E194" s="59"/>
      <c r="F194" s="59"/>
      <c r="G194" s="59"/>
      <c r="H194" s="59"/>
      <c r="I194" s="59"/>
      <c r="J194" s="59"/>
      <c r="K194" s="59"/>
      <c r="L194" s="59"/>
      <c r="M194" s="59"/>
      <c r="N194" s="59"/>
    </row>
    <row r="195" spans="1:14" x14ac:dyDescent="0.25">
      <c r="A195" s="59"/>
      <c r="C195" s="59"/>
      <c r="D195" s="59"/>
      <c r="E195" s="59"/>
      <c r="F195" s="59"/>
      <c r="G195" s="59"/>
      <c r="H195" s="59"/>
      <c r="I195" s="59"/>
      <c r="J195" s="59"/>
      <c r="K195" s="59"/>
      <c r="L195" s="59"/>
      <c r="M195" s="59"/>
      <c r="N195" s="59"/>
    </row>
    <row r="196" spans="1:14" x14ac:dyDescent="0.25">
      <c r="A196" s="59"/>
      <c r="C196" s="59"/>
      <c r="D196" s="59"/>
      <c r="E196" s="59"/>
      <c r="F196" s="59"/>
      <c r="G196" s="59"/>
      <c r="H196" s="59"/>
      <c r="I196" s="59"/>
      <c r="J196" s="59"/>
      <c r="K196" s="59"/>
      <c r="L196" s="59"/>
      <c r="M196" s="59"/>
      <c r="N196" s="59"/>
    </row>
    <row r="197" spans="1:14" x14ac:dyDescent="0.25">
      <c r="A197" s="59"/>
      <c r="C197" s="59"/>
      <c r="D197" s="59"/>
      <c r="E197" s="59"/>
      <c r="F197" s="59"/>
      <c r="G197" s="59"/>
      <c r="H197" s="59"/>
      <c r="I197" s="59"/>
      <c r="J197" s="59"/>
      <c r="K197" s="59"/>
      <c r="L197" s="59"/>
      <c r="M197" s="59"/>
      <c r="N197" s="59"/>
    </row>
    <row r="198" spans="1:14" x14ac:dyDescent="0.25">
      <c r="A198" s="59"/>
      <c r="C198" s="59"/>
      <c r="D198" s="59"/>
      <c r="E198" s="59"/>
      <c r="F198" s="59"/>
      <c r="G198" s="59"/>
      <c r="H198" s="59"/>
      <c r="I198" s="59"/>
      <c r="J198" s="59"/>
      <c r="K198" s="59"/>
      <c r="L198" s="59"/>
      <c r="M198" s="59"/>
      <c r="N198" s="59"/>
    </row>
    <row r="199" spans="1:14" x14ac:dyDescent="0.25">
      <c r="A199" s="59"/>
      <c r="C199" s="59"/>
      <c r="D199" s="59"/>
      <c r="E199" s="59"/>
      <c r="F199" s="59"/>
      <c r="G199" s="59"/>
      <c r="H199" s="59"/>
      <c r="I199" s="59"/>
      <c r="J199" s="59"/>
      <c r="K199" s="59"/>
      <c r="L199" s="59"/>
      <c r="M199" s="59"/>
      <c r="N199" s="59"/>
    </row>
    <row r="200" spans="1:14" x14ac:dyDescent="0.25">
      <c r="A200" s="59"/>
      <c r="C200" s="59"/>
      <c r="D200" s="59"/>
      <c r="E200" s="59"/>
      <c r="F200" s="59"/>
      <c r="G200" s="59"/>
      <c r="H200" s="59"/>
      <c r="I200" s="59"/>
      <c r="J200" s="59"/>
      <c r="K200" s="59"/>
      <c r="L200" s="59"/>
      <c r="M200" s="59"/>
      <c r="N200" s="59"/>
    </row>
    <row r="201" spans="1:14" x14ac:dyDescent="0.25">
      <c r="A201" s="59"/>
      <c r="C201" s="59"/>
      <c r="D201" s="59"/>
      <c r="E201" s="59"/>
      <c r="F201" s="59"/>
      <c r="G201" s="59"/>
      <c r="H201" s="59"/>
      <c r="I201" s="59"/>
      <c r="J201" s="59"/>
      <c r="K201" s="59"/>
      <c r="L201" s="59"/>
      <c r="M201" s="59"/>
      <c r="N201" s="59"/>
    </row>
    <row r="202" spans="1:14" x14ac:dyDescent="0.25">
      <c r="A202" s="59"/>
      <c r="C202" s="59"/>
      <c r="D202" s="59"/>
      <c r="E202" s="59"/>
      <c r="F202" s="59"/>
      <c r="G202" s="59"/>
      <c r="H202" s="59"/>
      <c r="I202" s="59"/>
      <c r="J202" s="59"/>
      <c r="K202" s="59"/>
      <c r="L202" s="59"/>
      <c r="M202" s="59"/>
      <c r="N202" s="59"/>
    </row>
    <row r="203" spans="1:14" x14ac:dyDescent="0.25">
      <c r="A203" s="59"/>
      <c r="C203" s="59"/>
      <c r="D203" s="59"/>
      <c r="E203" s="59"/>
      <c r="F203" s="59"/>
      <c r="G203" s="59"/>
      <c r="H203" s="59"/>
      <c r="I203" s="59"/>
      <c r="J203" s="59"/>
      <c r="K203" s="59"/>
      <c r="L203" s="59"/>
      <c r="M203" s="59"/>
      <c r="N203" s="59"/>
    </row>
    <row r="204" spans="1:14" x14ac:dyDescent="0.25">
      <c r="A204" s="59"/>
      <c r="C204" s="59"/>
      <c r="D204" s="59"/>
      <c r="E204" s="59"/>
      <c r="F204" s="59"/>
      <c r="G204" s="59"/>
      <c r="H204" s="59"/>
      <c r="I204" s="59"/>
      <c r="J204" s="59"/>
      <c r="K204" s="59"/>
      <c r="L204" s="59"/>
      <c r="M204" s="59"/>
      <c r="N204" s="59"/>
    </row>
    <row r="205" spans="1:14" x14ac:dyDescent="0.25">
      <c r="A205" s="59"/>
      <c r="C205" s="59"/>
      <c r="D205" s="59"/>
      <c r="E205" s="59"/>
      <c r="F205" s="59"/>
      <c r="G205" s="59"/>
      <c r="H205" s="59"/>
      <c r="I205" s="59"/>
      <c r="J205" s="59"/>
      <c r="K205" s="59"/>
      <c r="L205" s="59"/>
      <c r="M205" s="59"/>
      <c r="N205" s="59"/>
    </row>
    <row r="206" spans="1:14" x14ac:dyDescent="0.25">
      <c r="A206" s="59"/>
      <c r="C206" s="59"/>
      <c r="D206" s="59"/>
      <c r="E206" s="59"/>
      <c r="F206" s="59"/>
      <c r="G206" s="59"/>
      <c r="H206" s="59"/>
      <c r="I206" s="59"/>
      <c r="J206" s="59"/>
      <c r="K206" s="59"/>
      <c r="L206" s="59"/>
      <c r="M206" s="59"/>
      <c r="N206" s="59"/>
    </row>
    <row r="207" spans="1:14" x14ac:dyDescent="0.25">
      <c r="A207" s="59"/>
      <c r="C207" s="59"/>
      <c r="D207" s="59"/>
      <c r="E207" s="59"/>
      <c r="F207" s="59"/>
      <c r="G207" s="59"/>
      <c r="H207" s="59"/>
      <c r="I207" s="59"/>
      <c r="J207" s="59"/>
      <c r="K207" s="59"/>
      <c r="L207" s="59"/>
      <c r="M207" s="59"/>
      <c r="N207" s="59"/>
    </row>
    <row r="208" spans="1:14" x14ac:dyDescent="0.25">
      <c r="A208" s="59"/>
      <c r="C208" s="59"/>
      <c r="D208" s="59"/>
      <c r="E208" s="59"/>
      <c r="F208" s="59"/>
      <c r="G208" s="59"/>
      <c r="H208" s="59"/>
      <c r="I208" s="59"/>
      <c r="J208" s="59"/>
      <c r="K208" s="59"/>
      <c r="L208" s="59"/>
      <c r="M208" s="59"/>
      <c r="N208" s="59"/>
    </row>
    <row r="209" spans="1:14" x14ac:dyDescent="0.25">
      <c r="A209" s="59"/>
      <c r="C209" s="59"/>
      <c r="D209" s="59"/>
      <c r="E209" s="59"/>
      <c r="F209" s="59"/>
      <c r="G209" s="59"/>
      <c r="H209" s="59"/>
      <c r="I209" s="59"/>
      <c r="J209" s="59"/>
      <c r="K209" s="59"/>
      <c r="L209" s="59"/>
      <c r="M209" s="59"/>
      <c r="N209" s="59"/>
    </row>
    <row r="210" spans="1:14" x14ac:dyDescent="0.25">
      <c r="A210" s="59"/>
      <c r="C210" s="59"/>
      <c r="D210" s="59"/>
      <c r="E210" s="59"/>
      <c r="F210" s="59"/>
      <c r="G210" s="59"/>
      <c r="H210" s="59"/>
      <c r="I210" s="59"/>
      <c r="J210" s="59"/>
      <c r="K210" s="59"/>
      <c r="L210" s="59"/>
      <c r="M210" s="59"/>
      <c r="N210" s="59"/>
    </row>
    <row r="211" spans="1:14" x14ac:dyDescent="0.25">
      <c r="A211" s="59"/>
      <c r="C211" s="59"/>
      <c r="D211" s="59"/>
      <c r="E211" s="59"/>
      <c r="F211" s="59"/>
      <c r="G211" s="59"/>
      <c r="H211" s="59"/>
      <c r="I211" s="59"/>
      <c r="J211" s="59"/>
      <c r="K211" s="59"/>
      <c r="L211" s="59"/>
      <c r="M211" s="59"/>
      <c r="N211" s="59"/>
    </row>
    <row r="212" spans="1:14" x14ac:dyDescent="0.25">
      <c r="A212" s="59"/>
      <c r="C212" s="59"/>
      <c r="D212" s="59"/>
      <c r="E212" s="59"/>
      <c r="F212" s="59"/>
      <c r="G212" s="59"/>
      <c r="H212" s="59"/>
      <c r="I212" s="59"/>
      <c r="J212" s="59"/>
      <c r="K212" s="59"/>
      <c r="L212" s="59"/>
      <c r="M212" s="59"/>
      <c r="N212" s="59"/>
    </row>
  </sheetData>
  <mergeCells count="32">
    <mergeCell ref="A5:A9"/>
    <mergeCell ref="A10:A16"/>
    <mergeCell ref="A17:A29"/>
    <mergeCell ref="C17:L17"/>
    <mergeCell ref="C18:L18"/>
    <mergeCell ref="C19:L19"/>
    <mergeCell ref="C20:L20"/>
    <mergeCell ref="C21:L21"/>
    <mergeCell ref="C24:L24"/>
    <mergeCell ref="C25:L25"/>
    <mergeCell ref="A43:L43"/>
    <mergeCell ref="C26:L26"/>
    <mergeCell ref="C29:L29"/>
    <mergeCell ref="A30:A31"/>
    <mergeCell ref="A33:A36"/>
    <mergeCell ref="C36:L36"/>
    <mergeCell ref="A37:L37"/>
    <mergeCell ref="A38:L38"/>
    <mergeCell ref="A39:L39"/>
    <mergeCell ref="A40:L40"/>
    <mergeCell ref="A41:XFD41"/>
    <mergeCell ref="A42:L42"/>
    <mergeCell ref="A50:L50"/>
    <mergeCell ref="A51:L51"/>
    <mergeCell ref="A52:L52"/>
    <mergeCell ref="A53:L53"/>
    <mergeCell ref="A44:L44"/>
    <mergeCell ref="A45:L45"/>
    <mergeCell ref="A46:L46"/>
    <mergeCell ref="A47:L47"/>
    <mergeCell ref="A48:L48"/>
    <mergeCell ref="A49:L49"/>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tabColor theme="7"/>
  </sheetPr>
  <dimension ref="A1:R42"/>
  <sheetViews>
    <sheetView workbookViewId="0">
      <pane xSplit="1" ySplit="5" topLeftCell="B30" activePane="bottomRight" state="frozen"/>
      <selection activeCell="A36" sqref="A36:XFD39"/>
      <selection pane="topRight" activeCell="A36" sqref="A36:XFD39"/>
      <selection pane="bottomLeft" activeCell="A36" sqref="A36:XFD39"/>
      <selection pane="bottomRight" activeCell="A36" sqref="A36:XFD39"/>
    </sheetView>
  </sheetViews>
  <sheetFormatPr baseColWidth="10" defaultColWidth="11.42578125" defaultRowHeight="15" x14ac:dyDescent="0.25"/>
  <cols>
    <col min="1" max="1" width="18" style="27" customWidth="1"/>
    <col min="2" max="2" width="9.7109375" style="27" customWidth="1"/>
    <col min="3" max="3" width="8.140625" style="27" bestFit="1" customWidth="1"/>
    <col min="4" max="4" width="8" style="27" bestFit="1" customWidth="1"/>
    <col min="5" max="5" width="8.28515625" style="27" bestFit="1" customWidth="1"/>
    <col min="6" max="8" width="9.7109375" style="27" customWidth="1"/>
    <col min="9" max="9" width="8.140625" style="27" bestFit="1" customWidth="1"/>
    <col min="10" max="10" width="8" style="27" bestFit="1" customWidth="1"/>
    <col min="11" max="11" width="9.7109375" style="27" customWidth="1"/>
    <col min="12" max="16" width="2.7109375" style="27" customWidth="1"/>
    <col min="17" max="17" width="2.7109375" style="81" customWidth="1"/>
    <col min="18" max="18" width="3.5703125" style="81" customWidth="1"/>
    <col min="19" max="16384" width="11.42578125" style="27"/>
  </cols>
  <sheetData>
    <row r="1" spans="1:18" s="88" customFormat="1" x14ac:dyDescent="0.25">
      <c r="A1" s="551"/>
      <c r="B1" s="551"/>
      <c r="C1" s="551"/>
      <c r="D1" s="551"/>
      <c r="E1" s="551"/>
      <c r="F1" s="551"/>
      <c r="G1" s="551"/>
      <c r="H1" s="551"/>
      <c r="I1" s="551"/>
      <c r="J1" s="551"/>
      <c r="K1" s="551"/>
    </row>
    <row r="2" spans="1:18" s="88" customFormat="1" x14ac:dyDescent="0.25">
      <c r="A2" s="182"/>
      <c r="B2" s="182"/>
      <c r="C2" s="182"/>
      <c r="D2" s="182"/>
      <c r="E2" s="182"/>
      <c r="F2" s="182"/>
      <c r="G2" s="182"/>
      <c r="H2" s="182"/>
      <c r="I2" s="182"/>
      <c r="J2" s="182"/>
      <c r="K2" s="182"/>
    </row>
    <row r="3" spans="1:18" s="138" customFormat="1" ht="15" customHeight="1" x14ac:dyDescent="0.25">
      <c r="A3" s="602" t="s">
        <v>190</v>
      </c>
      <c r="B3" s="581" t="s">
        <v>191</v>
      </c>
      <c r="C3" s="581"/>
      <c r="D3" s="581"/>
      <c r="E3" s="581"/>
      <c r="F3" s="581"/>
      <c r="G3" s="581"/>
      <c r="H3" s="581"/>
      <c r="I3" s="581"/>
      <c r="J3" s="581"/>
      <c r="K3" s="581"/>
      <c r="L3" s="99"/>
    </row>
    <row r="4" spans="1:18" s="138" customFormat="1" ht="15" customHeight="1" x14ac:dyDescent="0.25">
      <c r="A4" s="602"/>
      <c r="B4" s="581" t="s">
        <v>121</v>
      </c>
      <c r="C4" s="581"/>
      <c r="D4" s="581"/>
      <c r="E4" s="581"/>
      <c r="F4" s="581"/>
      <c r="G4" s="581"/>
      <c r="H4" s="581" t="s">
        <v>116</v>
      </c>
      <c r="I4" s="656"/>
      <c r="J4" s="656"/>
      <c r="K4" s="581" t="s">
        <v>195</v>
      </c>
    </row>
    <row r="5" spans="1:18" s="138" customFormat="1" ht="90" x14ac:dyDescent="0.25">
      <c r="A5" s="602"/>
      <c r="B5" s="175" t="s">
        <v>196</v>
      </c>
      <c r="C5" s="175" t="s">
        <v>114</v>
      </c>
      <c r="D5" s="175" t="s">
        <v>115</v>
      </c>
      <c r="E5" s="175" t="s">
        <v>192</v>
      </c>
      <c r="F5" s="175" t="s">
        <v>193</v>
      </c>
      <c r="G5" s="175" t="s">
        <v>194</v>
      </c>
      <c r="H5" s="175" t="s">
        <v>214</v>
      </c>
      <c r="I5" s="175" t="s">
        <v>114</v>
      </c>
      <c r="J5" s="175" t="s">
        <v>115</v>
      </c>
      <c r="K5" s="581"/>
      <c r="L5" s="142"/>
      <c r="M5" s="142"/>
      <c r="N5" s="142"/>
      <c r="O5" s="142"/>
      <c r="P5" s="142"/>
    </row>
    <row r="6" spans="1:18" ht="38.25" customHeight="1" x14ac:dyDescent="0.25">
      <c r="A6" s="78" t="s">
        <v>212</v>
      </c>
      <c r="B6" s="170">
        <v>39765</v>
      </c>
      <c r="C6" s="170">
        <v>16560</v>
      </c>
      <c r="D6" s="170">
        <v>23205</v>
      </c>
      <c r="E6" s="170">
        <v>4674</v>
      </c>
      <c r="F6" s="170">
        <v>2697</v>
      </c>
      <c r="G6" s="170">
        <v>8358</v>
      </c>
      <c r="H6" s="170">
        <v>2698</v>
      </c>
      <c r="I6" s="170">
        <v>970</v>
      </c>
      <c r="J6" s="170">
        <v>1728</v>
      </c>
      <c r="K6" s="3">
        <f>SUM(B6,H6)</f>
        <v>42463</v>
      </c>
      <c r="L6" s="98"/>
      <c r="M6" s="98"/>
      <c r="N6" s="98"/>
      <c r="O6" s="98"/>
      <c r="P6" s="98"/>
      <c r="Q6" s="27"/>
      <c r="R6" s="27"/>
    </row>
    <row r="7" spans="1:18" x14ac:dyDescent="0.25">
      <c r="A7" s="74" t="s">
        <v>89</v>
      </c>
      <c r="B7" s="170">
        <v>0</v>
      </c>
      <c r="C7" s="172">
        <v>0</v>
      </c>
      <c r="D7" s="172">
        <v>0</v>
      </c>
      <c r="E7" s="172">
        <v>0</v>
      </c>
      <c r="F7" s="172">
        <v>0</v>
      </c>
      <c r="G7" s="172">
        <v>0</v>
      </c>
      <c r="H7" s="170">
        <v>37</v>
      </c>
      <c r="I7" s="172">
        <v>12</v>
      </c>
      <c r="J7" s="172">
        <v>25</v>
      </c>
      <c r="K7" s="3">
        <f t="shared" ref="K7:K35" si="0">SUM(B7,H7)</f>
        <v>37</v>
      </c>
      <c r="L7" s="98"/>
      <c r="M7" s="98"/>
      <c r="N7" s="98"/>
      <c r="O7" s="98"/>
      <c r="P7" s="98"/>
      <c r="Q7" s="27"/>
      <c r="R7" s="27"/>
    </row>
    <row r="8" spans="1:18" x14ac:dyDescent="0.25">
      <c r="A8" s="74" t="s">
        <v>90</v>
      </c>
      <c r="B8" s="170">
        <v>0</v>
      </c>
      <c r="C8" s="172">
        <v>0</v>
      </c>
      <c r="D8" s="172">
        <v>0</v>
      </c>
      <c r="E8" s="172">
        <v>0</v>
      </c>
      <c r="F8" s="172">
        <v>0</v>
      </c>
      <c r="G8" s="172">
        <v>0</v>
      </c>
      <c r="H8" s="170">
        <v>15</v>
      </c>
      <c r="I8" s="172">
        <v>7</v>
      </c>
      <c r="J8" s="172">
        <v>8</v>
      </c>
      <c r="K8" s="3">
        <f t="shared" si="0"/>
        <v>15</v>
      </c>
      <c r="L8" s="98"/>
      <c r="M8" s="98"/>
      <c r="N8" s="98"/>
      <c r="O8" s="98"/>
      <c r="P8" s="98"/>
      <c r="Q8" s="27"/>
      <c r="R8" s="27"/>
    </row>
    <row r="9" spans="1:18" x14ac:dyDescent="0.25">
      <c r="A9" s="74" t="s">
        <v>91</v>
      </c>
      <c r="B9" s="170">
        <v>0</v>
      </c>
      <c r="C9" s="172">
        <v>0</v>
      </c>
      <c r="D9" s="172">
        <v>0</v>
      </c>
      <c r="E9" s="172">
        <v>0</v>
      </c>
      <c r="F9" s="172">
        <v>0</v>
      </c>
      <c r="G9" s="172">
        <v>0</v>
      </c>
      <c r="H9" s="170">
        <v>9</v>
      </c>
      <c r="I9" s="172">
        <v>4</v>
      </c>
      <c r="J9" s="172">
        <v>5</v>
      </c>
      <c r="K9" s="3">
        <f t="shared" si="0"/>
        <v>9</v>
      </c>
      <c r="L9" s="98"/>
      <c r="M9" s="98"/>
      <c r="N9" s="98"/>
      <c r="O9" s="98"/>
      <c r="P9" s="98"/>
      <c r="Q9" s="27"/>
      <c r="R9" s="27"/>
    </row>
    <row r="10" spans="1:18" x14ac:dyDescent="0.25">
      <c r="A10" s="74" t="s">
        <v>92</v>
      </c>
      <c r="B10" s="170">
        <v>0</v>
      </c>
      <c r="C10" s="172">
        <v>0</v>
      </c>
      <c r="D10" s="172">
        <v>0</v>
      </c>
      <c r="E10" s="172">
        <v>0</v>
      </c>
      <c r="F10" s="172">
        <v>0</v>
      </c>
      <c r="G10" s="172">
        <v>0</v>
      </c>
      <c r="H10" s="170">
        <v>19</v>
      </c>
      <c r="I10" s="172">
        <v>6</v>
      </c>
      <c r="J10" s="172">
        <v>13</v>
      </c>
      <c r="K10" s="3">
        <f t="shared" si="0"/>
        <v>19</v>
      </c>
      <c r="L10" s="98"/>
      <c r="M10" s="98"/>
      <c r="N10" s="98"/>
      <c r="O10" s="98"/>
      <c r="P10" s="98"/>
      <c r="Q10" s="27"/>
      <c r="R10" s="27"/>
    </row>
    <row r="11" spans="1:18" x14ac:dyDescent="0.25">
      <c r="A11" s="74" t="s">
        <v>93</v>
      </c>
      <c r="B11" s="170">
        <v>2</v>
      </c>
      <c r="C11" s="172">
        <v>0</v>
      </c>
      <c r="D11" s="172">
        <v>2</v>
      </c>
      <c r="E11" s="172">
        <v>0</v>
      </c>
      <c r="F11" s="172">
        <v>2</v>
      </c>
      <c r="G11" s="172">
        <v>0</v>
      </c>
      <c r="H11" s="170">
        <v>20</v>
      </c>
      <c r="I11" s="172">
        <v>11</v>
      </c>
      <c r="J11" s="172">
        <v>9</v>
      </c>
      <c r="K11" s="3">
        <f t="shared" si="0"/>
        <v>22</v>
      </c>
      <c r="L11" s="98"/>
      <c r="M11" s="98"/>
      <c r="N11" s="98"/>
      <c r="O11" s="98"/>
      <c r="P11" s="98"/>
      <c r="Q11" s="27"/>
      <c r="R11" s="27"/>
    </row>
    <row r="12" spans="1:18" x14ac:dyDescent="0.25">
      <c r="A12" s="74" t="s">
        <v>94</v>
      </c>
      <c r="B12" s="170">
        <v>4</v>
      </c>
      <c r="C12" s="172">
        <v>2</v>
      </c>
      <c r="D12" s="172">
        <v>2</v>
      </c>
      <c r="E12" s="172">
        <v>0</v>
      </c>
      <c r="F12" s="172">
        <v>2</v>
      </c>
      <c r="G12" s="172">
        <v>0</v>
      </c>
      <c r="H12" s="170">
        <v>26</v>
      </c>
      <c r="I12" s="172">
        <v>9</v>
      </c>
      <c r="J12" s="172">
        <v>17</v>
      </c>
      <c r="K12" s="3">
        <f t="shared" si="0"/>
        <v>30</v>
      </c>
      <c r="L12" s="98"/>
      <c r="M12" s="98"/>
      <c r="N12" s="98"/>
      <c r="O12" s="98"/>
      <c r="P12" s="98"/>
      <c r="Q12" s="27"/>
      <c r="R12" s="27"/>
    </row>
    <row r="13" spans="1:18" x14ac:dyDescent="0.25">
      <c r="A13" s="74" t="s">
        <v>95</v>
      </c>
      <c r="B13" s="170">
        <v>4</v>
      </c>
      <c r="C13" s="172">
        <v>0</v>
      </c>
      <c r="D13" s="172">
        <v>4</v>
      </c>
      <c r="E13" s="172">
        <v>0</v>
      </c>
      <c r="F13" s="172">
        <v>4</v>
      </c>
      <c r="G13" s="172">
        <v>0</v>
      </c>
      <c r="H13" s="170">
        <v>38</v>
      </c>
      <c r="I13" s="172">
        <v>16</v>
      </c>
      <c r="J13" s="172">
        <v>22</v>
      </c>
      <c r="K13" s="3">
        <f t="shared" si="0"/>
        <v>42</v>
      </c>
      <c r="L13" s="98"/>
      <c r="M13" s="98"/>
      <c r="N13" s="98"/>
      <c r="O13" s="98"/>
      <c r="P13" s="98"/>
      <c r="Q13" s="27"/>
      <c r="R13" s="27"/>
    </row>
    <row r="14" spans="1:18" x14ac:dyDescent="0.25">
      <c r="A14" s="74" t="s">
        <v>96</v>
      </c>
      <c r="B14" s="170">
        <v>4</v>
      </c>
      <c r="C14" s="172">
        <v>0</v>
      </c>
      <c r="D14" s="172">
        <v>4</v>
      </c>
      <c r="E14" s="172">
        <v>0</v>
      </c>
      <c r="F14" s="172">
        <v>4</v>
      </c>
      <c r="G14" s="172">
        <v>0</v>
      </c>
      <c r="H14" s="170">
        <v>27</v>
      </c>
      <c r="I14" s="172">
        <v>7</v>
      </c>
      <c r="J14" s="172">
        <v>20</v>
      </c>
      <c r="K14" s="3">
        <f t="shared" si="0"/>
        <v>31</v>
      </c>
      <c r="L14" s="98"/>
      <c r="M14" s="98"/>
      <c r="N14" s="98"/>
      <c r="O14" s="98"/>
      <c r="P14" s="98"/>
      <c r="Q14" s="27"/>
      <c r="R14" s="27"/>
    </row>
    <row r="15" spans="1:18" x14ac:dyDescent="0.25">
      <c r="A15" s="74" t="s">
        <v>97</v>
      </c>
      <c r="B15" s="170">
        <v>9</v>
      </c>
      <c r="C15" s="172">
        <v>0</v>
      </c>
      <c r="D15" s="172">
        <v>9</v>
      </c>
      <c r="E15" s="172">
        <v>0</v>
      </c>
      <c r="F15" s="172">
        <v>9</v>
      </c>
      <c r="G15" s="172">
        <v>0</v>
      </c>
      <c r="H15" s="170">
        <v>43</v>
      </c>
      <c r="I15" s="172">
        <v>12</v>
      </c>
      <c r="J15" s="172">
        <v>31</v>
      </c>
      <c r="K15" s="3">
        <f t="shared" si="0"/>
        <v>52</v>
      </c>
      <c r="L15" s="98"/>
      <c r="M15" s="98"/>
      <c r="N15" s="98"/>
      <c r="O15" s="98"/>
      <c r="P15" s="98"/>
      <c r="Q15" s="27"/>
      <c r="R15" s="27"/>
    </row>
    <row r="16" spans="1:18" x14ac:dyDescent="0.25">
      <c r="A16" s="74" t="s">
        <v>98</v>
      </c>
      <c r="B16" s="170">
        <v>10</v>
      </c>
      <c r="C16" s="172">
        <v>0</v>
      </c>
      <c r="D16" s="172">
        <v>10</v>
      </c>
      <c r="E16" s="172">
        <v>0</v>
      </c>
      <c r="F16" s="172">
        <v>10</v>
      </c>
      <c r="G16" s="172">
        <v>0</v>
      </c>
      <c r="H16" s="170">
        <v>50</v>
      </c>
      <c r="I16" s="172">
        <v>14</v>
      </c>
      <c r="J16" s="172">
        <v>36</v>
      </c>
      <c r="K16" s="3">
        <f t="shared" si="0"/>
        <v>60</v>
      </c>
      <c r="L16" s="98"/>
      <c r="M16" s="98"/>
      <c r="N16" s="98"/>
      <c r="O16" s="98"/>
      <c r="P16" s="98"/>
      <c r="Q16" s="27"/>
      <c r="R16" s="27"/>
    </row>
    <row r="17" spans="1:18" x14ac:dyDescent="0.25">
      <c r="A17" s="74" t="s">
        <v>99</v>
      </c>
      <c r="B17" s="170">
        <v>16</v>
      </c>
      <c r="C17" s="172">
        <v>0</v>
      </c>
      <c r="D17" s="172">
        <v>16</v>
      </c>
      <c r="E17" s="172">
        <v>0</v>
      </c>
      <c r="F17" s="172">
        <v>16</v>
      </c>
      <c r="G17" s="172">
        <v>0</v>
      </c>
      <c r="H17" s="170">
        <v>42</v>
      </c>
      <c r="I17" s="172">
        <v>20</v>
      </c>
      <c r="J17" s="172">
        <v>22</v>
      </c>
      <c r="K17" s="3">
        <f t="shared" si="0"/>
        <v>58</v>
      </c>
      <c r="L17" s="98"/>
      <c r="M17" s="98"/>
      <c r="N17" s="98"/>
      <c r="O17" s="98"/>
      <c r="P17" s="98"/>
      <c r="Q17" s="27"/>
      <c r="R17" s="27"/>
    </row>
    <row r="18" spans="1:18" x14ac:dyDescent="0.25">
      <c r="A18" s="74" t="s">
        <v>100</v>
      </c>
      <c r="B18" s="170">
        <v>11</v>
      </c>
      <c r="C18" s="172">
        <v>1</v>
      </c>
      <c r="D18" s="172">
        <v>10</v>
      </c>
      <c r="E18" s="172">
        <v>0</v>
      </c>
      <c r="F18" s="172">
        <v>10</v>
      </c>
      <c r="G18" s="172">
        <v>0</v>
      </c>
      <c r="H18" s="170">
        <v>51</v>
      </c>
      <c r="I18" s="172">
        <v>11</v>
      </c>
      <c r="J18" s="172">
        <v>40</v>
      </c>
      <c r="K18" s="3">
        <f t="shared" si="0"/>
        <v>62</v>
      </c>
      <c r="L18" s="98"/>
      <c r="M18" s="98"/>
      <c r="N18" s="98"/>
      <c r="O18" s="98"/>
      <c r="P18" s="98"/>
      <c r="Q18" s="27"/>
      <c r="R18" s="27"/>
    </row>
    <row r="19" spans="1:18" x14ac:dyDescent="0.25">
      <c r="A19" s="74" t="s">
        <v>101</v>
      </c>
      <c r="B19" s="170">
        <v>15</v>
      </c>
      <c r="C19" s="172">
        <v>0</v>
      </c>
      <c r="D19" s="172">
        <v>15</v>
      </c>
      <c r="E19" s="172">
        <v>0</v>
      </c>
      <c r="F19" s="172">
        <v>14</v>
      </c>
      <c r="G19" s="172">
        <v>1</v>
      </c>
      <c r="H19" s="170">
        <v>77</v>
      </c>
      <c r="I19" s="172">
        <v>22</v>
      </c>
      <c r="J19" s="172">
        <v>55</v>
      </c>
      <c r="K19" s="3">
        <f t="shared" si="0"/>
        <v>92</v>
      </c>
      <c r="L19" s="98"/>
      <c r="M19" s="98"/>
      <c r="N19" s="98"/>
      <c r="O19" s="98"/>
      <c r="P19" s="98"/>
      <c r="Q19" s="27"/>
      <c r="R19" s="27"/>
    </row>
    <row r="20" spans="1:18" x14ac:dyDescent="0.25">
      <c r="A20" s="74" t="s">
        <v>102</v>
      </c>
      <c r="B20" s="170">
        <v>113</v>
      </c>
      <c r="C20" s="172">
        <v>73</v>
      </c>
      <c r="D20" s="172">
        <v>40</v>
      </c>
      <c r="E20" s="172">
        <v>0</v>
      </c>
      <c r="F20" s="172">
        <v>31</v>
      </c>
      <c r="G20" s="172">
        <v>82</v>
      </c>
      <c r="H20" s="170">
        <v>75</v>
      </c>
      <c r="I20" s="172">
        <v>32</v>
      </c>
      <c r="J20" s="172">
        <v>43</v>
      </c>
      <c r="K20" s="3">
        <f t="shared" si="0"/>
        <v>188</v>
      </c>
      <c r="L20" s="98"/>
      <c r="M20" s="98"/>
      <c r="N20" s="98"/>
      <c r="O20" s="98"/>
      <c r="P20" s="98"/>
      <c r="Q20" s="27"/>
      <c r="R20" s="27"/>
    </row>
    <row r="21" spans="1:18" x14ac:dyDescent="0.25">
      <c r="A21" s="74" t="s">
        <v>103</v>
      </c>
      <c r="B21" s="170">
        <v>99</v>
      </c>
      <c r="C21" s="172">
        <v>67</v>
      </c>
      <c r="D21" s="172">
        <v>32</v>
      </c>
      <c r="E21" s="172">
        <v>0</v>
      </c>
      <c r="F21" s="172">
        <v>24</v>
      </c>
      <c r="G21" s="172">
        <v>75</v>
      </c>
      <c r="H21" s="170">
        <v>97</v>
      </c>
      <c r="I21" s="172">
        <v>29</v>
      </c>
      <c r="J21" s="172">
        <v>68</v>
      </c>
      <c r="K21" s="3">
        <f t="shared" si="0"/>
        <v>196</v>
      </c>
      <c r="L21" s="98"/>
      <c r="M21" s="98"/>
      <c r="N21" s="98"/>
      <c r="O21" s="98"/>
      <c r="P21" s="98"/>
      <c r="Q21" s="27"/>
      <c r="R21" s="27"/>
    </row>
    <row r="22" spans="1:18" x14ac:dyDescent="0.25">
      <c r="A22" s="74" t="s">
        <v>104</v>
      </c>
      <c r="B22" s="170">
        <v>218</v>
      </c>
      <c r="C22" s="172">
        <v>159</v>
      </c>
      <c r="D22" s="172">
        <v>59</v>
      </c>
      <c r="E22" s="172">
        <v>0</v>
      </c>
      <c r="F22" s="172">
        <v>42</v>
      </c>
      <c r="G22" s="172">
        <v>176</v>
      </c>
      <c r="H22" s="170">
        <v>106</v>
      </c>
      <c r="I22" s="172">
        <v>31</v>
      </c>
      <c r="J22" s="172">
        <v>75</v>
      </c>
      <c r="K22" s="3">
        <f t="shared" si="0"/>
        <v>324</v>
      </c>
      <c r="L22" s="98"/>
      <c r="M22" s="98"/>
      <c r="N22" s="98"/>
      <c r="O22" s="98"/>
      <c r="P22" s="98"/>
      <c r="Q22" s="27"/>
      <c r="R22" s="27"/>
    </row>
    <row r="23" spans="1:18" x14ac:dyDescent="0.25">
      <c r="A23" s="74" t="s">
        <v>105</v>
      </c>
      <c r="B23" s="170">
        <v>446</v>
      </c>
      <c r="C23" s="172">
        <v>350</v>
      </c>
      <c r="D23" s="172">
        <v>96</v>
      </c>
      <c r="E23" s="172">
        <v>0</v>
      </c>
      <c r="F23" s="172">
        <v>78</v>
      </c>
      <c r="G23" s="172">
        <v>356</v>
      </c>
      <c r="H23" s="170">
        <v>135</v>
      </c>
      <c r="I23" s="172">
        <v>48</v>
      </c>
      <c r="J23" s="172">
        <v>87</v>
      </c>
      <c r="K23" s="3">
        <f t="shared" si="0"/>
        <v>581</v>
      </c>
      <c r="L23" s="98"/>
      <c r="M23" s="98"/>
      <c r="N23" s="98"/>
      <c r="O23" s="98"/>
      <c r="P23" s="98"/>
      <c r="Q23" s="27"/>
      <c r="R23" s="27"/>
    </row>
    <row r="24" spans="1:18" x14ac:dyDescent="0.25">
      <c r="A24" s="74" t="s">
        <v>106</v>
      </c>
      <c r="B24" s="170">
        <v>734</v>
      </c>
      <c r="C24" s="172">
        <v>574</v>
      </c>
      <c r="D24" s="172">
        <v>160</v>
      </c>
      <c r="E24" s="172">
        <v>0</v>
      </c>
      <c r="F24" s="172">
        <v>104</v>
      </c>
      <c r="G24" s="172">
        <v>626</v>
      </c>
      <c r="H24" s="170">
        <v>145</v>
      </c>
      <c r="I24" s="172">
        <v>54</v>
      </c>
      <c r="J24" s="172">
        <v>91</v>
      </c>
      <c r="K24" s="3">
        <f t="shared" si="0"/>
        <v>879</v>
      </c>
      <c r="L24" s="98"/>
      <c r="M24" s="98"/>
      <c r="N24" s="98"/>
      <c r="O24" s="98"/>
      <c r="P24" s="98"/>
      <c r="Q24" s="27"/>
      <c r="R24" s="27"/>
    </row>
    <row r="25" spans="1:18" x14ac:dyDescent="0.25">
      <c r="A25" s="74" t="s">
        <v>13</v>
      </c>
      <c r="B25" s="170">
        <v>1738</v>
      </c>
      <c r="C25" s="172">
        <v>709</v>
      </c>
      <c r="D25" s="172">
        <v>1029</v>
      </c>
      <c r="E25" s="172">
        <v>0</v>
      </c>
      <c r="F25" s="172">
        <v>118</v>
      </c>
      <c r="G25" s="172">
        <v>1611</v>
      </c>
      <c r="H25" s="170">
        <v>186</v>
      </c>
      <c r="I25" s="172">
        <v>58</v>
      </c>
      <c r="J25" s="172">
        <v>128</v>
      </c>
      <c r="K25" s="3">
        <f t="shared" si="0"/>
        <v>1924</v>
      </c>
      <c r="L25" s="98"/>
      <c r="M25" s="98"/>
      <c r="N25" s="98"/>
      <c r="O25" s="98"/>
      <c r="P25" s="98"/>
      <c r="Q25" s="27"/>
      <c r="R25" s="27"/>
    </row>
    <row r="26" spans="1:18" x14ac:dyDescent="0.25">
      <c r="A26" s="74" t="s">
        <v>107</v>
      </c>
      <c r="B26" s="170">
        <v>1150</v>
      </c>
      <c r="C26" s="172">
        <v>406</v>
      </c>
      <c r="D26" s="172">
        <v>744</v>
      </c>
      <c r="E26" s="172">
        <v>1</v>
      </c>
      <c r="F26" s="172">
        <v>173</v>
      </c>
      <c r="G26" s="172">
        <v>961</v>
      </c>
      <c r="H26" s="170">
        <v>206</v>
      </c>
      <c r="I26" s="172">
        <v>81</v>
      </c>
      <c r="J26" s="172">
        <v>125</v>
      </c>
      <c r="K26" s="3">
        <f t="shared" si="0"/>
        <v>1356</v>
      </c>
      <c r="L26" s="98"/>
      <c r="M26" s="98"/>
      <c r="N26" s="98"/>
      <c r="O26" s="98"/>
      <c r="P26" s="98"/>
      <c r="Q26" s="27"/>
      <c r="R26" s="27"/>
    </row>
    <row r="27" spans="1:18" x14ac:dyDescent="0.25">
      <c r="A27" s="74" t="s">
        <v>11</v>
      </c>
      <c r="B27" s="170">
        <v>1321</v>
      </c>
      <c r="C27" s="172">
        <v>493</v>
      </c>
      <c r="D27" s="172">
        <v>828</v>
      </c>
      <c r="E27" s="172">
        <v>6</v>
      </c>
      <c r="F27" s="172">
        <v>313</v>
      </c>
      <c r="G27" s="172">
        <v>990</v>
      </c>
      <c r="H27" s="170">
        <v>249</v>
      </c>
      <c r="I27" s="172">
        <v>96</v>
      </c>
      <c r="J27" s="172">
        <v>153</v>
      </c>
      <c r="K27" s="3">
        <f t="shared" si="0"/>
        <v>1570</v>
      </c>
      <c r="L27" s="98"/>
      <c r="M27" s="98"/>
      <c r="N27" s="98"/>
      <c r="O27" s="98"/>
      <c r="P27" s="98"/>
      <c r="Q27" s="27"/>
      <c r="R27" s="27"/>
    </row>
    <row r="28" spans="1:18" x14ac:dyDescent="0.25">
      <c r="A28" s="74" t="s">
        <v>108</v>
      </c>
      <c r="B28" s="170">
        <v>5226</v>
      </c>
      <c r="C28" s="172">
        <v>2122</v>
      </c>
      <c r="D28" s="172">
        <v>3104</v>
      </c>
      <c r="E28" s="172">
        <v>3275</v>
      </c>
      <c r="F28" s="172">
        <v>455</v>
      </c>
      <c r="G28" s="172">
        <v>1386</v>
      </c>
      <c r="H28" s="170">
        <v>258</v>
      </c>
      <c r="I28" s="172">
        <v>99</v>
      </c>
      <c r="J28" s="172">
        <v>159</v>
      </c>
      <c r="K28" s="3">
        <f t="shared" si="0"/>
        <v>5484</v>
      </c>
      <c r="L28" s="98"/>
      <c r="M28" s="98"/>
      <c r="N28" s="98"/>
      <c r="O28" s="98"/>
      <c r="P28" s="98"/>
      <c r="Q28" s="27"/>
      <c r="R28" s="27"/>
    </row>
    <row r="29" spans="1:18" x14ac:dyDescent="0.25">
      <c r="A29" s="74" t="s">
        <v>109</v>
      </c>
      <c r="B29" s="170">
        <v>2479</v>
      </c>
      <c r="C29" s="172">
        <v>1030</v>
      </c>
      <c r="D29" s="172">
        <v>1449</v>
      </c>
      <c r="E29" s="172">
        <v>1392</v>
      </c>
      <c r="F29" s="172">
        <v>304</v>
      </c>
      <c r="G29" s="172">
        <v>737</v>
      </c>
      <c r="H29" s="170">
        <v>260</v>
      </c>
      <c r="I29" s="172">
        <v>106</v>
      </c>
      <c r="J29" s="172">
        <v>154</v>
      </c>
      <c r="K29" s="3">
        <f t="shared" si="0"/>
        <v>2739</v>
      </c>
      <c r="L29" s="98"/>
      <c r="M29" s="98"/>
      <c r="N29" s="98"/>
      <c r="O29" s="98"/>
      <c r="P29" s="98"/>
      <c r="Q29" s="27"/>
      <c r="R29" s="27"/>
    </row>
    <row r="30" spans="1:18" x14ac:dyDescent="0.25">
      <c r="A30" s="74" t="s">
        <v>14</v>
      </c>
      <c r="B30" s="170">
        <v>11323</v>
      </c>
      <c r="C30" s="172">
        <v>3957</v>
      </c>
      <c r="D30" s="172">
        <v>7366</v>
      </c>
      <c r="E30" s="172">
        <v>0</v>
      </c>
      <c r="F30" s="172">
        <v>88</v>
      </c>
      <c r="G30" s="172">
        <v>527</v>
      </c>
      <c r="H30" s="170">
        <v>221</v>
      </c>
      <c r="I30" s="172">
        <v>75</v>
      </c>
      <c r="J30" s="172">
        <v>146</v>
      </c>
      <c r="K30" s="3">
        <f t="shared" si="0"/>
        <v>11544</v>
      </c>
      <c r="L30" s="98"/>
      <c r="M30" s="98"/>
      <c r="N30" s="98"/>
      <c r="O30" s="98"/>
      <c r="P30" s="98"/>
      <c r="Q30" s="27"/>
      <c r="R30" s="27"/>
    </row>
    <row r="31" spans="1:18" x14ac:dyDescent="0.25">
      <c r="A31" s="74" t="s">
        <v>110</v>
      </c>
      <c r="B31" s="170">
        <v>4596</v>
      </c>
      <c r="C31" s="172">
        <v>1835</v>
      </c>
      <c r="D31" s="172">
        <v>2761</v>
      </c>
      <c r="E31" s="172">
        <v>0</v>
      </c>
      <c r="F31" s="172">
        <v>172</v>
      </c>
      <c r="G31" s="172">
        <v>299</v>
      </c>
      <c r="H31" s="170">
        <v>125</v>
      </c>
      <c r="I31" s="172">
        <v>44</v>
      </c>
      <c r="J31" s="172">
        <v>81</v>
      </c>
      <c r="K31" s="3">
        <f t="shared" si="0"/>
        <v>4721</v>
      </c>
      <c r="L31" s="98"/>
      <c r="M31" s="98"/>
      <c r="N31" s="98"/>
      <c r="O31" s="98"/>
      <c r="P31" s="98"/>
      <c r="Q31" s="27"/>
      <c r="R31" s="27"/>
    </row>
    <row r="32" spans="1:18" x14ac:dyDescent="0.25">
      <c r="A32" s="74" t="s">
        <v>18</v>
      </c>
      <c r="B32" s="170">
        <v>3275</v>
      </c>
      <c r="C32" s="172">
        <v>1378</v>
      </c>
      <c r="D32" s="172">
        <v>1897</v>
      </c>
      <c r="E32" s="172">
        <v>0</v>
      </c>
      <c r="F32" s="172">
        <v>253</v>
      </c>
      <c r="G32" s="172">
        <v>215</v>
      </c>
      <c r="H32" s="170">
        <v>77</v>
      </c>
      <c r="I32" s="172">
        <v>26</v>
      </c>
      <c r="J32" s="172">
        <v>51</v>
      </c>
      <c r="K32" s="3">
        <f t="shared" si="0"/>
        <v>3352</v>
      </c>
      <c r="L32" s="98"/>
      <c r="M32" s="98"/>
      <c r="N32" s="98"/>
      <c r="O32" s="98"/>
      <c r="P32" s="98"/>
      <c r="Q32" s="27"/>
      <c r="R32" s="27"/>
    </row>
    <row r="33" spans="1:18" x14ac:dyDescent="0.25">
      <c r="A33" s="74" t="s">
        <v>111</v>
      </c>
      <c r="B33" s="170">
        <v>2779</v>
      </c>
      <c r="C33" s="172">
        <v>1174</v>
      </c>
      <c r="D33" s="172">
        <v>1605</v>
      </c>
      <c r="E33" s="172">
        <v>0</v>
      </c>
      <c r="F33" s="172">
        <v>200</v>
      </c>
      <c r="G33" s="172">
        <v>163</v>
      </c>
      <c r="H33" s="170">
        <v>66</v>
      </c>
      <c r="I33" s="172">
        <v>22</v>
      </c>
      <c r="J33" s="172">
        <v>44</v>
      </c>
      <c r="K33" s="3">
        <f t="shared" si="0"/>
        <v>2845</v>
      </c>
      <c r="L33" s="98"/>
      <c r="M33" s="98"/>
      <c r="N33" s="98"/>
      <c r="O33" s="98"/>
      <c r="P33" s="98"/>
      <c r="Q33" s="27"/>
      <c r="R33" s="27"/>
    </row>
    <row r="34" spans="1:18" x14ac:dyDescent="0.25">
      <c r="A34" s="74" t="s">
        <v>112</v>
      </c>
      <c r="B34" s="170">
        <v>4193</v>
      </c>
      <c r="C34" s="172">
        <v>2230</v>
      </c>
      <c r="D34" s="172">
        <v>1963</v>
      </c>
      <c r="E34" s="172">
        <v>0</v>
      </c>
      <c r="F34" s="172">
        <v>271</v>
      </c>
      <c r="G34" s="172">
        <v>153</v>
      </c>
      <c r="H34" s="170">
        <v>38</v>
      </c>
      <c r="I34" s="172">
        <v>18</v>
      </c>
      <c r="J34" s="258">
        <v>20</v>
      </c>
      <c r="K34" s="3">
        <f t="shared" si="0"/>
        <v>4231</v>
      </c>
      <c r="L34" s="98"/>
      <c r="M34" s="98"/>
      <c r="N34" s="98"/>
      <c r="O34" s="98"/>
      <c r="P34" s="98"/>
      <c r="Q34" s="27"/>
      <c r="R34" s="27"/>
    </row>
    <row r="35" spans="1:18" x14ac:dyDescent="0.25">
      <c r="A35" s="78" t="s">
        <v>113</v>
      </c>
      <c r="B35" s="259">
        <v>62.26</v>
      </c>
      <c r="C35" s="192">
        <v>62.25</v>
      </c>
      <c r="D35" s="192">
        <v>62.27</v>
      </c>
      <c r="E35" s="192">
        <v>60.65</v>
      </c>
      <c r="F35" s="192">
        <v>61.01</v>
      </c>
      <c r="G35" s="192">
        <v>59.37</v>
      </c>
      <c r="H35" s="259">
        <v>57.27</v>
      </c>
      <c r="I35" s="192">
        <v>57.43</v>
      </c>
      <c r="J35" s="192">
        <v>57.18</v>
      </c>
      <c r="K35" s="30">
        <f t="shared" si="0"/>
        <v>119.53</v>
      </c>
      <c r="Q35" s="27"/>
      <c r="R35" s="27"/>
    </row>
    <row r="36" spans="1:18" ht="15" customHeight="1" x14ac:dyDescent="0.25">
      <c r="A36" s="545"/>
      <c r="B36" s="601"/>
      <c r="C36" s="601"/>
      <c r="D36" s="601"/>
      <c r="E36" s="601"/>
      <c r="F36" s="601"/>
      <c r="G36" s="601"/>
      <c r="H36" s="601"/>
      <c r="I36" s="601"/>
      <c r="J36" s="601"/>
      <c r="K36" s="601"/>
      <c r="Q36" s="27"/>
      <c r="R36" s="27"/>
    </row>
    <row r="37" spans="1:18" ht="15" customHeight="1" x14ac:dyDescent="0.25">
      <c r="A37" s="555"/>
      <c r="B37" s="597"/>
      <c r="C37" s="597"/>
      <c r="D37" s="597"/>
      <c r="E37" s="597"/>
      <c r="F37" s="597"/>
      <c r="G37" s="597"/>
      <c r="H37" s="597"/>
      <c r="I37" s="597"/>
      <c r="J37" s="597"/>
      <c r="K37" s="597"/>
      <c r="Q37" s="27"/>
      <c r="R37" s="27"/>
    </row>
    <row r="38" spans="1:18" ht="15" customHeight="1" x14ac:dyDescent="0.25">
      <c r="A38" s="633"/>
      <c r="B38" s="597"/>
      <c r="C38" s="597"/>
      <c r="D38" s="597"/>
      <c r="E38" s="597"/>
      <c r="F38" s="597"/>
      <c r="G38" s="597"/>
      <c r="H38" s="597"/>
      <c r="I38" s="597"/>
      <c r="J38" s="597"/>
      <c r="K38" s="597"/>
      <c r="Q38" s="27"/>
      <c r="R38" s="27"/>
    </row>
    <row r="39" spans="1:18" ht="15" customHeight="1" x14ac:dyDescent="0.25">
      <c r="A39" s="614"/>
      <c r="B39" s="587"/>
      <c r="C39" s="587"/>
      <c r="D39" s="587"/>
      <c r="E39" s="587"/>
      <c r="F39" s="587"/>
      <c r="G39" s="587"/>
      <c r="H39" s="587"/>
      <c r="I39" s="587"/>
      <c r="J39" s="587"/>
      <c r="K39" s="587"/>
      <c r="Q39" s="27"/>
      <c r="R39" s="27"/>
    </row>
    <row r="40" spans="1:18" x14ac:dyDescent="0.25">
      <c r="A40" s="614"/>
      <c r="B40" s="587"/>
      <c r="C40" s="587"/>
      <c r="D40" s="587"/>
      <c r="E40" s="587"/>
      <c r="F40" s="587"/>
      <c r="G40" s="587"/>
      <c r="H40" s="587"/>
      <c r="I40" s="587"/>
      <c r="J40" s="587"/>
      <c r="K40" s="587"/>
    </row>
    <row r="41" spans="1:18" s="274" customFormat="1" x14ac:dyDescent="0.25">
      <c r="A41" s="676"/>
      <c r="B41" s="676"/>
      <c r="C41" s="676"/>
      <c r="D41" s="676"/>
      <c r="E41" s="676"/>
      <c r="F41" s="676"/>
      <c r="G41" s="676"/>
      <c r="H41" s="676"/>
      <c r="I41" s="676"/>
      <c r="J41" s="676"/>
      <c r="K41" s="676"/>
    </row>
    <row r="42" spans="1:18" ht="48" customHeight="1" x14ac:dyDescent="0.25"/>
  </sheetData>
  <mergeCells count="12">
    <mergeCell ref="A41:K41"/>
    <mergeCell ref="A1:K1"/>
    <mergeCell ref="A38:K38"/>
    <mergeCell ref="A39:K39"/>
    <mergeCell ref="A36:K36"/>
    <mergeCell ref="A37:K37"/>
    <mergeCell ref="A3:A5"/>
    <mergeCell ref="B3:K3"/>
    <mergeCell ref="B4:G4"/>
    <mergeCell ref="H4:J4"/>
    <mergeCell ref="K4:K5"/>
    <mergeCell ref="A40:K40"/>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tabColor theme="3" tint="0.79998168889431442"/>
  </sheetPr>
  <dimension ref="A1:V38"/>
  <sheetViews>
    <sheetView workbookViewId="0">
      <pane xSplit="1" ySplit="3" topLeftCell="B16" activePane="bottomRight" state="frozen"/>
      <selection activeCell="A36" sqref="A36:L36"/>
      <selection pane="topRight" activeCell="A36" sqref="A36:L36"/>
      <selection pane="bottomLeft" activeCell="A36" sqref="A36:L36"/>
      <selection pane="bottomRight" activeCell="A33" sqref="A33:F33"/>
    </sheetView>
  </sheetViews>
  <sheetFormatPr baseColWidth="10" defaultColWidth="11.42578125" defaultRowHeight="15" x14ac:dyDescent="0.25"/>
  <cols>
    <col min="1" max="1" width="23.85546875" style="138" customWidth="1"/>
    <col min="2" max="6" width="12.7109375" style="183" customWidth="1"/>
    <col min="7" max="16384" width="11.42578125" style="183"/>
  </cols>
  <sheetData>
    <row r="1" spans="1:22" s="188" customFormat="1" ht="30" customHeight="1" x14ac:dyDescent="0.25">
      <c r="A1" s="551" t="s">
        <v>502</v>
      </c>
      <c r="B1" s="551"/>
      <c r="C1" s="551"/>
      <c r="D1" s="551"/>
      <c r="E1" s="551"/>
      <c r="F1" s="551"/>
      <c r="G1" s="139"/>
      <c r="H1" s="139"/>
      <c r="I1" s="139"/>
      <c r="J1" s="139"/>
      <c r="K1" s="139"/>
      <c r="L1" s="139"/>
      <c r="M1" s="139"/>
      <c r="N1" s="139"/>
      <c r="O1" s="139"/>
      <c r="P1" s="139"/>
      <c r="Q1" s="139"/>
      <c r="R1" s="139"/>
      <c r="S1" s="139"/>
      <c r="T1" s="139"/>
      <c r="U1" s="139"/>
      <c r="V1" s="139"/>
    </row>
    <row r="2" spans="1:22" s="188" customFormat="1" x14ac:dyDescent="0.25">
      <c r="A2" s="182"/>
      <c r="B2" s="182"/>
      <c r="C2" s="182"/>
      <c r="D2" s="182"/>
      <c r="E2" s="182"/>
      <c r="F2" s="182"/>
      <c r="G2" s="139"/>
      <c r="H2" s="139"/>
      <c r="I2" s="139"/>
      <c r="J2" s="139"/>
      <c r="K2" s="139"/>
      <c r="L2" s="139"/>
      <c r="M2" s="139"/>
      <c r="N2" s="139"/>
      <c r="O2" s="139"/>
      <c r="P2" s="139"/>
      <c r="Q2" s="139"/>
      <c r="R2" s="139"/>
      <c r="S2" s="139"/>
      <c r="T2" s="139"/>
      <c r="U2" s="139"/>
      <c r="V2" s="139"/>
    </row>
    <row r="3" spans="1:22" s="138" customFormat="1" ht="51" customHeight="1" x14ac:dyDescent="0.25">
      <c r="A3" s="175" t="s">
        <v>190</v>
      </c>
      <c r="B3" s="175" t="s">
        <v>211</v>
      </c>
      <c r="C3" s="175" t="s">
        <v>437</v>
      </c>
      <c r="D3" s="175" t="s">
        <v>86</v>
      </c>
      <c r="E3" s="175" t="s">
        <v>87</v>
      </c>
      <c r="F3" s="175" t="s">
        <v>88</v>
      </c>
    </row>
    <row r="4" spans="1:22" ht="14.1" customHeight="1" x14ac:dyDescent="0.25">
      <c r="A4" s="32" t="s">
        <v>213</v>
      </c>
      <c r="B4" s="425">
        <f>SUM('5.1-10 source'!B4:B9)</f>
        <v>2048</v>
      </c>
      <c r="C4" s="486">
        <f>SUM('5.1-10 source'!C4:C9)</f>
        <v>2032</v>
      </c>
      <c r="D4" s="486">
        <f>SUM('5.1-10 source'!D4:D9)</f>
        <v>1654</v>
      </c>
      <c r="E4" s="486">
        <f>SUM('5.1-10 source'!E4:E9)</f>
        <v>347</v>
      </c>
      <c r="F4" s="486">
        <f>SUM('5.1-10 source'!F4:F9)</f>
        <v>47</v>
      </c>
    </row>
    <row r="5" spans="1:22" ht="14.1" customHeight="1" x14ac:dyDescent="0.25">
      <c r="A5" s="32" t="s">
        <v>205</v>
      </c>
      <c r="B5" s="425">
        <f>'5.1-10 source'!B10</f>
        <v>79</v>
      </c>
      <c r="C5" s="486">
        <f>'5.1-10 source'!C10</f>
        <v>32</v>
      </c>
      <c r="D5" s="420">
        <f>'5.1-10 source'!D10</f>
        <v>30</v>
      </c>
      <c r="E5" s="420">
        <f>'5.1-10 source'!E10</f>
        <v>47</v>
      </c>
      <c r="F5" s="420">
        <f>'5.1-10 source'!F10</f>
        <v>2</v>
      </c>
    </row>
    <row r="6" spans="1:22" ht="14.1" customHeight="1" x14ac:dyDescent="0.25">
      <c r="A6" s="32" t="s">
        <v>206</v>
      </c>
      <c r="B6" s="425">
        <f>'5.1-10 source'!B11</f>
        <v>165</v>
      </c>
      <c r="C6" s="486">
        <f>'5.1-10 source'!C11</f>
        <v>23</v>
      </c>
      <c r="D6" s="420">
        <f>'5.1-10 source'!D11</f>
        <v>34</v>
      </c>
      <c r="E6" s="420">
        <f>'5.1-10 source'!E11</f>
        <v>129</v>
      </c>
      <c r="F6" s="420">
        <f>'5.1-10 source'!F11</f>
        <v>2</v>
      </c>
    </row>
    <row r="7" spans="1:22" ht="14.1" customHeight="1" x14ac:dyDescent="0.25">
      <c r="A7" s="32" t="s">
        <v>207</v>
      </c>
      <c r="B7" s="425">
        <f>'5.1-10 source'!B12</f>
        <v>299</v>
      </c>
      <c r="C7" s="486">
        <f>'5.1-10 source'!C12</f>
        <v>32</v>
      </c>
      <c r="D7" s="420">
        <f>'5.1-10 source'!D12</f>
        <v>95</v>
      </c>
      <c r="E7" s="420">
        <f>'5.1-10 source'!E12</f>
        <v>198</v>
      </c>
      <c r="F7" s="420">
        <f>'5.1-10 source'!F12</f>
        <v>6</v>
      </c>
    </row>
    <row r="8" spans="1:22" ht="14.1" customHeight="1" x14ac:dyDescent="0.25">
      <c r="A8" s="32" t="s">
        <v>208</v>
      </c>
      <c r="B8" s="425">
        <f>'5.1-10 source'!B13</f>
        <v>468</v>
      </c>
      <c r="C8" s="486">
        <f>'5.1-10 source'!C13</f>
        <v>29</v>
      </c>
      <c r="D8" s="420">
        <f>'5.1-10 source'!D13</f>
        <v>178</v>
      </c>
      <c r="E8" s="420">
        <f>'5.1-10 source'!E13</f>
        <v>288</v>
      </c>
      <c r="F8" s="420">
        <f>'5.1-10 source'!F13</f>
        <v>2</v>
      </c>
    </row>
    <row r="9" spans="1:22" ht="14.1" customHeight="1" x14ac:dyDescent="0.25">
      <c r="A9" s="32" t="s">
        <v>209</v>
      </c>
      <c r="B9" s="425">
        <f>'5.1-10 source'!B14</f>
        <v>501</v>
      </c>
      <c r="C9" s="486">
        <f>'5.1-10 source'!C14</f>
        <v>32</v>
      </c>
      <c r="D9" s="420">
        <f>'5.1-10 source'!D14</f>
        <v>196</v>
      </c>
      <c r="E9" s="420">
        <f>'5.1-10 source'!E14</f>
        <v>295</v>
      </c>
      <c r="F9" s="420">
        <f>'5.1-10 source'!F14</f>
        <v>10</v>
      </c>
    </row>
    <row r="10" spans="1:22" ht="14.1" customHeight="1" x14ac:dyDescent="0.25">
      <c r="A10" s="32" t="s">
        <v>90</v>
      </c>
      <c r="B10" s="425">
        <f>'5.1-10 source'!B15</f>
        <v>647</v>
      </c>
      <c r="C10" s="486">
        <f>'5.1-10 source'!C15</f>
        <v>47</v>
      </c>
      <c r="D10" s="420">
        <f>'5.1-10 source'!D15</f>
        <v>263</v>
      </c>
      <c r="E10" s="420">
        <f>'5.1-10 source'!E15</f>
        <v>373</v>
      </c>
      <c r="F10" s="420">
        <f>'5.1-10 source'!F15</f>
        <v>11</v>
      </c>
    </row>
    <row r="11" spans="1:22" ht="14.1" customHeight="1" x14ac:dyDescent="0.25">
      <c r="A11" s="32" t="s">
        <v>91</v>
      </c>
      <c r="B11" s="425">
        <f>'5.1-10 source'!B16</f>
        <v>743</v>
      </c>
      <c r="C11" s="486">
        <f>'5.1-10 source'!C16</f>
        <v>33</v>
      </c>
      <c r="D11" s="420">
        <f>'5.1-10 source'!D16</f>
        <v>325</v>
      </c>
      <c r="E11" s="420">
        <f>'5.1-10 source'!E16</f>
        <v>404</v>
      </c>
      <c r="F11" s="420">
        <f>'5.1-10 source'!F16</f>
        <v>14</v>
      </c>
    </row>
    <row r="12" spans="1:22" ht="14.1" customHeight="1" x14ac:dyDescent="0.25">
      <c r="A12" s="32" t="s">
        <v>92</v>
      </c>
      <c r="B12" s="425">
        <f>'5.1-10 source'!B17</f>
        <v>611</v>
      </c>
      <c r="C12" s="486">
        <f>'5.1-10 source'!C17</f>
        <v>24</v>
      </c>
      <c r="D12" s="420">
        <f>'5.1-10 source'!D17</f>
        <v>223</v>
      </c>
      <c r="E12" s="420">
        <f>'5.1-10 source'!E17</f>
        <v>366</v>
      </c>
      <c r="F12" s="420">
        <f>'5.1-10 source'!F17</f>
        <v>22</v>
      </c>
    </row>
    <row r="13" spans="1:22" ht="14.1" customHeight="1" x14ac:dyDescent="0.25">
      <c r="A13" s="32" t="s">
        <v>93</v>
      </c>
      <c r="B13" s="425">
        <f>'5.1-10 source'!B18</f>
        <v>586</v>
      </c>
      <c r="C13" s="486">
        <f>'5.1-10 source'!C18</f>
        <v>22</v>
      </c>
      <c r="D13" s="420">
        <f>'5.1-10 source'!D18</f>
        <v>207</v>
      </c>
      <c r="E13" s="420">
        <f>'5.1-10 source'!E18</f>
        <v>363</v>
      </c>
      <c r="F13" s="420">
        <f>'5.1-10 source'!F18</f>
        <v>16</v>
      </c>
    </row>
    <row r="14" spans="1:22" ht="14.1" customHeight="1" x14ac:dyDescent="0.25">
      <c r="A14" s="32" t="s">
        <v>94</v>
      </c>
      <c r="B14" s="425">
        <f>'5.1-10 source'!B19</f>
        <v>466</v>
      </c>
      <c r="C14" s="486">
        <f>'5.1-10 source'!C19</f>
        <v>24</v>
      </c>
      <c r="D14" s="420">
        <f>'5.1-10 source'!D19</f>
        <v>150</v>
      </c>
      <c r="E14" s="420">
        <f>'5.1-10 source'!E19</f>
        <v>298</v>
      </c>
      <c r="F14" s="420">
        <f>'5.1-10 source'!F19</f>
        <v>18</v>
      </c>
    </row>
    <row r="15" spans="1:22" ht="14.1" customHeight="1" x14ac:dyDescent="0.25">
      <c r="A15" s="32" t="s">
        <v>95</v>
      </c>
      <c r="B15" s="425">
        <f>'5.1-10 source'!B20</f>
        <v>489</v>
      </c>
      <c r="C15" s="486">
        <f>'5.1-10 source'!C20</f>
        <v>21</v>
      </c>
      <c r="D15" s="420">
        <f>'5.1-10 source'!D20</f>
        <v>124</v>
      </c>
      <c r="E15" s="420">
        <f>'5.1-10 source'!E20</f>
        <v>327</v>
      </c>
      <c r="F15" s="420">
        <f>'5.1-10 source'!F20</f>
        <v>38</v>
      </c>
    </row>
    <row r="16" spans="1:22" ht="14.1" customHeight="1" x14ac:dyDescent="0.25">
      <c r="A16" s="32" t="s">
        <v>96</v>
      </c>
      <c r="B16" s="425">
        <f>'5.1-10 source'!B21</f>
        <v>373</v>
      </c>
      <c r="C16" s="486">
        <f>'5.1-10 source'!C21</f>
        <v>8</v>
      </c>
      <c r="D16" s="420">
        <f>'5.1-10 source'!D21</f>
        <v>72</v>
      </c>
      <c r="E16" s="420">
        <f>'5.1-10 source'!E21</f>
        <v>255</v>
      </c>
      <c r="F16" s="424">
        <f>'5.1-10 source'!F21</f>
        <v>46</v>
      </c>
    </row>
    <row r="17" spans="1:7" ht="14.1" customHeight="1" x14ac:dyDescent="0.25">
      <c r="A17" s="32" t="s">
        <v>97</v>
      </c>
      <c r="B17" s="425">
        <f>'5.1-10 source'!B22</f>
        <v>356</v>
      </c>
      <c r="C17" s="486">
        <f>'5.1-10 source'!C22</f>
        <v>21</v>
      </c>
      <c r="D17" s="420">
        <f>'5.1-10 source'!D22</f>
        <v>60</v>
      </c>
      <c r="E17" s="420">
        <f>'5.1-10 source'!E22</f>
        <v>228</v>
      </c>
      <c r="F17" s="420">
        <f>'5.1-10 source'!F22</f>
        <v>68</v>
      </c>
    </row>
    <row r="18" spans="1:7" ht="14.1" customHeight="1" x14ac:dyDescent="0.25">
      <c r="A18" s="32" t="s">
        <v>98</v>
      </c>
      <c r="B18" s="425">
        <f>'5.1-10 source'!B23</f>
        <v>265</v>
      </c>
      <c r="C18" s="486">
        <f>'5.1-10 source'!C23</f>
        <v>7</v>
      </c>
      <c r="D18" s="420">
        <f>'5.1-10 source'!D23</f>
        <v>30</v>
      </c>
      <c r="E18" s="420">
        <f>'5.1-10 source'!E23</f>
        <v>172</v>
      </c>
      <c r="F18" s="420">
        <f>'5.1-10 source'!F23</f>
        <v>63</v>
      </c>
    </row>
    <row r="19" spans="1:7" ht="14.1" customHeight="1" x14ac:dyDescent="0.25">
      <c r="A19" s="32" t="s">
        <v>99</v>
      </c>
      <c r="B19" s="425">
        <f>'5.1-10 source'!B24</f>
        <v>254</v>
      </c>
      <c r="C19" s="486">
        <f>'5.1-10 source'!C24</f>
        <v>14</v>
      </c>
      <c r="D19" s="420">
        <f>'5.1-10 source'!D24</f>
        <v>11</v>
      </c>
      <c r="E19" s="420">
        <f>'5.1-10 source'!E24</f>
        <v>185</v>
      </c>
      <c r="F19" s="420">
        <f>'5.1-10 source'!F24</f>
        <v>58</v>
      </c>
    </row>
    <row r="20" spans="1:7" ht="14.1" customHeight="1" x14ac:dyDescent="0.25">
      <c r="A20" s="32" t="s">
        <v>100</v>
      </c>
      <c r="B20" s="425">
        <f>'5.1-10 source'!B25</f>
        <v>403</v>
      </c>
      <c r="C20" s="486">
        <f>'5.1-10 source'!C25</f>
        <v>11</v>
      </c>
      <c r="D20" s="420">
        <f>'5.1-10 source'!D25</f>
        <v>6</v>
      </c>
      <c r="E20" s="420">
        <f>'5.1-10 source'!E25</f>
        <v>332</v>
      </c>
      <c r="F20" s="420">
        <f>'5.1-10 source'!F25</f>
        <v>65</v>
      </c>
    </row>
    <row r="21" spans="1:7" ht="14.1" customHeight="1" x14ac:dyDescent="0.25">
      <c r="A21" s="32" t="s">
        <v>101</v>
      </c>
      <c r="B21" s="425">
        <f>'5.1-10 source'!B26</f>
        <v>355</v>
      </c>
      <c r="C21" s="486">
        <f>'5.1-10 source'!C26</f>
        <v>4</v>
      </c>
      <c r="D21" s="420">
        <f>'5.1-10 source'!D26</f>
        <v>9</v>
      </c>
      <c r="E21" s="420">
        <f>'5.1-10 source'!E26</f>
        <v>278</v>
      </c>
      <c r="F21" s="420">
        <f>'5.1-10 source'!F26</f>
        <v>68</v>
      </c>
    </row>
    <row r="22" spans="1:7" ht="14.1" customHeight="1" x14ac:dyDescent="0.25">
      <c r="A22" s="32" t="s">
        <v>102</v>
      </c>
      <c r="B22" s="425">
        <f>'5.1-10 source'!B27</f>
        <v>482</v>
      </c>
      <c r="C22" s="486">
        <f>'5.1-10 source'!C27</f>
        <v>6</v>
      </c>
      <c r="D22" s="420">
        <f>'5.1-10 source'!D27</f>
        <v>8</v>
      </c>
      <c r="E22" s="420">
        <f>'5.1-10 source'!E27</f>
        <v>360</v>
      </c>
      <c r="F22" s="420">
        <f>'5.1-10 source'!F27</f>
        <v>114</v>
      </c>
    </row>
    <row r="23" spans="1:7" ht="14.1" customHeight="1" x14ac:dyDescent="0.25">
      <c r="A23" s="32" t="s">
        <v>103</v>
      </c>
      <c r="B23" s="425">
        <f>'5.1-10 source'!B28</f>
        <v>356</v>
      </c>
      <c r="C23" s="486">
        <f>'5.1-10 source'!C28</f>
        <v>3</v>
      </c>
      <c r="D23" s="420">
        <f>'5.1-10 source'!D28</f>
        <v>2</v>
      </c>
      <c r="E23" s="420">
        <f>'5.1-10 source'!E28</f>
        <v>296</v>
      </c>
      <c r="F23" s="420">
        <f>'5.1-10 source'!F28</f>
        <v>58</v>
      </c>
    </row>
    <row r="24" spans="1:7" ht="14.1" customHeight="1" x14ac:dyDescent="0.25">
      <c r="A24" s="32" t="s">
        <v>104</v>
      </c>
      <c r="B24" s="425">
        <f>'5.1-10 source'!B29</f>
        <v>368</v>
      </c>
      <c r="C24" s="486">
        <f>'5.1-10 source'!C29</f>
        <v>8</v>
      </c>
      <c r="D24" s="420">
        <f>'5.1-10 source'!D29</f>
        <v>3</v>
      </c>
      <c r="E24" s="420">
        <f>'5.1-10 source'!E29</f>
        <v>317</v>
      </c>
      <c r="F24" s="420">
        <f>'5.1-10 source'!F29</f>
        <v>48</v>
      </c>
    </row>
    <row r="25" spans="1:7" ht="14.1" customHeight="1" x14ac:dyDescent="0.25">
      <c r="A25" s="32" t="s">
        <v>105</v>
      </c>
      <c r="B25" s="425">
        <f>'5.1-10 source'!B30</f>
        <v>403</v>
      </c>
      <c r="C25" s="486">
        <f>'5.1-10 source'!C30</f>
        <v>5</v>
      </c>
      <c r="D25" s="420">
        <f>'5.1-10 source'!D30</f>
        <v>2</v>
      </c>
      <c r="E25" s="420">
        <f>'5.1-10 source'!E30</f>
        <v>327</v>
      </c>
      <c r="F25" s="420">
        <f>'5.1-10 source'!F30</f>
        <v>74</v>
      </c>
    </row>
    <row r="26" spans="1:7" ht="14.1" customHeight="1" x14ac:dyDescent="0.25">
      <c r="A26" s="32" t="s">
        <v>106</v>
      </c>
      <c r="B26" s="425">
        <f>'5.1-10 source'!B31</f>
        <v>333</v>
      </c>
      <c r="C26" s="486">
        <f>'5.1-10 source'!C31</f>
        <v>4</v>
      </c>
      <c r="D26" s="420">
        <f>'5.1-10 source'!D31</f>
        <v>2</v>
      </c>
      <c r="E26" s="420">
        <f>'5.1-10 source'!E31</f>
        <v>261</v>
      </c>
      <c r="F26" s="420">
        <f>'5.1-10 source'!F31</f>
        <v>70</v>
      </c>
    </row>
    <row r="27" spans="1:7" ht="14.1" customHeight="1" x14ac:dyDescent="0.25">
      <c r="A27" s="32" t="s">
        <v>13</v>
      </c>
      <c r="B27" s="425">
        <f>'5.1-10 source'!B32</f>
        <v>389</v>
      </c>
      <c r="C27" s="486">
        <f>'5.1-10 source'!C32</f>
        <v>3</v>
      </c>
      <c r="D27" s="420">
        <f>'5.1-10 source'!D32</f>
        <v>0</v>
      </c>
      <c r="E27" s="420">
        <f>'5.1-10 source'!E32</f>
        <v>292</v>
      </c>
      <c r="F27" s="420">
        <f>'5.1-10 source'!F32</f>
        <v>97</v>
      </c>
    </row>
    <row r="28" spans="1:7" ht="14.1" customHeight="1" x14ac:dyDescent="0.25">
      <c r="A28" s="32" t="s">
        <v>107</v>
      </c>
      <c r="B28" s="425">
        <f>'5.1-10 source'!B33</f>
        <v>884</v>
      </c>
      <c r="C28" s="486">
        <f>'5.1-10 source'!C33</f>
        <v>4</v>
      </c>
      <c r="D28" s="420">
        <f>'5.1-10 source'!D33</f>
        <v>1</v>
      </c>
      <c r="E28" s="420">
        <f>'5.1-10 source'!E33</f>
        <v>733</v>
      </c>
      <c r="F28" s="420">
        <f>'5.1-10 source'!F33</f>
        <v>150</v>
      </c>
    </row>
    <row r="29" spans="1:7" ht="14.1" customHeight="1" x14ac:dyDescent="0.25">
      <c r="A29" s="32" t="s">
        <v>210</v>
      </c>
      <c r="B29" s="425">
        <f>'5.1-10 source'!B34</f>
        <v>747</v>
      </c>
      <c r="C29" s="486">
        <f>'5.1-10 source'!C34</f>
        <v>2</v>
      </c>
      <c r="D29" s="420">
        <f>'5.1-10 source'!D34</f>
        <v>5</v>
      </c>
      <c r="E29" s="420">
        <f>'5.1-10 source'!E34</f>
        <v>283</v>
      </c>
      <c r="F29" s="420">
        <f>'5.1-10 source'!F34</f>
        <v>459</v>
      </c>
    </row>
    <row r="30" spans="1:7" ht="22.5" x14ac:dyDescent="0.25">
      <c r="A30" s="29" t="s">
        <v>212</v>
      </c>
      <c r="B30" s="425">
        <f>'5.1-10 source'!B35</f>
        <v>13070</v>
      </c>
      <c r="C30" s="425">
        <f>'5.1-10 source'!C35</f>
        <v>2451</v>
      </c>
      <c r="D30" s="425">
        <f>'5.1-10 source'!D35</f>
        <v>3690</v>
      </c>
      <c r="E30" s="425">
        <f>'5.1-10 source'!E35</f>
        <v>7754</v>
      </c>
      <c r="F30" s="425">
        <f>'5.1-10 source'!F35</f>
        <v>1626</v>
      </c>
      <c r="G30" s="92"/>
    </row>
    <row r="31" spans="1:7" ht="15" customHeight="1" x14ac:dyDescent="0.25">
      <c r="A31" s="29" t="s">
        <v>113</v>
      </c>
      <c r="B31" s="488">
        <f>'5.1-10 source'!B36</f>
        <v>44.76</v>
      </c>
      <c r="C31" s="429">
        <f>'5.1-10 source'!C36</f>
        <v>28.49</v>
      </c>
      <c r="D31" s="429">
        <f>'5.1-10 source'!D36</f>
        <v>34.369999999999997</v>
      </c>
      <c r="E31" s="429">
        <f>'5.1-10 source'!E36</f>
        <v>47.71</v>
      </c>
      <c r="F31" s="429">
        <f>'5.1-10 source'!F36</f>
        <v>54.23</v>
      </c>
    </row>
    <row r="32" spans="1:7" x14ac:dyDescent="0.25">
      <c r="A32" s="549" t="s">
        <v>537</v>
      </c>
      <c r="B32" s="675"/>
      <c r="C32" s="675"/>
      <c r="D32" s="675"/>
      <c r="E32" s="675"/>
      <c r="F32" s="675"/>
    </row>
    <row r="33" spans="1:12" x14ac:dyDescent="0.25">
      <c r="A33" s="572" t="s">
        <v>503</v>
      </c>
      <c r="B33" s="573"/>
      <c r="C33" s="573"/>
      <c r="D33" s="573"/>
      <c r="E33" s="573"/>
      <c r="F33" s="573"/>
    </row>
    <row r="35" spans="1:12" x14ac:dyDescent="0.25">
      <c r="A35" s="677"/>
      <c r="B35" s="677"/>
      <c r="C35" s="677"/>
      <c r="D35" s="677"/>
      <c r="E35" s="33"/>
      <c r="F35" s="33"/>
      <c r="G35" s="33"/>
      <c r="H35" s="33"/>
      <c r="I35" s="33"/>
      <c r="J35" s="33"/>
      <c r="K35" s="33"/>
      <c r="L35" s="33"/>
    </row>
    <row r="36" spans="1:12" ht="25.5" customHeight="1" x14ac:dyDescent="0.25">
      <c r="A36" s="672"/>
      <c r="B36" s="654"/>
      <c r="C36" s="654"/>
      <c r="D36" s="654"/>
      <c r="E36" s="654"/>
      <c r="F36" s="654"/>
      <c r="G36" s="654"/>
      <c r="H36" s="654"/>
      <c r="I36" s="654"/>
      <c r="J36" s="654"/>
      <c r="K36" s="654"/>
      <c r="L36" s="654"/>
    </row>
    <row r="37" spans="1:12" x14ac:dyDescent="0.25">
      <c r="A37" s="628"/>
      <c r="B37" s="628"/>
      <c r="C37" s="628"/>
      <c r="D37" s="628"/>
      <c r="E37" s="628"/>
      <c r="F37" s="628"/>
      <c r="G37" s="628"/>
      <c r="H37" s="628"/>
      <c r="I37" s="628"/>
      <c r="J37" s="628"/>
      <c r="K37" s="628"/>
      <c r="L37" s="628"/>
    </row>
    <row r="38" spans="1:12" x14ac:dyDescent="0.25">
      <c r="A38" s="627"/>
      <c r="B38" s="627"/>
      <c r="C38" s="627"/>
      <c r="D38" s="627"/>
      <c r="E38" s="627"/>
      <c r="F38" s="627"/>
      <c r="G38" s="627"/>
      <c r="H38" s="627"/>
      <c r="I38" s="627"/>
      <c r="J38" s="627"/>
      <c r="K38" s="627"/>
      <c r="L38" s="627"/>
    </row>
  </sheetData>
  <mergeCells count="7">
    <mergeCell ref="A1:F1"/>
    <mergeCell ref="A37:L37"/>
    <mergeCell ref="A38:L38"/>
    <mergeCell ref="A32:F32"/>
    <mergeCell ref="A33:F33"/>
    <mergeCell ref="A35:D35"/>
    <mergeCell ref="A36:L36"/>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1">
    <tabColor theme="7"/>
  </sheetPr>
  <dimension ref="A1:W43"/>
  <sheetViews>
    <sheetView workbookViewId="0">
      <pane xSplit="1" ySplit="3" topLeftCell="B25" activePane="bottomRight" state="frozen"/>
      <selection activeCell="A36" sqref="A36:XFD39"/>
      <selection pane="topRight" activeCell="A36" sqref="A36:XFD39"/>
      <selection pane="bottomLeft" activeCell="A36" sqref="A36:XFD39"/>
      <selection pane="bottomRight" activeCell="A36" sqref="A36:XFD39"/>
    </sheetView>
  </sheetViews>
  <sheetFormatPr baseColWidth="10" defaultColWidth="15.7109375" defaultRowHeight="15" x14ac:dyDescent="0.25"/>
  <cols>
    <col min="1" max="1" width="15.7109375" style="138"/>
    <col min="2" max="22" width="15.7109375" style="27"/>
    <col min="23" max="23" width="15.7109375" style="95"/>
    <col min="24" max="16384" width="15.7109375" style="27"/>
  </cols>
  <sheetData>
    <row r="1" spans="1:23" s="87" customFormat="1" ht="30" customHeight="1" x14ac:dyDescent="0.25">
      <c r="A1" s="551" t="s">
        <v>460</v>
      </c>
      <c r="B1" s="551"/>
      <c r="C1" s="551"/>
      <c r="D1" s="551"/>
      <c r="E1" s="551"/>
      <c r="F1" s="551"/>
      <c r="G1" s="139"/>
      <c r="H1" s="139"/>
      <c r="I1" s="139"/>
      <c r="J1" s="139"/>
      <c r="K1" s="139"/>
      <c r="L1" s="139"/>
      <c r="M1" s="139"/>
      <c r="N1" s="139"/>
      <c r="O1" s="139"/>
      <c r="P1" s="139"/>
      <c r="Q1" s="139"/>
      <c r="R1" s="139"/>
      <c r="S1" s="139"/>
      <c r="T1" s="139"/>
      <c r="U1" s="139"/>
      <c r="V1" s="139"/>
    </row>
    <row r="2" spans="1:23" s="188" customFormat="1" x14ac:dyDescent="0.25">
      <c r="A2" s="173"/>
      <c r="B2" s="173"/>
      <c r="C2" s="173"/>
      <c r="D2" s="173"/>
      <c r="E2" s="173"/>
      <c r="F2" s="173"/>
      <c r="G2" s="139"/>
      <c r="H2" s="139"/>
      <c r="I2" s="139"/>
      <c r="J2" s="139"/>
      <c r="K2" s="139"/>
      <c r="L2" s="139"/>
      <c r="M2" s="139"/>
      <c r="N2" s="139"/>
      <c r="O2" s="139"/>
      <c r="P2" s="139"/>
      <c r="Q2" s="139"/>
      <c r="R2" s="139"/>
      <c r="S2" s="139"/>
      <c r="T2" s="139"/>
      <c r="U2" s="139"/>
      <c r="V2" s="139"/>
    </row>
    <row r="3" spans="1:23" ht="51" customHeight="1" x14ac:dyDescent="0.25">
      <c r="A3" s="163" t="s">
        <v>190</v>
      </c>
      <c r="B3" s="75" t="s">
        <v>211</v>
      </c>
      <c r="C3" s="75" t="s">
        <v>437</v>
      </c>
      <c r="D3" s="75" t="s">
        <v>86</v>
      </c>
      <c r="E3" s="75" t="s">
        <v>87</v>
      </c>
      <c r="F3" s="75" t="s">
        <v>88</v>
      </c>
      <c r="W3" s="27"/>
    </row>
    <row r="4" spans="1:23" ht="15.75" customHeight="1" x14ac:dyDescent="0.25">
      <c r="A4" s="29" t="s">
        <v>199</v>
      </c>
      <c r="B4" s="170">
        <v>1703</v>
      </c>
      <c r="C4" s="172">
        <v>1703</v>
      </c>
      <c r="D4" s="258">
        <v>1472</v>
      </c>
      <c r="E4" s="258">
        <v>209</v>
      </c>
      <c r="F4" s="258">
        <v>22</v>
      </c>
      <c r="W4" s="27"/>
    </row>
    <row r="5" spans="1:23" ht="15.75" customHeight="1" x14ac:dyDescent="0.25">
      <c r="A5" s="29" t="s">
        <v>200</v>
      </c>
      <c r="B5" s="170">
        <v>106</v>
      </c>
      <c r="C5" s="172">
        <v>106</v>
      </c>
      <c r="D5" s="258">
        <v>66</v>
      </c>
      <c r="E5" s="258">
        <v>36</v>
      </c>
      <c r="F5" s="258">
        <v>4</v>
      </c>
      <c r="W5" s="27"/>
    </row>
    <row r="6" spans="1:23" ht="15.75" customHeight="1" x14ac:dyDescent="0.25">
      <c r="A6" s="29" t="s">
        <v>201</v>
      </c>
      <c r="B6" s="170">
        <v>80</v>
      </c>
      <c r="C6" s="172">
        <v>80</v>
      </c>
      <c r="D6" s="258">
        <v>51</v>
      </c>
      <c r="E6" s="258">
        <v>26</v>
      </c>
      <c r="F6" s="258">
        <v>3</v>
      </c>
      <c r="W6" s="27"/>
    </row>
    <row r="7" spans="1:23" ht="15.75" customHeight="1" x14ac:dyDescent="0.25">
      <c r="A7" s="29" t="s">
        <v>202</v>
      </c>
      <c r="B7" s="170">
        <v>49</v>
      </c>
      <c r="C7" s="172">
        <v>49</v>
      </c>
      <c r="D7" s="258">
        <v>24</v>
      </c>
      <c r="E7" s="258">
        <v>21</v>
      </c>
      <c r="F7" s="258">
        <v>4</v>
      </c>
      <c r="W7" s="27"/>
    </row>
    <row r="8" spans="1:23" ht="15.75" customHeight="1" x14ac:dyDescent="0.25">
      <c r="A8" s="29" t="s">
        <v>203</v>
      </c>
      <c r="B8" s="170">
        <v>55</v>
      </c>
      <c r="C8" s="172">
        <v>52</v>
      </c>
      <c r="D8" s="258">
        <v>25</v>
      </c>
      <c r="E8" s="258">
        <v>24</v>
      </c>
      <c r="F8" s="258">
        <v>6</v>
      </c>
      <c r="W8" s="27"/>
    </row>
    <row r="9" spans="1:23" ht="15.75" customHeight="1" x14ac:dyDescent="0.25">
      <c r="A9" s="29" t="s">
        <v>204</v>
      </c>
      <c r="B9" s="170">
        <v>55</v>
      </c>
      <c r="C9" s="172">
        <v>42</v>
      </c>
      <c r="D9" s="258">
        <v>16</v>
      </c>
      <c r="E9" s="258">
        <v>31</v>
      </c>
      <c r="F9" s="258">
        <v>8</v>
      </c>
      <c r="W9" s="27"/>
    </row>
    <row r="10" spans="1:23" ht="15.75" customHeight="1" x14ac:dyDescent="0.25">
      <c r="A10" s="29" t="s">
        <v>205</v>
      </c>
      <c r="B10" s="170">
        <v>79</v>
      </c>
      <c r="C10" s="172">
        <v>32</v>
      </c>
      <c r="D10" s="258">
        <v>30</v>
      </c>
      <c r="E10" s="258">
        <v>47</v>
      </c>
      <c r="F10" s="258">
        <v>2</v>
      </c>
      <c r="W10" s="27"/>
    </row>
    <row r="11" spans="1:23" ht="15.75" customHeight="1" x14ac:dyDescent="0.25">
      <c r="A11" s="29" t="s">
        <v>206</v>
      </c>
      <c r="B11" s="170">
        <v>165</v>
      </c>
      <c r="C11" s="172">
        <v>23</v>
      </c>
      <c r="D11" s="258">
        <v>34</v>
      </c>
      <c r="E11" s="258">
        <v>129</v>
      </c>
      <c r="F11" s="258">
        <v>2</v>
      </c>
      <c r="W11" s="27"/>
    </row>
    <row r="12" spans="1:23" ht="15.75" customHeight="1" x14ac:dyDescent="0.25">
      <c r="A12" s="29" t="s">
        <v>207</v>
      </c>
      <c r="B12" s="170">
        <v>299</v>
      </c>
      <c r="C12" s="172">
        <v>32</v>
      </c>
      <c r="D12" s="258">
        <v>95</v>
      </c>
      <c r="E12" s="258">
        <v>198</v>
      </c>
      <c r="F12" s="258">
        <v>6</v>
      </c>
      <c r="W12" s="27"/>
    </row>
    <row r="13" spans="1:23" ht="15.75" customHeight="1" x14ac:dyDescent="0.25">
      <c r="A13" s="29" t="s">
        <v>208</v>
      </c>
      <c r="B13" s="170">
        <v>468</v>
      </c>
      <c r="C13" s="172">
        <v>29</v>
      </c>
      <c r="D13" s="258">
        <v>178</v>
      </c>
      <c r="E13" s="258">
        <v>288</v>
      </c>
      <c r="F13" s="258">
        <v>2</v>
      </c>
      <c r="W13" s="27"/>
    </row>
    <row r="14" spans="1:23" ht="15.75" customHeight="1" x14ac:dyDescent="0.25">
      <c r="A14" s="29" t="s">
        <v>209</v>
      </c>
      <c r="B14" s="170">
        <v>501</v>
      </c>
      <c r="C14" s="172">
        <v>32</v>
      </c>
      <c r="D14" s="258">
        <v>196</v>
      </c>
      <c r="E14" s="258">
        <v>295</v>
      </c>
      <c r="F14" s="258">
        <v>10</v>
      </c>
      <c r="W14" s="27"/>
    </row>
    <row r="15" spans="1:23" ht="15.75" customHeight="1" x14ac:dyDescent="0.25">
      <c r="A15" s="29" t="s">
        <v>90</v>
      </c>
      <c r="B15" s="170">
        <v>647</v>
      </c>
      <c r="C15" s="172">
        <v>47</v>
      </c>
      <c r="D15" s="258">
        <v>263</v>
      </c>
      <c r="E15" s="258">
        <v>373</v>
      </c>
      <c r="F15" s="258">
        <v>11</v>
      </c>
      <c r="W15" s="27"/>
    </row>
    <row r="16" spans="1:23" ht="15.75" customHeight="1" x14ac:dyDescent="0.25">
      <c r="A16" s="29" t="s">
        <v>91</v>
      </c>
      <c r="B16" s="170">
        <v>743</v>
      </c>
      <c r="C16" s="172">
        <v>33</v>
      </c>
      <c r="D16" s="258">
        <v>325</v>
      </c>
      <c r="E16" s="258">
        <v>404</v>
      </c>
      <c r="F16" s="258">
        <v>14</v>
      </c>
      <c r="W16" s="27"/>
    </row>
    <row r="17" spans="1:23" ht="15.75" customHeight="1" x14ac:dyDescent="0.25">
      <c r="A17" s="29" t="s">
        <v>92</v>
      </c>
      <c r="B17" s="170">
        <v>611</v>
      </c>
      <c r="C17" s="172">
        <v>24</v>
      </c>
      <c r="D17" s="258">
        <v>223</v>
      </c>
      <c r="E17" s="258">
        <v>366</v>
      </c>
      <c r="F17" s="258">
        <v>22</v>
      </c>
      <c r="W17" s="27"/>
    </row>
    <row r="18" spans="1:23" ht="15.75" customHeight="1" x14ac:dyDescent="0.25">
      <c r="A18" s="29" t="s">
        <v>93</v>
      </c>
      <c r="B18" s="170">
        <v>586</v>
      </c>
      <c r="C18" s="172">
        <v>22</v>
      </c>
      <c r="D18" s="258">
        <v>207</v>
      </c>
      <c r="E18" s="258">
        <v>363</v>
      </c>
      <c r="F18" s="258">
        <v>16</v>
      </c>
      <c r="W18" s="27"/>
    </row>
    <row r="19" spans="1:23" ht="15.75" customHeight="1" x14ac:dyDescent="0.25">
      <c r="A19" s="29" t="s">
        <v>94</v>
      </c>
      <c r="B19" s="170">
        <v>466</v>
      </c>
      <c r="C19" s="172">
        <v>24</v>
      </c>
      <c r="D19" s="258">
        <v>150</v>
      </c>
      <c r="E19" s="258">
        <v>298</v>
      </c>
      <c r="F19" s="258">
        <v>18</v>
      </c>
      <c r="W19" s="27"/>
    </row>
    <row r="20" spans="1:23" ht="15.75" customHeight="1" x14ac:dyDescent="0.25">
      <c r="A20" s="29" t="s">
        <v>95</v>
      </c>
      <c r="B20" s="170">
        <v>489</v>
      </c>
      <c r="C20" s="172">
        <v>21</v>
      </c>
      <c r="D20" s="258">
        <v>124</v>
      </c>
      <c r="E20" s="258">
        <v>327</v>
      </c>
      <c r="F20" s="258">
        <v>38</v>
      </c>
      <c r="W20" s="27"/>
    </row>
    <row r="21" spans="1:23" ht="15.75" customHeight="1" x14ac:dyDescent="0.25">
      <c r="A21" s="29" t="s">
        <v>96</v>
      </c>
      <c r="B21" s="170">
        <v>373</v>
      </c>
      <c r="C21" s="172">
        <v>8</v>
      </c>
      <c r="D21" s="258">
        <v>72</v>
      </c>
      <c r="E21" s="258">
        <v>255</v>
      </c>
      <c r="F21" s="258">
        <v>46</v>
      </c>
      <c r="W21" s="27"/>
    </row>
    <row r="22" spans="1:23" ht="15.75" customHeight="1" x14ac:dyDescent="0.25">
      <c r="A22" s="29" t="s">
        <v>97</v>
      </c>
      <c r="B22" s="170">
        <v>356</v>
      </c>
      <c r="C22" s="172">
        <v>21</v>
      </c>
      <c r="D22" s="258">
        <v>60</v>
      </c>
      <c r="E22" s="258">
        <v>228</v>
      </c>
      <c r="F22" s="258">
        <v>68</v>
      </c>
      <c r="W22" s="27"/>
    </row>
    <row r="23" spans="1:23" ht="15.75" customHeight="1" x14ac:dyDescent="0.25">
      <c r="A23" s="29" t="s">
        <v>98</v>
      </c>
      <c r="B23" s="170">
        <v>265</v>
      </c>
      <c r="C23" s="172">
        <v>7</v>
      </c>
      <c r="D23" s="258">
        <v>30</v>
      </c>
      <c r="E23" s="258">
        <v>172</v>
      </c>
      <c r="F23" s="258">
        <v>63</v>
      </c>
      <c r="W23" s="27"/>
    </row>
    <row r="24" spans="1:23" ht="15.75" customHeight="1" x14ac:dyDescent="0.25">
      <c r="A24" s="29" t="s">
        <v>99</v>
      </c>
      <c r="B24" s="170">
        <v>254</v>
      </c>
      <c r="C24" s="172">
        <v>14</v>
      </c>
      <c r="D24" s="258">
        <v>11</v>
      </c>
      <c r="E24" s="258">
        <v>185</v>
      </c>
      <c r="F24" s="258">
        <v>58</v>
      </c>
      <c r="W24" s="27"/>
    </row>
    <row r="25" spans="1:23" ht="15.75" customHeight="1" x14ac:dyDescent="0.25">
      <c r="A25" s="29" t="s">
        <v>100</v>
      </c>
      <c r="B25" s="170">
        <v>403</v>
      </c>
      <c r="C25" s="172">
        <v>11</v>
      </c>
      <c r="D25" s="258">
        <v>6</v>
      </c>
      <c r="E25" s="258">
        <v>332</v>
      </c>
      <c r="F25" s="258">
        <v>65</v>
      </c>
      <c r="W25" s="27"/>
    </row>
    <row r="26" spans="1:23" ht="15.75" customHeight="1" x14ac:dyDescent="0.25">
      <c r="A26" s="29" t="s">
        <v>101</v>
      </c>
      <c r="B26" s="170">
        <v>355</v>
      </c>
      <c r="C26" s="172">
        <v>4</v>
      </c>
      <c r="D26" s="258">
        <v>9</v>
      </c>
      <c r="E26" s="258">
        <v>278</v>
      </c>
      <c r="F26" s="258">
        <v>68</v>
      </c>
      <c r="W26" s="27"/>
    </row>
    <row r="27" spans="1:23" ht="15.75" customHeight="1" x14ac:dyDescent="0.25">
      <c r="A27" s="29" t="s">
        <v>102</v>
      </c>
      <c r="B27" s="170">
        <v>482</v>
      </c>
      <c r="C27" s="172">
        <v>6</v>
      </c>
      <c r="D27" s="258">
        <v>8</v>
      </c>
      <c r="E27" s="258">
        <v>360</v>
      </c>
      <c r="F27" s="258">
        <v>114</v>
      </c>
      <c r="W27" s="27"/>
    </row>
    <row r="28" spans="1:23" ht="15.75" customHeight="1" x14ac:dyDescent="0.25">
      <c r="A28" s="29" t="s">
        <v>103</v>
      </c>
      <c r="B28" s="170">
        <v>356</v>
      </c>
      <c r="C28" s="172">
        <v>3</v>
      </c>
      <c r="D28" s="258">
        <v>2</v>
      </c>
      <c r="E28" s="258">
        <v>296</v>
      </c>
      <c r="F28" s="258">
        <v>58</v>
      </c>
      <c r="W28" s="27"/>
    </row>
    <row r="29" spans="1:23" ht="15.75" customHeight="1" x14ac:dyDescent="0.25">
      <c r="A29" s="29" t="s">
        <v>104</v>
      </c>
      <c r="B29" s="170">
        <v>368</v>
      </c>
      <c r="C29" s="172">
        <v>8</v>
      </c>
      <c r="D29" s="258">
        <v>3</v>
      </c>
      <c r="E29" s="258">
        <v>317</v>
      </c>
      <c r="F29" s="258">
        <v>48</v>
      </c>
      <c r="W29" s="27"/>
    </row>
    <row r="30" spans="1:23" x14ac:dyDescent="0.25">
      <c r="A30" s="29" t="s">
        <v>105</v>
      </c>
      <c r="B30" s="170">
        <v>403</v>
      </c>
      <c r="C30" s="172">
        <v>5</v>
      </c>
      <c r="D30" s="258">
        <v>2</v>
      </c>
      <c r="E30" s="258">
        <v>327</v>
      </c>
      <c r="F30" s="258">
        <v>74</v>
      </c>
      <c r="W30" s="27"/>
    </row>
    <row r="31" spans="1:23" ht="15.75" customHeight="1" x14ac:dyDescent="0.25">
      <c r="A31" s="29" t="s">
        <v>106</v>
      </c>
      <c r="B31" s="170">
        <v>333</v>
      </c>
      <c r="C31" s="172">
        <v>4</v>
      </c>
      <c r="D31" s="258">
        <v>2</v>
      </c>
      <c r="E31" s="258">
        <v>261</v>
      </c>
      <c r="F31" s="258">
        <v>70</v>
      </c>
      <c r="W31" s="27"/>
    </row>
    <row r="32" spans="1:23" ht="15.75" customHeight="1" x14ac:dyDescent="0.25">
      <c r="A32" s="29" t="s">
        <v>13</v>
      </c>
      <c r="B32" s="170">
        <v>389</v>
      </c>
      <c r="C32" s="172">
        <v>3</v>
      </c>
      <c r="D32" s="258">
        <v>0</v>
      </c>
      <c r="E32" s="258">
        <v>292</v>
      </c>
      <c r="F32" s="258">
        <v>97</v>
      </c>
      <c r="W32" s="27"/>
    </row>
    <row r="33" spans="1:23" ht="15.75" customHeight="1" x14ac:dyDescent="0.25">
      <c r="A33" s="29" t="s">
        <v>107</v>
      </c>
      <c r="B33" s="170">
        <v>884</v>
      </c>
      <c r="C33" s="172">
        <v>4</v>
      </c>
      <c r="D33" s="258">
        <v>1</v>
      </c>
      <c r="E33" s="258">
        <v>733</v>
      </c>
      <c r="F33" s="258">
        <v>150</v>
      </c>
      <c r="W33" s="27"/>
    </row>
    <row r="34" spans="1:23" ht="15.75" customHeight="1" x14ac:dyDescent="0.25">
      <c r="A34" s="29" t="s">
        <v>210</v>
      </c>
      <c r="B34" s="170">
        <v>747</v>
      </c>
      <c r="C34" s="172">
        <v>2</v>
      </c>
      <c r="D34" s="258">
        <v>5</v>
      </c>
      <c r="E34" s="258">
        <v>283</v>
      </c>
      <c r="F34" s="258">
        <v>459</v>
      </c>
      <c r="W34" s="27"/>
    </row>
    <row r="35" spans="1:23" ht="33.75" x14ac:dyDescent="0.25">
      <c r="A35" s="29" t="s">
        <v>212</v>
      </c>
      <c r="B35" s="3">
        <f>SUM(B4:B34)</f>
        <v>13070</v>
      </c>
      <c r="C35" s="3">
        <f t="shared" ref="C35:F35" si="0">SUM(C4:C34)</f>
        <v>2451</v>
      </c>
      <c r="D35" s="3">
        <f t="shared" si="0"/>
        <v>3690</v>
      </c>
      <c r="E35" s="3">
        <f t="shared" si="0"/>
        <v>7754</v>
      </c>
      <c r="F35" s="3">
        <f t="shared" si="0"/>
        <v>1626</v>
      </c>
      <c r="G35" s="92"/>
      <c r="W35" s="27"/>
    </row>
    <row r="36" spans="1:23" ht="22.5" customHeight="1" x14ac:dyDescent="0.25">
      <c r="A36" s="29" t="s">
        <v>113</v>
      </c>
      <c r="B36" s="259">
        <v>44.76</v>
      </c>
      <c r="C36" s="192">
        <v>28.49</v>
      </c>
      <c r="D36" s="192">
        <v>34.369999999999997</v>
      </c>
      <c r="E36" s="192">
        <v>47.71</v>
      </c>
      <c r="F36" s="192">
        <v>54.23</v>
      </c>
      <c r="W36" s="27"/>
    </row>
    <row r="37" spans="1:23" ht="21.75" customHeight="1" x14ac:dyDescent="0.25">
      <c r="A37" s="545"/>
      <c r="B37" s="601"/>
      <c r="C37" s="601"/>
      <c r="D37" s="601"/>
      <c r="E37" s="601"/>
      <c r="F37" s="601"/>
      <c r="W37" s="27"/>
    </row>
    <row r="38" spans="1:23" ht="26.25" customHeight="1" x14ac:dyDescent="0.25">
      <c r="A38" s="572"/>
      <c r="B38" s="597"/>
      <c r="C38" s="597"/>
      <c r="D38" s="597"/>
      <c r="E38" s="597"/>
      <c r="F38" s="597"/>
      <c r="W38" s="27"/>
    </row>
    <row r="39" spans="1:23" x14ac:dyDescent="0.25">
      <c r="A39" s="138" t="s">
        <v>464</v>
      </c>
      <c r="B39" s="100">
        <v>-4.153690800000021</v>
      </c>
      <c r="C39" s="100">
        <v>-9.6315396000000248</v>
      </c>
      <c r="D39" s="100">
        <v>-1.0334100000000035</v>
      </c>
      <c r="E39" s="100">
        <v>-3.0936264000000051</v>
      </c>
      <c r="F39" s="100">
        <v>13.791877199999959</v>
      </c>
    </row>
    <row r="40" spans="1:23" x14ac:dyDescent="0.25">
      <c r="A40" s="56" t="s">
        <v>465</v>
      </c>
      <c r="B40" s="56"/>
      <c r="C40" s="56"/>
      <c r="D40" s="415">
        <f>D35/$B$35</f>
        <v>0.28232593726090283</v>
      </c>
      <c r="E40" s="415">
        <f t="shared" ref="E40:F40" si="1">E35/$B$35</f>
        <v>0.5932670237184392</v>
      </c>
      <c r="F40" s="415">
        <f t="shared" si="1"/>
        <v>0.124407039020658</v>
      </c>
      <c r="G40" s="33"/>
      <c r="H40" s="33"/>
      <c r="I40" s="33"/>
      <c r="J40" s="33"/>
      <c r="K40" s="33"/>
      <c r="L40" s="33"/>
      <c r="W40" s="27"/>
    </row>
    <row r="41" spans="1:23" x14ac:dyDescent="0.25">
      <c r="A41" s="413" t="s">
        <v>466</v>
      </c>
      <c r="B41" s="412"/>
      <c r="C41" s="412"/>
      <c r="D41" s="415">
        <v>0.25510463441497927</v>
      </c>
      <c r="E41" s="415">
        <v>0.63043294077776835</v>
      </c>
      <c r="F41" s="415">
        <v>0.1144624248072524</v>
      </c>
      <c r="G41" s="412"/>
      <c r="H41" s="412"/>
      <c r="I41" s="412"/>
      <c r="J41" s="412"/>
      <c r="K41" s="412"/>
      <c r="L41" s="412"/>
      <c r="W41" s="27"/>
    </row>
    <row r="42" spans="1:23" x14ac:dyDescent="0.25">
      <c r="A42" s="48" t="s">
        <v>467</v>
      </c>
      <c r="B42" s="48"/>
      <c r="C42" s="48"/>
      <c r="D42" s="48"/>
      <c r="E42" s="48"/>
      <c r="F42" s="48"/>
      <c r="G42" s="48"/>
      <c r="H42" s="48"/>
      <c r="I42" s="48"/>
      <c r="J42" s="48"/>
      <c r="K42" s="48"/>
      <c r="L42" s="48"/>
      <c r="W42" s="27"/>
    </row>
    <row r="43" spans="1:23" x14ac:dyDescent="0.25">
      <c r="A43" s="627"/>
      <c r="B43" s="627"/>
      <c r="C43" s="627"/>
      <c r="D43" s="627"/>
      <c r="E43" s="627"/>
      <c r="F43" s="627"/>
      <c r="G43" s="627"/>
      <c r="H43" s="627"/>
      <c r="I43" s="627"/>
      <c r="J43" s="627"/>
      <c r="K43" s="627"/>
      <c r="L43" s="627"/>
      <c r="W43" s="27"/>
    </row>
  </sheetData>
  <mergeCells count="4">
    <mergeCell ref="A1:F1"/>
    <mergeCell ref="A43:L43"/>
    <mergeCell ref="A37:F37"/>
    <mergeCell ref="A38:F38"/>
  </mergeCells>
  <pageMargins left="0.7" right="0.7" top="0.75" bottom="0.75" header="0.3" footer="0.3"/>
  <pageSetup paperSize="9" orientation="portrait"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tabColor theme="3" tint="0.79998168889431442"/>
  </sheetPr>
  <dimension ref="A1:BR33"/>
  <sheetViews>
    <sheetView workbookViewId="0">
      <selection activeCell="A21" sqref="A21:L21"/>
    </sheetView>
  </sheetViews>
  <sheetFormatPr baseColWidth="10" defaultColWidth="11.42578125" defaultRowHeight="12.75" x14ac:dyDescent="0.25"/>
  <cols>
    <col min="1" max="1" width="15.7109375" style="34" customWidth="1"/>
    <col min="2" max="2" width="12.28515625" style="34" bestFit="1" customWidth="1"/>
    <col min="3" max="4" width="9.7109375" style="34" customWidth="1"/>
    <col min="5" max="7" width="9.7109375" style="147" customWidth="1"/>
    <col min="8" max="8" width="12.28515625" style="34" bestFit="1" customWidth="1"/>
    <col min="9" max="10" width="9.7109375" style="34" customWidth="1"/>
    <col min="11" max="11" width="9.7109375" style="147" customWidth="1"/>
    <col min="12" max="12" width="9.7109375" style="34" customWidth="1"/>
    <col min="13" max="13" width="11.42578125" style="35"/>
    <col min="14" max="16384" width="11.42578125" style="34"/>
  </cols>
  <sheetData>
    <row r="1" spans="1:70" s="89" customFormat="1" ht="30" customHeight="1" x14ac:dyDescent="0.25">
      <c r="A1" s="551" t="s">
        <v>504</v>
      </c>
      <c r="B1" s="551"/>
      <c r="C1" s="551"/>
      <c r="D1" s="551"/>
      <c r="E1" s="551"/>
      <c r="F1" s="551"/>
      <c r="G1" s="551"/>
      <c r="H1" s="551"/>
      <c r="I1" s="551"/>
      <c r="J1" s="551"/>
      <c r="K1" s="551"/>
      <c r="L1" s="551"/>
      <c r="M1" s="139"/>
      <c r="N1" s="139"/>
      <c r="O1" s="139"/>
    </row>
    <row r="2" spans="1:70" s="89" customFormat="1" x14ac:dyDescent="0.25">
      <c r="A2" s="173"/>
      <c r="B2" s="173"/>
      <c r="C2" s="173"/>
      <c r="D2" s="173"/>
      <c r="E2" s="173"/>
      <c r="F2" s="173"/>
      <c r="G2" s="173"/>
      <c r="H2" s="173"/>
      <c r="I2" s="173"/>
      <c r="J2" s="173"/>
      <c r="K2" s="173"/>
      <c r="L2" s="173"/>
      <c r="M2" s="139"/>
      <c r="N2" s="139"/>
      <c r="O2" s="139"/>
    </row>
    <row r="3" spans="1:70" s="144" customFormat="1" ht="18.75" customHeight="1" x14ac:dyDescent="0.25">
      <c r="A3" s="622" t="s">
        <v>190</v>
      </c>
      <c r="B3" s="622" t="s">
        <v>419</v>
      </c>
      <c r="C3" s="622"/>
      <c r="D3" s="622"/>
      <c r="E3" s="622"/>
      <c r="F3" s="622"/>
      <c r="G3" s="622"/>
      <c r="H3" s="622" t="s">
        <v>116</v>
      </c>
      <c r="I3" s="622"/>
      <c r="J3" s="622"/>
      <c r="K3" s="622"/>
      <c r="L3" s="622" t="s">
        <v>268</v>
      </c>
      <c r="M3" s="143"/>
    </row>
    <row r="4" spans="1:70" s="144" customFormat="1" ht="70.900000000000006" customHeight="1" x14ac:dyDescent="0.25">
      <c r="A4" s="622"/>
      <c r="B4" s="179" t="s">
        <v>196</v>
      </c>
      <c r="C4" s="175" t="s">
        <v>114</v>
      </c>
      <c r="D4" s="175" t="s">
        <v>115</v>
      </c>
      <c r="E4" s="146" t="s">
        <v>529</v>
      </c>
      <c r="F4" s="146" t="s">
        <v>193</v>
      </c>
      <c r="G4" s="146" t="s">
        <v>194</v>
      </c>
      <c r="H4" s="175" t="s">
        <v>214</v>
      </c>
      <c r="I4" s="175" t="s">
        <v>114</v>
      </c>
      <c r="J4" s="175" t="s">
        <v>115</v>
      </c>
      <c r="K4" s="146" t="s">
        <v>194</v>
      </c>
      <c r="L4" s="622"/>
      <c r="M4" s="143"/>
      <c r="N4" s="145"/>
    </row>
    <row r="5" spans="1:70" ht="33.75" x14ac:dyDescent="0.25">
      <c r="A5" s="179" t="s">
        <v>212</v>
      </c>
      <c r="B5" s="489">
        <f>'5.1-11 source'!B5</f>
        <v>37952</v>
      </c>
      <c r="C5" s="489">
        <f>'5.1-11 source'!C5</f>
        <v>16848</v>
      </c>
      <c r="D5" s="489">
        <f>'5.1-11 source'!D5</f>
        <v>21104</v>
      </c>
      <c r="E5" s="490">
        <f>'5.1-11 source'!E5</f>
        <v>15312</v>
      </c>
      <c r="F5" s="490">
        <f>'5.1-11 source'!F5</f>
        <v>2669</v>
      </c>
      <c r="G5" s="490">
        <f>'5.1-11 source'!G5</f>
        <v>2558</v>
      </c>
      <c r="H5" s="489">
        <f>'5.1-11 source'!H5</f>
        <v>5631</v>
      </c>
      <c r="I5" s="489">
        <f>'5.1-11 source'!I5</f>
        <v>2226</v>
      </c>
      <c r="J5" s="489">
        <f>'5.1-11 source'!J5</f>
        <v>3405</v>
      </c>
      <c r="K5" s="490">
        <f>'5.1-11 source'!K5</f>
        <v>185</v>
      </c>
      <c r="L5" s="489">
        <f>'5.1-11 source'!L5</f>
        <v>43583</v>
      </c>
      <c r="M5" s="36"/>
      <c r="N5" s="37"/>
      <c r="S5" s="38"/>
      <c r="T5" s="38"/>
      <c r="U5" s="38"/>
      <c r="Z5" s="38"/>
      <c r="AA5" s="38"/>
      <c r="AB5" s="38"/>
      <c r="AG5" s="38"/>
      <c r="AH5" s="38"/>
      <c r="AI5" s="38"/>
      <c r="AN5" s="38"/>
      <c r="AO5" s="38"/>
      <c r="AP5" s="38"/>
      <c r="BI5" s="38"/>
      <c r="BJ5" s="38"/>
      <c r="BK5" s="38"/>
      <c r="BP5" s="38"/>
      <c r="BQ5" s="38"/>
      <c r="BR5" s="38"/>
    </row>
    <row r="6" spans="1:70" x14ac:dyDescent="0.25">
      <c r="A6" s="131" t="s">
        <v>198</v>
      </c>
      <c r="B6" s="489">
        <f>SUM('5.1-11 source'!B6:B21)</f>
        <v>85</v>
      </c>
      <c r="C6" s="489">
        <f>SUM('5.1-11 source'!C6:C21)</f>
        <v>6</v>
      </c>
      <c r="D6" s="489">
        <f>SUM('5.1-11 source'!D6:D21)</f>
        <v>79</v>
      </c>
      <c r="E6" s="490">
        <f>SUM('5.1-11 source'!E6:E21)</f>
        <v>0</v>
      </c>
      <c r="F6" s="490">
        <f>SUM('5.1-11 source'!F6:F21)</f>
        <v>81</v>
      </c>
      <c r="G6" s="490">
        <f>SUM('5.1-11 source'!G6:G21)</f>
        <v>0</v>
      </c>
      <c r="H6" s="489">
        <f>SUM('5.1-11 source'!H6:H21)</f>
        <v>1665</v>
      </c>
      <c r="I6" s="489">
        <f>SUM('5.1-11 source'!I6:I21)</f>
        <v>611</v>
      </c>
      <c r="J6" s="489">
        <f>SUM('5.1-11 source'!J6:J21)</f>
        <v>1054</v>
      </c>
      <c r="K6" s="490">
        <f>SUM('5.1-11 source'!K6:K21)</f>
        <v>53</v>
      </c>
      <c r="L6" s="489">
        <f>SUM('5.1-11 source'!L6:L21)</f>
        <v>1750</v>
      </c>
      <c r="N6" s="37"/>
      <c r="S6" s="38"/>
      <c r="T6" s="38"/>
      <c r="U6" s="38"/>
      <c r="Z6" s="38"/>
      <c r="AA6" s="38"/>
      <c r="AB6" s="38"/>
      <c r="AG6" s="38"/>
      <c r="AH6" s="38"/>
      <c r="AI6" s="38"/>
      <c r="AN6" s="38"/>
      <c r="AO6" s="38"/>
      <c r="AP6" s="38"/>
      <c r="AU6" s="38"/>
      <c r="AV6" s="38"/>
      <c r="AW6" s="38"/>
      <c r="BB6" s="38"/>
      <c r="BC6" s="38"/>
      <c r="BD6" s="38"/>
      <c r="BI6" s="38"/>
      <c r="BJ6" s="38"/>
      <c r="BK6" s="38"/>
      <c r="BP6" s="38"/>
      <c r="BQ6" s="38"/>
      <c r="BR6" s="38"/>
    </row>
    <row r="7" spans="1:70" x14ac:dyDescent="0.25">
      <c r="A7" s="131" t="s">
        <v>105</v>
      </c>
      <c r="B7" s="489">
        <f>'5.1-11 source'!B22</f>
        <v>55</v>
      </c>
      <c r="C7" s="491">
        <f>'5.1-11 source'!C22</f>
        <v>21</v>
      </c>
      <c r="D7" s="491">
        <f>'5.1-11 source'!D22</f>
        <v>34</v>
      </c>
      <c r="E7" s="492" t="str">
        <f>'5.1-11 source'!E22</f>
        <v/>
      </c>
      <c r="F7" s="492">
        <f>'5.1-11 source'!F22</f>
        <v>28</v>
      </c>
      <c r="G7" s="492">
        <f>'5.1-11 source'!G22</f>
        <v>3</v>
      </c>
      <c r="H7" s="489">
        <f>'5.1-11 source'!H22</f>
        <v>292</v>
      </c>
      <c r="I7" s="491">
        <f>'5.1-11 source'!I22</f>
        <v>119</v>
      </c>
      <c r="J7" s="491">
        <f>'5.1-11 source'!J22</f>
        <v>173</v>
      </c>
      <c r="K7" s="492">
        <f>'5.1-11 source'!K22</f>
        <v>14</v>
      </c>
      <c r="L7" s="489">
        <f>'5.1-11 source'!L22</f>
        <v>347</v>
      </c>
      <c r="N7" s="37"/>
      <c r="S7" s="38"/>
      <c r="T7" s="38"/>
      <c r="U7" s="38"/>
      <c r="Z7" s="38"/>
      <c r="AA7" s="38"/>
      <c r="AB7" s="38"/>
      <c r="AG7" s="38"/>
      <c r="AH7" s="38"/>
      <c r="AI7" s="38"/>
      <c r="AN7" s="38"/>
      <c r="AO7" s="38"/>
      <c r="AP7" s="38"/>
      <c r="AU7" s="38"/>
      <c r="AV7" s="38"/>
      <c r="AW7" s="38"/>
      <c r="BB7" s="38"/>
      <c r="BC7" s="38"/>
      <c r="BD7" s="38"/>
      <c r="BI7" s="38"/>
      <c r="BJ7" s="38"/>
      <c r="BK7" s="38"/>
      <c r="BP7" s="38"/>
      <c r="BQ7" s="38"/>
      <c r="BR7" s="38"/>
    </row>
    <row r="8" spans="1:70" x14ac:dyDescent="0.25">
      <c r="A8" s="131" t="s">
        <v>106</v>
      </c>
      <c r="B8" s="489">
        <f>'5.1-11 source'!B23</f>
        <v>79</v>
      </c>
      <c r="C8" s="491">
        <f>'5.1-11 source'!C23</f>
        <v>26</v>
      </c>
      <c r="D8" s="491">
        <f>'5.1-11 source'!D23</f>
        <v>53</v>
      </c>
      <c r="E8" s="492" t="str">
        <f>'5.1-11 source'!E23</f>
        <v/>
      </c>
      <c r="F8" s="492">
        <f>'5.1-11 source'!F23</f>
        <v>50</v>
      </c>
      <c r="G8" s="492">
        <f>'5.1-11 source'!G23</f>
        <v>1</v>
      </c>
      <c r="H8" s="489">
        <f>'5.1-11 source'!H23</f>
        <v>267</v>
      </c>
      <c r="I8" s="491">
        <f>'5.1-11 source'!I23</f>
        <v>94</v>
      </c>
      <c r="J8" s="491">
        <f>'5.1-11 source'!J23</f>
        <v>173</v>
      </c>
      <c r="K8" s="492">
        <f>'5.1-11 source'!K23</f>
        <v>9</v>
      </c>
      <c r="L8" s="489">
        <f>'5.1-11 source'!L23</f>
        <v>346</v>
      </c>
      <c r="N8" s="37"/>
      <c r="S8" s="38"/>
      <c r="T8" s="38"/>
      <c r="U8" s="38"/>
      <c r="Z8" s="38"/>
      <c r="AA8" s="38"/>
      <c r="AB8" s="38"/>
      <c r="AG8" s="38"/>
      <c r="AH8" s="38"/>
      <c r="AI8" s="38"/>
      <c r="AN8" s="38"/>
      <c r="AO8" s="38"/>
      <c r="AP8" s="38"/>
      <c r="AU8" s="38"/>
      <c r="AV8" s="38"/>
      <c r="AW8" s="38"/>
      <c r="BB8" s="38"/>
      <c r="BC8" s="38"/>
      <c r="BD8" s="38"/>
      <c r="BI8" s="38"/>
      <c r="BJ8" s="38"/>
      <c r="BK8" s="38"/>
      <c r="BP8" s="38"/>
      <c r="BQ8" s="38"/>
      <c r="BR8" s="38"/>
    </row>
    <row r="9" spans="1:70" x14ac:dyDescent="0.25">
      <c r="A9" s="131" t="s">
        <v>13</v>
      </c>
      <c r="B9" s="489">
        <f>'5.1-11 source'!B24</f>
        <v>566</v>
      </c>
      <c r="C9" s="491">
        <f>'5.1-11 source'!C24</f>
        <v>479</v>
      </c>
      <c r="D9" s="491">
        <f>'5.1-11 source'!D24</f>
        <v>87</v>
      </c>
      <c r="E9" s="492">
        <f>'5.1-11 source'!E24</f>
        <v>0</v>
      </c>
      <c r="F9" s="492">
        <f>'5.1-11 source'!F24</f>
        <v>60</v>
      </c>
      <c r="G9" s="492">
        <f>'5.1-11 source'!G24</f>
        <v>490</v>
      </c>
      <c r="H9" s="489">
        <f>'5.1-11 source'!H24</f>
        <v>324</v>
      </c>
      <c r="I9" s="491">
        <f>'5.1-11 source'!I24</f>
        <v>155</v>
      </c>
      <c r="J9" s="491">
        <f>'5.1-11 source'!J24</f>
        <v>169</v>
      </c>
      <c r="K9" s="492">
        <f>'5.1-11 source'!K24</f>
        <v>23</v>
      </c>
      <c r="L9" s="489">
        <f>'5.1-11 source'!L24</f>
        <v>890</v>
      </c>
      <c r="N9" s="37"/>
      <c r="S9" s="38"/>
      <c r="T9" s="38"/>
      <c r="U9" s="38"/>
      <c r="Z9" s="38"/>
      <c r="AA9" s="38"/>
      <c r="AB9" s="38"/>
      <c r="AG9" s="38"/>
      <c r="AH9" s="38"/>
      <c r="AI9" s="38"/>
      <c r="AN9" s="38"/>
      <c r="AO9" s="38"/>
      <c r="AP9" s="38"/>
      <c r="AU9" s="38"/>
      <c r="AV9" s="38"/>
      <c r="AW9" s="38"/>
      <c r="BB9" s="38"/>
      <c r="BC9" s="38"/>
      <c r="BD9" s="38"/>
      <c r="BI9" s="38"/>
      <c r="BJ9" s="38"/>
      <c r="BK9" s="38"/>
      <c r="BP9" s="38"/>
      <c r="BQ9" s="38"/>
      <c r="BR9" s="38"/>
    </row>
    <row r="10" spans="1:70" x14ac:dyDescent="0.25">
      <c r="A10" s="131" t="s">
        <v>107</v>
      </c>
      <c r="B10" s="489">
        <f>'5.1-11 source'!B25</f>
        <v>408</v>
      </c>
      <c r="C10" s="491">
        <f>'5.1-11 source'!C25</f>
        <v>269</v>
      </c>
      <c r="D10" s="491">
        <f>'5.1-11 source'!D25</f>
        <v>139</v>
      </c>
      <c r="E10" s="492">
        <f>'5.1-11 source'!E25</f>
        <v>3</v>
      </c>
      <c r="F10" s="492">
        <f>'5.1-11 source'!F25</f>
        <v>105</v>
      </c>
      <c r="G10" s="492">
        <f>'5.1-11 source'!G25</f>
        <v>268</v>
      </c>
      <c r="H10" s="489">
        <f>'5.1-11 source'!H25</f>
        <v>395</v>
      </c>
      <c r="I10" s="491">
        <f>'5.1-11 source'!I25</f>
        <v>167</v>
      </c>
      <c r="J10" s="491">
        <f>'5.1-11 source'!J25</f>
        <v>228</v>
      </c>
      <c r="K10" s="492">
        <f>'5.1-11 source'!K25</f>
        <v>17</v>
      </c>
      <c r="L10" s="489">
        <f>'5.1-11 source'!L25</f>
        <v>803</v>
      </c>
      <c r="N10" s="37"/>
      <c r="S10" s="38"/>
      <c r="T10" s="38"/>
      <c r="U10" s="38"/>
      <c r="Z10" s="38"/>
      <c r="AA10" s="38"/>
      <c r="AB10" s="38"/>
      <c r="AG10" s="38"/>
      <c r="AH10" s="38"/>
      <c r="AI10" s="38"/>
      <c r="AN10" s="38"/>
      <c r="AO10" s="38"/>
      <c r="AP10" s="38"/>
      <c r="AU10" s="38"/>
      <c r="AV10" s="38"/>
      <c r="AW10" s="38"/>
      <c r="BB10" s="38"/>
      <c r="BC10" s="38"/>
      <c r="BD10" s="38"/>
      <c r="BI10" s="38"/>
      <c r="BJ10" s="38"/>
      <c r="BK10" s="38"/>
      <c r="BP10" s="38"/>
      <c r="BQ10" s="38"/>
      <c r="BR10" s="38"/>
    </row>
    <row r="11" spans="1:70" x14ac:dyDescent="0.25">
      <c r="A11" s="131" t="s">
        <v>11</v>
      </c>
      <c r="B11" s="489">
        <f>'5.1-11 source'!B26</f>
        <v>483</v>
      </c>
      <c r="C11" s="491">
        <f>'5.1-11 source'!C26</f>
        <v>298</v>
      </c>
      <c r="D11" s="491">
        <f>'5.1-11 source'!D26</f>
        <v>185</v>
      </c>
      <c r="E11" s="492">
        <f>'5.1-11 source'!E26</f>
        <v>16</v>
      </c>
      <c r="F11" s="492">
        <f>'5.1-11 source'!F26</f>
        <v>141</v>
      </c>
      <c r="G11" s="492">
        <f>'5.1-11 source'!G26</f>
        <v>282</v>
      </c>
      <c r="H11" s="489">
        <f>'5.1-11 source'!H26</f>
        <v>467</v>
      </c>
      <c r="I11" s="491">
        <f>'5.1-11 source'!I26</f>
        <v>205</v>
      </c>
      <c r="J11" s="491">
        <f>'5.1-11 source'!J26</f>
        <v>262</v>
      </c>
      <c r="K11" s="492">
        <f>'5.1-11 source'!K26</f>
        <v>24</v>
      </c>
      <c r="L11" s="489">
        <f>'5.1-11 source'!L26</f>
        <v>950</v>
      </c>
      <c r="N11" s="37"/>
      <c r="S11" s="38"/>
      <c r="T11" s="38"/>
      <c r="U11" s="38"/>
      <c r="Z11" s="38"/>
      <c r="AA11" s="38"/>
      <c r="AB11" s="38"/>
      <c r="AG11" s="38"/>
      <c r="AH11" s="38"/>
      <c r="AI11" s="38"/>
      <c r="AN11" s="38"/>
      <c r="AO11" s="38"/>
      <c r="AP11" s="38"/>
      <c r="AU11" s="38"/>
      <c r="AV11" s="38"/>
      <c r="AW11" s="38"/>
      <c r="BB11" s="38"/>
      <c r="BC11" s="38"/>
      <c r="BD11" s="38"/>
      <c r="BI11" s="38"/>
      <c r="BJ11" s="38"/>
      <c r="BK11" s="38"/>
      <c r="BP11" s="38"/>
      <c r="BQ11" s="38"/>
      <c r="BR11" s="38"/>
    </row>
    <row r="12" spans="1:70" x14ac:dyDescent="0.25">
      <c r="A12" s="131" t="s">
        <v>108</v>
      </c>
      <c r="B12" s="489">
        <f>'5.1-11 source'!B27</f>
        <v>9648</v>
      </c>
      <c r="C12" s="491">
        <f>'5.1-11 source'!C27</f>
        <v>6356</v>
      </c>
      <c r="D12" s="491">
        <f>'5.1-11 source'!D27</f>
        <v>3292</v>
      </c>
      <c r="E12" s="492">
        <f>'5.1-11 source'!E27</f>
        <v>8512</v>
      </c>
      <c r="F12" s="492">
        <f>'5.1-11 source'!F27</f>
        <v>390</v>
      </c>
      <c r="G12" s="492">
        <f>'5.1-11 source'!G27</f>
        <v>632</v>
      </c>
      <c r="H12" s="489">
        <f>'5.1-11 source'!H27</f>
        <v>568</v>
      </c>
      <c r="I12" s="491">
        <f>'5.1-11 source'!I27</f>
        <v>263</v>
      </c>
      <c r="J12" s="491">
        <f>'5.1-11 source'!J27</f>
        <v>305</v>
      </c>
      <c r="K12" s="492">
        <f>'5.1-11 source'!K27</f>
        <v>15</v>
      </c>
      <c r="L12" s="489">
        <f>'5.1-11 source'!L27</f>
        <v>10216</v>
      </c>
      <c r="N12" s="37"/>
      <c r="S12" s="38"/>
      <c r="T12" s="38"/>
      <c r="U12" s="38"/>
      <c r="Z12" s="38"/>
      <c r="AA12" s="38"/>
      <c r="AB12" s="38"/>
      <c r="AG12" s="38"/>
      <c r="AH12" s="38"/>
      <c r="AI12" s="38"/>
      <c r="AN12" s="38"/>
      <c r="AO12" s="38"/>
      <c r="AP12" s="38"/>
      <c r="AU12" s="38"/>
      <c r="AV12" s="38"/>
      <c r="AW12" s="38"/>
      <c r="BB12" s="38"/>
      <c r="BC12" s="38"/>
      <c r="BD12" s="38"/>
      <c r="BI12" s="38"/>
      <c r="BJ12" s="38"/>
      <c r="BK12" s="38"/>
      <c r="BP12" s="38"/>
      <c r="BQ12" s="38"/>
      <c r="BR12" s="38"/>
    </row>
    <row r="13" spans="1:70" x14ac:dyDescent="0.25">
      <c r="A13" s="131" t="s">
        <v>109</v>
      </c>
      <c r="B13" s="489">
        <f>'5.1-11 source'!B28</f>
        <v>2714</v>
      </c>
      <c r="C13" s="491">
        <f>'5.1-11 source'!C28</f>
        <v>1528</v>
      </c>
      <c r="D13" s="491">
        <f>'5.1-11 source'!D28</f>
        <v>1186</v>
      </c>
      <c r="E13" s="492">
        <f>'5.1-11 source'!E28</f>
        <v>2076</v>
      </c>
      <c r="F13" s="492">
        <f>'5.1-11 source'!F28</f>
        <v>211</v>
      </c>
      <c r="G13" s="492">
        <f>'5.1-11 source'!G28</f>
        <v>389</v>
      </c>
      <c r="H13" s="489">
        <f>'5.1-11 source'!H28</f>
        <v>602</v>
      </c>
      <c r="I13" s="491">
        <f>'5.1-11 source'!I28</f>
        <v>276</v>
      </c>
      <c r="J13" s="491">
        <f>'5.1-11 source'!J28</f>
        <v>326</v>
      </c>
      <c r="K13" s="492">
        <f>'5.1-11 source'!K28</f>
        <v>24</v>
      </c>
      <c r="L13" s="489">
        <f>'5.1-11 source'!L28</f>
        <v>3316</v>
      </c>
      <c r="N13" s="37"/>
      <c r="S13" s="38"/>
      <c r="T13" s="38"/>
      <c r="U13" s="38"/>
      <c r="Z13" s="38"/>
      <c r="AA13" s="38"/>
      <c r="AB13" s="38"/>
      <c r="AG13" s="38"/>
      <c r="AH13" s="38"/>
      <c r="AI13" s="38"/>
      <c r="AN13" s="38"/>
      <c r="AO13" s="38"/>
      <c r="AP13" s="38"/>
      <c r="AU13" s="38"/>
      <c r="AV13" s="38"/>
      <c r="AW13" s="38"/>
      <c r="BB13" s="38"/>
      <c r="BC13" s="38"/>
      <c r="BD13" s="38"/>
      <c r="BI13" s="38"/>
      <c r="BJ13" s="38"/>
      <c r="BK13" s="38"/>
      <c r="BP13" s="38"/>
      <c r="BQ13" s="38"/>
      <c r="BR13" s="38"/>
    </row>
    <row r="14" spans="1:70" x14ac:dyDescent="0.25">
      <c r="A14" s="131" t="s">
        <v>14</v>
      </c>
      <c r="B14" s="489">
        <f>'5.1-11 source'!B29</f>
        <v>13336</v>
      </c>
      <c r="C14" s="491">
        <f>'5.1-11 source'!C29</f>
        <v>3937</v>
      </c>
      <c r="D14" s="491">
        <f>'5.1-11 source'!D29</f>
        <v>9399</v>
      </c>
      <c r="E14" s="492">
        <f>'5.1-11 source'!E29</f>
        <v>2474</v>
      </c>
      <c r="F14" s="492">
        <f>'5.1-11 source'!F29</f>
        <v>839</v>
      </c>
      <c r="G14" s="492">
        <f>'5.1-11 source'!G29</f>
        <v>277</v>
      </c>
      <c r="H14" s="489">
        <f>'5.1-11 source'!H29</f>
        <v>452</v>
      </c>
      <c r="I14" s="491">
        <f>'5.1-11 source'!I29</f>
        <v>157</v>
      </c>
      <c r="J14" s="491">
        <f>'5.1-11 source'!J29</f>
        <v>295</v>
      </c>
      <c r="K14" s="492">
        <f>'5.1-11 source'!K29</f>
        <v>3</v>
      </c>
      <c r="L14" s="489">
        <f>'5.1-11 source'!L29</f>
        <v>13788</v>
      </c>
      <c r="N14" s="37"/>
      <c r="S14" s="38"/>
      <c r="T14" s="38"/>
      <c r="U14" s="38"/>
      <c r="Z14" s="38"/>
      <c r="AA14" s="38"/>
      <c r="AB14" s="38"/>
      <c r="AG14" s="38"/>
      <c r="AH14" s="38"/>
      <c r="AI14" s="38"/>
      <c r="AN14" s="38"/>
      <c r="AO14" s="38"/>
      <c r="AP14" s="38"/>
      <c r="AU14" s="38"/>
      <c r="AV14" s="38"/>
      <c r="AW14" s="38"/>
      <c r="BB14" s="38"/>
      <c r="BC14" s="38"/>
      <c r="BD14" s="38"/>
      <c r="BI14" s="38"/>
      <c r="BJ14" s="38"/>
      <c r="BK14" s="38"/>
      <c r="BP14" s="38"/>
      <c r="BQ14" s="38"/>
      <c r="BR14" s="38"/>
    </row>
    <row r="15" spans="1:70" x14ac:dyDescent="0.25">
      <c r="A15" s="131" t="s">
        <v>110</v>
      </c>
      <c r="B15" s="489">
        <f>'5.1-11 source'!B30</f>
        <v>3501</v>
      </c>
      <c r="C15" s="491">
        <f>'5.1-11 source'!C30</f>
        <v>1263</v>
      </c>
      <c r="D15" s="491">
        <f>'5.1-11 source'!D30</f>
        <v>2238</v>
      </c>
      <c r="E15" s="492">
        <f>'5.1-11 source'!E30</f>
        <v>900</v>
      </c>
      <c r="F15" s="492">
        <f>'5.1-11 source'!F30</f>
        <v>273</v>
      </c>
      <c r="G15" s="492">
        <f>'5.1-11 source'!G30</f>
        <v>77</v>
      </c>
      <c r="H15" s="489">
        <f>'5.1-11 source'!H30</f>
        <v>242</v>
      </c>
      <c r="I15" s="491">
        <f>'5.1-11 source'!I30</f>
        <v>74</v>
      </c>
      <c r="J15" s="491">
        <f>'5.1-11 source'!J30</f>
        <v>168</v>
      </c>
      <c r="K15" s="492">
        <f>'5.1-11 source'!K30</f>
        <v>1</v>
      </c>
      <c r="L15" s="489">
        <f>'5.1-11 source'!L30</f>
        <v>3743</v>
      </c>
      <c r="N15" s="37"/>
      <c r="S15" s="38"/>
      <c r="T15" s="38"/>
      <c r="U15" s="38"/>
      <c r="Z15" s="38"/>
      <c r="AA15" s="38"/>
      <c r="AB15" s="38"/>
      <c r="AG15" s="38"/>
      <c r="AH15" s="38"/>
      <c r="AI15" s="38"/>
      <c r="AN15" s="38"/>
      <c r="AO15" s="38"/>
      <c r="AP15" s="38"/>
      <c r="AU15" s="38"/>
      <c r="AV15" s="38"/>
      <c r="AW15" s="38"/>
      <c r="BB15" s="38"/>
      <c r="BC15" s="38"/>
      <c r="BD15" s="38"/>
      <c r="BI15" s="38"/>
      <c r="BJ15" s="38"/>
      <c r="BK15" s="38"/>
      <c r="BP15" s="38"/>
      <c r="BQ15" s="38"/>
      <c r="BR15" s="38"/>
    </row>
    <row r="16" spans="1:70" ht="15" x14ac:dyDescent="0.25">
      <c r="A16" s="131" t="s">
        <v>18</v>
      </c>
      <c r="B16" s="489">
        <f>'5.1-11 source'!B31</f>
        <v>2203</v>
      </c>
      <c r="C16" s="491">
        <f>'5.1-11 source'!C31</f>
        <v>847</v>
      </c>
      <c r="D16" s="491">
        <f>'5.1-11 source'!D31</f>
        <v>1356</v>
      </c>
      <c r="E16" s="492">
        <f>'5.1-11 source'!E31</f>
        <v>552</v>
      </c>
      <c r="F16" s="493">
        <f>'5.1-11 source'!F31</f>
        <v>158</v>
      </c>
      <c r="G16" s="492">
        <f>'5.1-11 source'!G31</f>
        <v>53</v>
      </c>
      <c r="H16" s="489">
        <f>'5.1-11 source'!H31</f>
        <v>175</v>
      </c>
      <c r="I16" s="491">
        <f>'5.1-11 source'!I31</f>
        <v>51</v>
      </c>
      <c r="J16" s="491">
        <f>'5.1-11 source'!J31</f>
        <v>124</v>
      </c>
      <c r="K16" s="492">
        <f>'5.1-11 source'!K31</f>
        <v>1</v>
      </c>
      <c r="L16" s="489">
        <f>'5.1-11 source'!L31</f>
        <v>2378</v>
      </c>
      <c r="N16" s="37"/>
      <c r="S16" s="38"/>
      <c r="T16" s="38"/>
      <c r="U16" s="38"/>
      <c r="Z16" s="38"/>
      <c r="AA16" s="38"/>
      <c r="AB16" s="38"/>
      <c r="AG16" s="38"/>
      <c r="AH16" s="38"/>
      <c r="AI16" s="38"/>
      <c r="AN16" s="38"/>
      <c r="AO16" s="38"/>
      <c r="AP16" s="38"/>
      <c r="AU16" s="38"/>
      <c r="AV16" s="38"/>
      <c r="AW16" s="38"/>
      <c r="BB16" s="38"/>
      <c r="BC16" s="38"/>
      <c r="BD16" s="38"/>
      <c r="BI16" s="38"/>
      <c r="BJ16" s="38"/>
      <c r="BK16" s="38"/>
      <c r="BP16" s="38"/>
      <c r="BQ16" s="38"/>
      <c r="BR16" s="38"/>
    </row>
    <row r="17" spans="1:70" x14ac:dyDescent="0.25">
      <c r="A17" s="131" t="s">
        <v>111</v>
      </c>
      <c r="B17" s="489">
        <f>'5.1-11 source'!B32</f>
        <v>1877</v>
      </c>
      <c r="C17" s="491">
        <f>'5.1-11 source'!C32</f>
        <v>674</v>
      </c>
      <c r="D17" s="491">
        <f>'5.1-11 source'!D32</f>
        <v>1203</v>
      </c>
      <c r="E17" s="492">
        <f>'5.1-11 source'!E32</f>
        <v>387</v>
      </c>
      <c r="F17" s="492">
        <f>'5.1-11 source'!F32</f>
        <v>139</v>
      </c>
      <c r="G17" s="492">
        <f>'5.1-11 source'!G32</f>
        <v>41</v>
      </c>
      <c r="H17" s="489">
        <f>'5.1-11 source'!H32</f>
        <v>101</v>
      </c>
      <c r="I17" s="491">
        <f>'5.1-11 source'!I32</f>
        <v>30</v>
      </c>
      <c r="J17" s="491">
        <f>'5.1-11 source'!J32</f>
        <v>71</v>
      </c>
      <c r="K17" s="492">
        <f>'5.1-11 source'!K32</f>
        <v>1</v>
      </c>
      <c r="L17" s="489">
        <f>'5.1-11 source'!L32</f>
        <v>1978</v>
      </c>
      <c r="N17" s="37"/>
      <c r="S17" s="38"/>
      <c r="T17" s="38"/>
      <c r="U17" s="38"/>
      <c r="Z17" s="38"/>
      <c r="AA17" s="38"/>
      <c r="AB17" s="38"/>
      <c r="AG17" s="38"/>
      <c r="AH17" s="38"/>
      <c r="AI17" s="38"/>
      <c r="AN17" s="38"/>
      <c r="AO17" s="38"/>
      <c r="AP17" s="38"/>
      <c r="AU17" s="38"/>
      <c r="AV17" s="38"/>
      <c r="AW17" s="38"/>
      <c r="BI17" s="38"/>
      <c r="BJ17" s="38"/>
      <c r="BK17" s="38"/>
      <c r="BP17" s="38"/>
      <c r="BQ17" s="38"/>
      <c r="BR17" s="38"/>
    </row>
    <row r="18" spans="1:70" x14ac:dyDescent="0.25">
      <c r="A18" s="131" t="s">
        <v>112</v>
      </c>
      <c r="B18" s="489">
        <f>'5.1-11 source'!B33</f>
        <v>2997</v>
      </c>
      <c r="C18" s="491">
        <f>'5.1-11 source'!C33</f>
        <v>1144</v>
      </c>
      <c r="D18" s="491">
        <f>'5.1-11 source'!D33</f>
        <v>1853</v>
      </c>
      <c r="E18" s="492">
        <f>'5.1-11 source'!E33</f>
        <v>392</v>
      </c>
      <c r="F18" s="492">
        <f>'5.1-11 source'!F33</f>
        <v>194</v>
      </c>
      <c r="G18" s="492">
        <f>'5.1-11 source'!G33</f>
        <v>45</v>
      </c>
      <c r="H18" s="489">
        <f>'5.1-11 source'!H33</f>
        <v>81</v>
      </c>
      <c r="I18" s="491">
        <f>'5.1-11 source'!I33</f>
        <v>24</v>
      </c>
      <c r="J18" s="491">
        <f>'5.1-11 source'!J33</f>
        <v>57</v>
      </c>
      <c r="K18" s="492" t="str">
        <f>'5.1-11 source'!K33</f>
        <v/>
      </c>
      <c r="L18" s="489">
        <f>'5.1-11 source'!L33</f>
        <v>3078</v>
      </c>
      <c r="N18" s="37"/>
      <c r="S18" s="38"/>
      <c r="T18" s="38"/>
      <c r="U18" s="38"/>
      <c r="Z18" s="38"/>
      <c r="AA18" s="38"/>
      <c r="AB18" s="38"/>
      <c r="AG18" s="38"/>
      <c r="AH18" s="38"/>
      <c r="AI18" s="38"/>
      <c r="AN18" s="38"/>
      <c r="AO18" s="38"/>
      <c r="AP18" s="38"/>
      <c r="BB18" s="38"/>
      <c r="BC18" s="38"/>
      <c r="BD18" s="38"/>
      <c r="BI18" s="38"/>
      <c r="BJ18" s="38"/>
      <c r="BK18" s="38"/>
      <c r="BP18" s="38"/>
      <c r="BQ18" s="38"/>
      <c r="BR18" s="38"/>
    </row>
    <row r="19" spans="1:70" ht="16.5" customHeight="1" x14ac:dyDescent="0.25">
      <c r="A19" s="179" t="s">
        <v>113</v>
      </c>
      <c r="B19" s="494">
        <f>'5.1-11 source'!B34</f>
        <v>62.2</v>
      </c>
      <c r="C19" s="494">
        <f>'5.1-11 source'!C34</f>
        <v>61.7</v>
      </c>
      <c r="D19" s="494">
        <f>'5.1-11 source'!D34</f>
        <v>62.6</v>
      </c>
      <c r="E19" s="495">
        <f>'5.1-11 source'!E34</f>
        <v>61.3</v>
      </c>
      <c r="F19" s="495">
        <f>'5.1-11 source'!F34</f>
        <v>61.7</v>
      </c>
      <c r="G19" s="495">
        <f>'5.1-11 source'!G34</f>
        <v>60.2</v>
      </c>
      <c r="H19" s="494">
        <f>'5.1-11 source'!H34</f>
        <v>57</v>
      </c>
      <c r="I19" s="494">
        <f>'5.1-11 source'!I34</f>
        <v>57.2</v>
      </c>
      <c r="J19" s="494">
        <f>'5.1-11 source'!J34</f>
        <v>56.9</v>
      </c>
      <c r="K19" s="495">
        <f>'5.1-11 source'!K34</f>
        <v>56.6</v>
      </c>
      <c r="L19" s="494">
        <f>'5.1-11 source'!L34</f>
        <v>61.53</v>
      </c>
      <c r="M19" s="36"/>
      <c r="S19" s="38"/>
      <c r="T19" s="38"/>
      <c r="U19" s="38"/>
      <c r="Z19" s="38"/>
      <c r="AA19" s="38"/>
      <c r="AB19" s="38"/>
      <c r="AG19" s="38"/>
      <c r="AH19" s="38"/>
      <c r="AI19" s="38"/>
      <c r="AN19" s="38"/>
      <c r="AO19" s="38"/>
      <c r="AP19" s="38"/>
      <c r="AU19" s="38"/>
      <c r="AV19" s="38"/>
      <c r="AW19" s="38"/>
      <c r="BB19" s="38"/>
      <c r="BC19" s="38"/>
      <c r="BD19" s="38"/>
      <c r="BI19" s="38"/>
      <c r="BJ19" s="38"/>
      <c r="BK19" s="38"/>
      <c r="BP19" s="38"/>
      <c r="BQ19" s="38"/>
      <c r="BR19" s="38"/>
    </row>
    <row r="20" spans="1:70" ht="15" x14ac:dyDescent="0.25">
      <c r="A20" s="624" t="s">
        <v>538</v>
      </c>
      <c r="B20" s="662"/>
      <c r="C20" s="662"/>
      <c r="D20" s="662"/>
      <c r="E20" s="662"/>
      <c r="F20" s="662"/>
      <c r="G20" s="662"/>
      <c r="H20" s="662"/>
      <c r="I20" s="662"/>
      <c r="J20" s="662"/>
      <c r="K20" s="662"/>
      <c r="L20" s="662"/>
    </row>
    <row r="21" spans="1:70" ht="15" x14ac:dyDescent="0.25">
      <c r="A21" s="678" t="s">
        <v>290</v>
      </c>
      <c r="B21" s="573"/>
      <c r="C21" s="573"/>
      <c r="D21" s="573"/>
      <c r="E21" s="573"/>
      <c r="F21" s="573"/>
      <c r="G21" s="573"/>
      <c r="H21" s="573"/>
      <c r="I21" s="573"/>
      <c r="J21" s="573"/>
      <c r="K21" s="573"/>
      <c r="L21" s="573"/>
    </row>
    <row r="22" spans="1:70" ht="15" x14ac:dyDescent="0.25">
      <c r="A22" s="633" t="s">
        <v>293</v>
      </c>
      <c r="B22" s="573"/>
      <c r="C22" s="573"/>
      <c r="D22" s="573"/>
      <c r="E22" s="573"/>
      <c r="F22" s="573"/>
      <c r="G22" s="573"/>
      <c r="H22" s="573"/>
      <c r="I22" s="573"/>
      <c r="J22" s="573"/>
      <c r="K22" s="573"/>
      <c r="L22" s="573"/>
    </row>
    <row r="23" spans="1:70" ht="23.45" customHeight="1" x14ac:dyDescent="0.25">
      <c r="A23" s="679" t="s">
        <v>436</v>
      </c>
      <c r="B23" s="573"/>
      <c r="C23" s="573"/>
      <c r="D23" s="573"/>
      <c r="E23" s="573"/>
      <c r="F23" s="573"/>
      <c r="G23" s="573"/>
      <c r="H23" s="573"/>
      <c r="I23" s="573"/>
      <c r="J23" s="573"/>
      <c r="K23" s="573"/>
      <c r="L23" s="573"/>
      <c r="M23" s="64"/>
      <c r="N23" s="64"/>
      <c r="O23" s="64"/>
    </row>
    <row r="24" spans="1:70" x14ac:dyDescent="0.25">
      <c r="M24" s="34"/>
    </row>
    <row r="25" spans="1:70" x14ac:dyDescent="0.25">
      <c r="M25" s="34"/>
    </row>
    <row r="26" spans="1:70" x14ac:dyDescent="0.25">
      <c r="M26" s="34"/>
      <c r="O26" s="48"/>
    </row>
    <row r="27" spans="1:70" x14ac:dyDescent="0.25">
      <c r="M27" s="34"/>
    </row>
    <row r="28" spans="1:70" x14ac:dyDescent="0.25">
      <c r="M28" s="34"/>
    </row>
    <row r="29" spans="1:70" x14ac:dyDescent="0.25">
      <c r="M29" s="34"/>
    </row>
    <row r="30" spans="1:70" x14ac:dyDescent="0.25">
      <c r="M30" s="34"/>
    </row>
    <row r="31" spans="1:70" x14ac:dyDescent="0.25">
      <c r="M31" s="34"/>
    </row>
    <row r="32" spans="1:70" x14ac:dyDescent="0.25">
      <c r="M32" s="34"/>
    </row>
    <row r="33" spans="13:13" x14ac:dyDescent="0.25">
      <c r="M33" s="34"/>
    </row>
  </sheetData>
  <mergeCells count="9">
    <mergeCell ref="A1:L1"/>
    <mergeCell ref="A20:L20"/>
    <mergeCell ref="A21:L21"/>
    <mergeCell ref="A22:L22"/>
    <mergeCell ref="A23:L23"/>
    <mergeCell ref="A3:A4"/>
    <mergeCell ref="B3:G3"/>
    <mergeCell ref="H3:K3"/>
    <mergeCell ref="L3:L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4">
    <tabColor theme="7"/>
  </sheetPr>
  <dimension ref="A1:BQ51"/>
  <sheetViews>
    <sheetView workbookViewId="0">
      <pane xSplit="1" ySplit="4" topLeftCell="B20" activePane="bottomRight" state="frozen"/>
      <selection activeCell="A36" sqref="A36:XFD39"/>
      <selection pane="topRight" activeCell="A36" sqref="A36:XFD39"/>
      <selection pane="bottomLeft" activeCell="A36" sqref="A36:XFD39"/>
      <selection pane="bottomRight" activeCell="A36" sqref="A36:XFD39"/>
    </sheetView>
  </sheetViews>
  <sheetFormatPr baseColWidth="10" defaultColWidth="11.42578125" defaultRowHeight="12.75" x14ac:dyDescent="0.25"/>
  <cols>
    <col min="1" max="2" width="15.7109375" style="34" customWidth="1"/>
    <col min="3" max="7" width="10.7109375" style="34" customWidth="1"/>
    <col min="8" max="8" width="15.7109375" style="34" customWidth="1"/>
    <col min="9" max="11" width="10.7109375" style="34" customWidth="1"/>
    <col min="12" max="12" width="15.7109375" style="34" customWidth="1"/>
    <col min="13" max="13" width="11.42578125" style="35"/>
    <col min="14" max="16384" width="11.42578125" style="34"/>
  </cols>
  <sheetData>
    <row r="1" spans="1:69" s="89" customFormat="1" ht="30" customHeight="1" x14ac:dyDescent="0.25">
      <c r="A1" s="551"/>
      <c r="B1" s="551"/>
      <c r="C1" s="551"/>
      <c r="D1" s="551"/>
      <c r="E1" s="551"/>
      <c r="F1" s="551"/>
      <c r="G1" s="551"/>
      <c r="H1" s="551"/>
      <c r="I1" s="551"/>
      <c r="J1" s="551"/>
      <c r="K1" s="551"/>
      <c r="L1" s="551"/>
      <c r="M1" s="139"/>
      <c r="N1" s="139"/>
    </row>
    <row r="2" spans="1:69" s="89" customFormat="1" x14ac:dyDescent="0.25">
      <c r="A2" s="173"/>
      <c r="B2" s="173"/>
      <c r="C2" s="173"/>
      <c r="D2" s="173"/>
      <c r="E2" s="173"/>
      <c r="F2" s="173"/>
      <c r="G2" s="173"/>
      <c r="H2" s="173"/>
      <c r="I2" s="173"/>
      <c r="J2" s="173"/>
      <c r="K2" s="173"/>
      <c r="L2" s="173"/>
      <c r="M2" s="139"/>
      <c r="N2" s="139"/>
    </row>
    <row r="3" spans="1:69" s="144" customFormat="1" ht="18.75" customHeight="1" x14ac:dyDescent="0.25">
      <c r="A3" s="622" t="s">
        <v>190</v>
      </c>
      <c r="B3" s="622" t="s">
        <v>419</v>
      </c>
      <c r="C3" s="622"/>
      <c r="D3" s="622"/>
      <c r="E3" s="622"/>
      <c r="F3" s="622"/>
      <c r="G3" s="622"/>
      <c r="H3" s="622" t="s">
        <v>116</v>
      </c>
      <c r="I3" s="622"/>
      <c r="J3" s="622"/>
      <c r="K3" s="622"/>
      <c r="L3" s="622" t="s">
        <v>268</v>
      </c>
      <c r="M3" s="143"/>
    </row>
    <row r="4" spans="1:69" s="144" customFormat="1" ht="88.5" customHeight="1" x14ac:dyDescent="0.25">
      <c r="A4" s="622"/>
      <c r="B4" s="129" t="s">
        <v>196</v>
      </c>
      <c r="C4" s="75" t="s">
        <v>114</v>
      </c>
      <c r="D4" s="75" t="s">
        <v>115</v>
      </c>
      <c r="E4" s="146" t="s">
        <v>192</v>
      </c>
      <c r="F4" s="146" t="s">
        <v>193</v>
      </c>
      <c r="G4" s="146" t="s">
        <v>194</v>
      </c>
      <c r="H4" s="75" t="s">
        <v>214</v>
      </c>
      <c r="I4" s="75" t="s">
        <v>114</v>
      </c>
      <c r="J4" s="75" t="s">
        <v>115</v>
      </c>
      <c r="K4" s="146" t="s">
        <v>194</v>
      </c>
      <c r="L4" s="622"/>
      <c r="M4" s="143"/>
      <c r="N4" s="145"/>
    </row>
    <row r="5" spans="1:69" ht="33.75" x14ac:dyDescent="0.25">
      <c r="A5" s="129" t="s">
        <v>212</v>
      </c>
      <c r="B5" s="260">
        <v>37952</v>
      </c>
      <c r="C5" s="260">
        <v>16848</v>
      </c>
      <c r="D5" s="260">
        <v>21104</v>
      </c>
      <c r="E5" s="261">
        <v>15312</v>
      </c>
      <c r="F5" s="261">
        <v>2669</v>
      </c>
      <c r="G5" s="261">
        <v>2558</v>
      </c>
      <c r="H5" s="260">
        <v>5631</v>
      </c>
      <c r="I5" s="260">
        <v>2226</v>
      </c>
      <c r="J5" s="260">
        <v>3405</v>
      </c>
      <c r="K5" s="261">
        <v>185</v>
      </c>
      <c r="L5" s="260">
        <v>43583</v>
      </c>
      <c r="M5" s="36"/>
      <c r="N5" s="37"/>
      <c r="R5" s="38"/>
      <c r="S5" s="38"/>
      <c r="T5" s="38"/>
      <c r="Y5" s="38"/>
      <c r="Z5" s="38"/>
      <c r="AA5" s="38"/>
      <c r="AF5" s="38"/>
      <c r="AG5" s="38"/>
      <c r="AH5" s="38"/>
      <c r="AM5" s="38"/>
      <c r="AN5" s="38"/>
      <c r="AO5" s="38"/>
      <c r="BH5" s="38"/>
      <c r="BI5" s="38"/>
      <c r="BJ5" s="38"/>
      <c r="BO5" s="38"/>
      <c r="BP5" s="38"/>
      <c r="BQ5" s="38"/>
    </row>
    <row r="6" spans="1:69" x14ac:dyDescent="0.25">
      <c r="A6" s="131" t="s">
        <v>89</v>
      </c>
      <c r="B6" s="260">
        <v>0</v>
      </c>
      <c r="C6" s="262" t="s">
        <v>468</v>
      </c>
      <c r="D6" s="262" t="s">
        <v>468</v>
      </c>
      <c r="E6" s="263" t="s">
        <v>468</v>
      </c>
      <c r="F6" s="263" t="s">
        <v>468</v>
      </c>
      <c r="G6" s="263" t="s">
        <v>468</v>
      </c>
      <c r="H6" s="260">
        <v>90</v>
      </c>
      <c r="I6" s="262">
        <v>26</v>
      </c>
      <c r="J6" s="262">
        <v>64</v>
      </c>
      <c r="K6" s="263">
        <v>1</v>
      </c>
      <c r="L6" s="260">
        <v>91</v>
      </c>
      <c r="N6" s="37"/>
    </row>
    <row r="7" spans="1:69" x14ac:dyDescent="0.25">
      <c r="A7" s="131" t="s">
        <v>90</v>
      </c>
      <c r="B7" s="260">
        <v>1</v>
      </c>
      <c r="C7" s="262" t="s">
        <v>468</v>
      </c>
      <c r="D7" s="262">
        <v>1</v>
      </c>
      <c r="E7" s="263" t="s">
        <v>468</v>
      </c>
      <c r="F7" s="263">
        <v>1</v>
      </c>
      <c r="G7" s="263" t="s">
        <v>468</v>
      </c>
      <c r="H7" s="260">
        <v>33</v>
      </c>
      <c r="I7" s="262">
        <v>13</v>
      </c>
      <c r="J7" s="262">
        <v>20</v>
      </c>
      <c r="K7" s="263">
        <v>1</v>
      </c>
      <c r="L7" s="260">
        <v>33</v>
      </c>
      <c r="N7" s="37"/>
    </row>
    <row r="8" spans="1:69" x14ac:dyDescent="0.25">
      <c r="A8" s="131" t="s">
        <v>91</v>
      </c>
      <c r="B8" s="260">
        <v>1</v>
      </c>
      <c r="C8" s="262">
        <v>0</v>
      </c>
      <c r="D8" s="262">
        <v>1</v>
      </c>
      <c r="E8" s="263" t="s">
        <v>468</v>
      </c>
      <c r="F8" s="263">
        <v>1</v>
      </c>
      <c r="G8" s="263" t="s">
        <v>468</v>
      </c>
      <c r="H8" s="260">
        <v>23</v>
      </c>
      <c r="I8" s="262">
        <v>8</v>
      </c>
      <c r="J8" s="262">
        <v>15</v>
      </c>
      <c r="K8" s="263">
        <v>1</v>
      </c>
      <c r="L8" s="260">
        <v>24</v>
      </c>
      <c r="N8" s="37"/>
    </row>
    <row r="9" spans="1:69" x14ac:dyDescent="0.25">
      <c r="A9" s="131" t="s">
        <v>92</v>
      </c>
      <c r="B9" s="260">
        <v>1</v>
      </c>
      <c r="C9" s="262" t="s">
        <v>468</v>
      </c>
      <c r="D9" s="262">
        <v>1</v>
      </c>
      <c r="E9" s="263" t="s">
        <v>468</v>
      </c>
      <c r="F9" s="263">
        <v>1</v>
      </c>
      <c r="G9" s="263" t="s">
        <v>468</v>
      </c>
      <c r="H9" s="260">
        <v>37</v>
      </c>
      <c r="I9" s="262">
        <v>11</v>
      </c>
      <c r="J9" s="262">
        <v>26</v>
      </c>
      <c r="K9" s="263">
        <v>1</v>
      </c>
      <c r="L9" s="260">
        <v>38</v>
      </c>
      <c r="N9" s="37"/>
    </row>
    <row r="10" spans="1:69" x14ac:dyDescent="0.25">
      <c r="A10" s="131" t="s">
        <v>93</v>
      </c>
      <c r="B10" s="260">
        <v>0</v>
      </c>
      <c r="C10" s="262" t="s">
        <v>468</v>
      </c>
      <c r="D10" s="262">
        <v>0</v>
      </c>
      <c r="E10" s="263" t="s">
        <v>468</v>
      </c>
      <c r="F10" s="263">
        <v>0</v>
      </c>
      <c r="G10" s="263" t="s">
        <v>468</v>
      </c>
      <c r="H10" s="260">
        <v>48</v>
      </c>
      <c r="I10" s="262">
        <v>20</v>
      </c>
      <c r="J10" s="262">
        <v>28</v>
      </c>
      <c r="K10" s="263">
        <v>0</v>
      </c>
      <c r="L10" s="260">
        <v>48</v>
      </c>
      <c r="N10" s="37"/>
    </row>
    <row r="11" spans="1:69" x14ac:dyDescent="0.25">
      <c r="A11" s="131" t="s">
        <v>94</v>
      </c>
      <c r="B11" s="260">
        <v>0</v>
      </c>
      <c r="C11" s="262" t="s">
        <v>468</v>
      </c>
      <c r="D11" s="262">
        <v>0</v>
      </c>
      <c r="E11" s="263" t="s">
        <v>468</v>
      </c>
      <c r="F11" s="263">
        <v>0</v>
      </c>
      <c r="G11" s="263" t="s">
        <v>468</v>
      </c>
      <c r="H11" s="260">
        <v>49</v>
      </c>
      <c r="I11" s="262">
        <v>21</v>
      </c>
      <c r="J11" s="262">
        <v>28</v>
      </c>
      <c r="K11" s="263">
        <v>1</v>
      </c>
      <c r="L11" s="260">
        <v>49</v>
      </c>
      <c r="N11" s="37"/>
    </row>
    <row r="12" spans="1:69" x14ac:dyDescent="0.25">
      <c r="A12" s="131" t="s">
        <v>95</v>
      </c>
      <c r="B12" s="260">
        <v>2</v>
      </c>
      <c r="C12" s="262" t="s">
        <v>468</v>
      </c>
      <c r="D12" s="262">
        <v>2</v>
      </c>
      <c r="E12" s="263" t="s">
        <v>468</v>
      </c>
      <c r="F12" s="263">
        <v>2</v>
      </c>
      <c r="G12" s="263" t="s">
        <v>468</v>
      </c>
      <c r="H12" s="260">
        <v>75</v>
      </c>
      <c r="I12" s="262">
        <v>27</v>
      </c>
      <c r="J12" s="262">
        <v>48</v>
      </c>
      <c r="K12" s="263">
        <v>2</v>
      </c>
      <c r="L12" s="260">
        <v>77</v>
      </c>
      <c r="N12" s="37"/>
    </row>
    <row r="13" spans="1:69" x14ac:dyDescent="0.25">
      <c r="A13" s="131" t="s">
        <v>96</v>
      </c>
      <c r="B13" s="260">
        <v>3</v>
      </c>
      <c r="C13" s="262">
        <v>0</v>
      </c>
      <c r="D13" s="262">
        <v>3</v>
      </c>
      <c r="E13" s="263" t="s">
        <v>468</v>
      </c>
      <c r="F13" s="263">
        <v>3</v>
      </c>
      <c r="G13" s="263" t="s">
        <v>468</v>
      </c>
      <c r="H13" s="260">
        <v>70</v>
      </c>
      <c r="I13" s="262">
        <v>28</v>
      </c>
      <c r="J13" s="262">
        <v>42</v>
      </c>
      <c r="K13" s="263">
        <v>2</v>
      </c>
      <c r="L13" s="260">
        <v>73</v>
      </c>
      <c r="N13" s="37"/>
    </row>
    <row r="14" spans="1:69" x14ac:dyDescent="0.25">
      <c r="A14" s="131" t="s">
        <v>97</v>
      </c>
      <c r="B14" s="260">
        <v>2</v>
      </c>
      <c r="C14" s="262">
        <v>1</v>
      </c>
      <c r="D14" s="262">
        <v>1</v>
      </c>
      <c r="E14" s="263" t="s">
        <v>468</v>
      </c>
      <c r="F14" s="263">
        <v>2</v>
      </c>
      <c r="G14" s="263">
        <v>0</v>
      </c>
      <c r="H14" s="260">
        <v>98</v>
      </c>
      <c r="I14" s="262">
        <v>38</v>
      </c>
      <c r="J14" s="262">
        <v>60</v>
      </c>
      <c r="K14" s="263">
        <v>3</v>
      </c>
      <c r="L14" s="260">
        <v>100</v>
      </c>
      <c r="N14" s="37"/>
    </row>
    <row r="15" spans="1:69" x14ac:dyDescent="0.25">
      <c r="A15" s="131" t="s">
        <v>98</v>
      </c>
      <c r="B15" s="260">
        <v>1</v>
      </c>
      <c r="C15" s="262" t="s">
        <v>468</v>
      </c>
      <c r="D15" s="262">
        <v>1</v>
      </c>
      <c r="E15" s="263" t="s">
        <v>468</v>
      </c>
      <c r="F15" s="263">
        <v>1</v>
      </c>
      <c r="G15" s="263" t="s">
        <v>468</v>
      </c>
      <c r="H15" s="260">
        <v>97</v>
      </c>
      <c r="I15" s="262">
        <v>38</v>
      </c>
      <c r="J15" s="262">
        <v>59</v>
      </c>
      <c r="K15" s="263">
        <v>1</v>
      </c>
      <c r="L15" s="260">
        <v>98</v>
      </c>
      <c r="N15" s="37"/>
    </row>
    <row r="16" spans="1:69" x14ac:dyDescent="0.25">
      <c r="A16" s="131" t="s">
        <v>99</v>
      </c>
      <c r="B16" s="260">
        <v>3</v>
      </c>
      <c r="C16" s="262" t="s">
        <v>468</v>
      </c>
      <c r="D16" s="262">
        <v>3</v>
      </c>
      <c r="E16" s="263" t="s">
        <v>468</v>
      </c>
      <c r="F16" s="263">
        <v>3</v>
      </c>
      <c r="G16" s="263">
        <v>0</v>
      </c>
      <c r="H16" s="260">
        <v>115</v>
      </c>
      <c r="I16" s="262">
        <v>39</v>
      </c>
      <c r="J16" s="262">
        <v>76</v>
      </c>
      <c r="K16" s="263">
        <v>4</v>
      </c>
      <c r="L16" s="260">
        <v>118</v>
      </c>
      <c r="N16" s="37"/>
      <c r="R16" s="38"/>
      <c r="S16" s="38"/>
      <c r="T16" s="38"/>
      <c r="Y16" s="38"/>
      <c r="Z16" s="38"/>
      <c r="AA16" s="38"/>
      <c r="AF16" s="38"/>
      <c r="AG16" s="38"/>
      <c r="AH16" s="38"/>
      <c r="AM16" s="38"/>
      <c r="AN16" s="38"/>
      <c r="AO16" s="38"/>
    </row>
    <row r="17" spans="1:69" x14ac:dyDescent="0.25">
      <c r="A17" s="131" t="s">
        <v>100</v>
      </c>
      <c r="B17" s="260">
        <v>10</v>
      </c>
      <c r="C17" s="262">
        <v>0</v>
      </c>
      <c r="D17" s="262">
        <v>10</v>
      </c>
      <c r="E17" s="263" t="s">
        <v>468</v>
      </c>
      <c r="F17" s="263">
        <v>10</v>
      </c>
      <c r="G17" s="263" t="s">
        <v>468</v>
      </c>
      <c r="H17" s="260">
        <v>145</v>
      </c>
      <c r="I17" s="262">
        <v>46</v>
      </c>
      <c r="J17" s="262">
        <v>99</v>
      </c>
      <c r="K17" s="263">
        <v>3</v>
      </c>
      <c r="L17" s="260">
        <v>155</v>
      </c>
      <c r="N17" s="37"/>
      <c r="R17" s="38"/>
      <c r="S17" s="38"/>
      <c r="T17" s="38"/>
      <c r="Y17" s="38"/>
      <c r="Z17" s="38"/>
      <c r="AA17" s="38"/>
      <c r="AF17" s="38"/>
      <c r="AG17" s="38"/>
      <c r="AH17" s="38"/>
      <c r="AM17" s="38"/>
      <c r="AN17" s="38"/>
      <c r="AO17" s="38"/>
      <c r="AT17" s="38"/>
      <c r="AU17" s="38"/>
      <c r="AV17" s="38"/>
      <c r="BA17" s="38"/>
      <c r="BB17" s="38"/>
      <c r="BC17" s="38"/>
      <c r="BH17" s="38"/>
      <c r="BI17" s="38"/>
      <c r="BJ17" s="38"/>
      <c r="BO17" s="38"/>
      <c r="BP17" s="38"/>
      <c r="BQ17" s="38"/>
    </row>
    <row r="18" spans="1:69" x14ac:dyDescent="0.25">
      <c r="A18" s="131" t="s">
        <v>101</v>
      </c>
      <c r="B18" s="260">
        <v>4</v>
      </c>
      <c r="C18" s="262">
        <v>0</v>
      </c>
      <c r="D18" s="262">
        <v>4</v>
      </c>
      <c r="E18" s="263" t="s">
        <v>468</v>
      </c>
      <c r="F18" s="263">
        <v>4</v>
      </c>
      <c r="G18" s="263" t="s">
        <v>468</v>
      </c>
      <c r="H18" s="260">
        <v>162</v>
      </c>
      <c r="I18" s="262">
        <v>51</v>
      </c>
      <c r="J18" s="262">
        <v>111</v>
      </c>
      <c r="K18" s="263">
        <v>8</v>
      </c>
      <c r="L18" s="260">
        <v>166</v>
      </c>
      <c r="N18" s="37"/>
      <c r="R18" s="38"/>
      <c r="S18" s="38"/>
      <c r="T18" s="38"/>
      <c r="Y18" s="38"/>
      <c r="Z18" s="38"/>
      <c r="AA18" s="38"/>
      <c r="AF18" s="38"/>
      <c r="AG18" s="38"/>
      <c r="AH18" s="38"/>
      <c r="AM18" s="38"/>
      <c r="AN18" s="38"/>
      <c r="AO18" s="38"/>
      <c r="AT18" s="38"/>
      <c r="AU18" s="38"/>
      <c r="AV18" s="38"/>
      <c r="BA18" s="38"/>
      <c r="BB18" s="38"/>
      <c r="BC18" s="38"/>
      <c r="BH18" s="38"/>
      <c r="BI18" s="38"/>
      <c r="BJ18" s="38"/>
      <c r="BO18" s="38"/>
      <c r="BP18" s="38"/>
      <c r="BQ18" s="38"/>
    </row>
    <row r="19" spans="1:69" x14ac:dyDescent="0.25">
      <c r="A19" s="131" t="s">
        <v>102</v>
      </c>
      <c r="B19" s="260">
        <v>19</v>
      </c>
      <c r="C19" s="262">
        <v>3</v>
      </c>
      <c r="D19" s="262">
        <v>16</v>
      </c>
      <c r="E19" s="263" t="s">
        <v>468</v>
      </c>
      <c r="F19" s="263">
        <v>17</v>
      </c>
      <c r="G19" s="263" t="s">
        <v>468</v>
      </c>
      <c r="H19" s="260">
        <v>188</v>
      </c>
      <c r="I19" s="262">
        <v>73</v>
      </c>
      <c r="J19" s="262">
        <v>115</v>
      </c>
      <c r="K19" s="263">
        <v>7</v>
      </c>
      <c r="L19" s="260">
        <v>207</v>
      </c>
      <c r="N19" s="37"/>
      <c r="R19" s="38"/>
      <c r="S19" s="38"/>
      <c r="T19" s="38"/>
      <c r="Y19" s="38"/>
      <c r="Z19" s="38"/>
      <c r="AA19" s="38"/>
      <c r="AF19" s="38"/>
      <c r="AG19" s="38"/>
      <c r="AH19" s="38"/>
      <c r="AM19" s="38"/>
      <c r="AN19" s="38"/>
      <c r="AO19" s="38"/>
      <c r="AT19" s="38"/>
      <c r="AU19" s="38"/>
      <c r="AV19" s="38"/>
      <c r="BA19" s="38"/>
      <c r="BB19" s="38"/>
      <c r="BC19" s="38"/>
      <c r="BH19" s="38"/>
      <c r="BI19" s="38"/>
      <c r="BJ19" s="38"/>
      <c r="BO19" s="38"/>
      <c r="BP19" s="38"/>
      <c r="BQ19" s="38"/>
    </row>
    <row r="20" spans="1:69" x14ac:dyDescent="0.25">
      <c r="A20" s="131" t="s">
        <v>103</v>
      </c>
      <c r="B20" s="260">
        <v>13</v>
      </c>
      <c r="C20" s="262">
        <v>0</v>
      </c>
      <c r="D20" s="262">
        <v>13</v>
      </c>
      <c r="E20" s="263" t="s">
        <v>468</v>
      </c>
      <c r="F20" s="263">
        <v>13</v>
      </c>
      <c r="G20" s="263">
        <v>0</v>
      </c>
      <c r="H20" s="260">
        <v>216</v>
      </c>
      <c r="I20" s="262">
        <v>87</v>
      </c>
      <c r="J20" s="262">
        <v>129</v>
      </c>
      <c r="K20" s="263">
        <v>8</v>
      </c>
      <c r="L20" s="260">
        <v>229</v>
      </c>
      <c r="N20" s="37"/>
      <c r="R20" s="38"/>
      <c r="S20" s="38"/>
      <c r="T20" s="38"/>
      <c r="Y20" s="38"/>
      <c r="Z20" s="38"/>
      <c r="AA20" s="38"/>
      <c r="AF20" s="38"/>
      <c r="AG20" s="38"/>
      <c r="AH20" s="38"/>
      <c r="AM20" s="38"/>
      <c r="AN20" s="38"/>
      <c r="AO20" s="38"/>
      <c r="AT20" s="38"/>
      <c r="AU20" s="38"/>
      <c r="AV20" s="38"/>
      <c r="BA20" s="38"/>
      <c r="BB20" s="38"/>
      <c r="BC20" s="38"/>
      <c r="BH20" s="38"/>
      <c r="BI20" s="38"/>
      <c r="BJ20" s="38"/>
      <c r="BO20" s="38"/>
      <c r="BP20" s="38"/>
      <c r="BQ20" s="38"/>
    </row>
    <row r="21" spans="1:69" x14ac:dyDescent="0.25">
      <c r="A21" s="131" t="s">
        <v>104</v>
      </c>
      <c r="B21" s="260">
        <v>25</v>
      </c>
      <c r="C21" s="262">
        <v>2</v>
      </c>
      <c r="D21" s="262">
        <v>23</v>
      </c>
      <c r="E21" s="263" t="s">
        <v>468</v>
      </c>
      <c r="F21" s="263">
        <v>23</v>
      </c>
      <c r="G21" s="263">
        <v>0</v>
      </c>
      <c r="H21" s="260">
        <v>219</v>
      </c>
      <c r="I21" s="262">
        <v>85</v>
      </c>
      <c r="J21" s="262">
        <v>134</v>
      </c>
      <c r="K21" s="263">
        <v>10</v>
      </c>
      <c r="L21" s="260">
        <v>244</v>
      </c>
      <c r="N21" s="37"/>
      <c r="R21" s="38"/>
      <c r="S21" s="38"/>
      <c r="T21" s="38"/>
      <c r="Y21" s="38"/>
      <c r="Z21" s="38"/>
      <c r="AA21" s="38"/>
      <c r="AF21" s="38"/>
      <c r="AG21" s="38"/>
      <c r="AH21" s="38"/>
      <c r="AM21" s="38"/>
      <c r="AN21" s="38"/>
      <c r="AO21" s="38"/>
      <c r="AT21" s="38"/>
      <c r="AU21" s="38"/>
      <c r="AV21" s="38"/>
      <c r="BA21" s="38"/>
      <c r="BB21" s="38"/>
      <c r="BC21" s="38"/>
      <c r="BH21" s="38"/>
      <c r="BI21" s="38"/>
      <c r="BJ21" s="38"/>
      <c r="BO21" s="38"/>
      <c r="BP21" s="38"/>
      <c r="BQ21" s="38"/>
    </row>
    <row r="22" spans="1:69" x14ac:dyDescent="0.25">
      <c r="A22" s="131" t="s">
        <v>105</v>
      </c>
      <c r="B22" s="260">
        <v>55</v>
      </c>
      <c r="C22" s="262">
        <v>21</v>
      </c>
      <c r="D22" s="262">
        <v>34</v>
      </c>
      <c r="E22" s="263" t="s">
        <v>468</v>
      </c>
      <c r="F22" s="263">
        <v>28</v>
      </c>
      <c r="G22" s="263">
        <v>3</v>
      </c>
      <c r="H22" s="260">
        <v>292</v>
      </c>
      <c r="I22" s="262">
        <v>119</v>
      </c>
      <c r="J22" s="262">
        <v>173</v>
      </c>
      <c r="K22" s="263">
        <v>14</v>
      </c>
      <c r="L22" s="260">
        <v>347</v>
      </c>
      <c r="N22" s="37"/>
      <c r="R22" s="38"/>
      <c r="S22" s="38"/>
      <c r="T22" s="38"/>
      <c r="Y22" s="38"/>
      <c r="Z22" s="38"/>
      <c r="AA22" s="38"/>
      <c r="AF22" s="38"/>
      <c r="AG22" s="38"/>
      <c r="AH22" s="38"/>
      <c r="AM22" s="38"/>
      <c r="AN22" s="38"/>
      <c r="AO22" s="38"/>
      <c r="AT22" s="38"/>
      <c r="AU22" s="38"/>
      <c r="AV22" s="38"/>
      <c r="BA22" s="38"/>
      <c r="BB22" s="38"/>
      <c r="BC22" s="38"/>
      <c r="BH22" s="38"/>
      <c r="BI22" s="38"/>
      <c r="BJ22" s="38"/>
      <c r="BO22" s="38"/>
      <c r="BP22" s="38"/>
      <c r="BQ22" s="38"/>
    </row>
    <row r="23" spans="1:69" x14ac:dyDescent="0.25">
      <c r="A23" s="131" t="s">
        <v>106</v>
      </c>
      <c r="B23" s="260">
        <v>79</v>
      </c>
      <c r="C23" s="262">
        <v>26</v>
      </c>
      <c r="D23" s="262">
        <v>53</v>
      </c>
      <c r="E23" s="263" t="s">
        <v>468</v>
      </c>
      <c r="F23" s="263">
        <v>50</v>
      </c>
      <c r="G23" s="263">
        <v>1</v>
      </c>
      <c r="H23" s="260">
        <v>267</v>
      </c>
      <c r="I23" s="262">
        <v>94</v>
      </c>
      <c r="J23" s="262">
        <v>173</v>
      </c>
      <c r="K23" s="263">
        <v>9</v>
      </c>
      <c r="L23" s="260">
        <v>346</v>
      </c>
      <c r="N23" s="37"/>
      <c r="R23" s="38"/>
      <c r="S23" s="38"/>
      <c r="T23" s="38"/>
      <c r="Y23" s="38"/>
      <c r="Z23" s="38"/>
      <c r="AA23" s="38"/>
      <c r="AF23" s="38"/>
      <c r="AG23" s="38"/>
      <c r="AH23" s="38"/>
      <c r="AM23" s="38"/>
      <c r="AN23" s="38"/>
      <c r="AO23" s="38"/>
      <c r="AT23" s="38"/>
      <c r="AU23" s="38"/>
      <c r="AV23" s="38"/>
      <c r="BA23" s="38"/>
      <c r="BB23" s="38"/>
      <c r="BC23" s="38"/>
      <c r="BH23" s="38"/>
      <c r="BI23" s="38"/>
      <c r="BJ23" s="38"/>
      <c r="BO23" s="38"/>
      <c r="BP23" s="38"/>
      <c r="BQ23" s="38"/>
    </row>
    <row r="24" spans="1:69" x14ac:dyDescent="0.25">
      <c r="A24" s="131" t="s">
        <v>13</v>
      </c>
      <c r="B24" s="260">
        <v>566</v>
      </c>
      <c r="C24" s="262">
        <v>479</v>
      </c>
      <c r="D24" s="262">
        <v>87</v>
      </c>
      <c r="E24" s="263">
        <v>0</v>
      </c>
      <c r="F24" s="263">
        <v>60</v>
      </c>
      <c r="G24" s="263">
        <v>490</v>
      </c>
      <c r="H24" s="260">
        <v>324</v>
      </c>
      <c r="I24" s="262">
        <v>155</v>
      </c>
      <c r="J24" s="262">
        <v>169</v>
      </c>
      <c r="K24" s="263">
        <v>23</v>
      </c>
      <c r="L24" s="260">
        <v>890</v>
      </c>
      <c r="N24" s="37"/>
      <c r="R24" s="38"/>
      <c r="S24" s="38"/>
      <c r="T24" s="38"/>
      <c r="Y24" s="38"/>
      <c r="Z24" s="38"/>
      <c r="AA24" s="38"/>
      <c r="AF24" s="38"/>
      <c r="AG24" s="38"/>
      <c r="AH24" s="38"/>
      <c r="AM24" s="38"/>
      <c r="AN24" s="38"/>
      <c r="AO24" s="38"/>
      <c r="AT24" s="38"/>
      <c r="AU24" s="38"/>
      <c r="AV24" s="38"/>
      <c r="BA24" s="38"/>
      <c r="BB24" s="38"/>
      <c r="BC24" s="38"/>
      <c r="BH24" s="38"/>
      <c r="BI24" s="38"/>
      <c r="BJ24" s="38"/>
      <c r="BO24" s="38"/>
      <c r="BP24" s="38"/>
      <c r="BQ24" s="38"/>
    </row>
    <row r="25" spans="1:69" x14ac:dyDescent="0.25">
      <c r="A25" s="131" t="s">
        <v>107</v>
      </c>
      <c r="B25" s="260">
        <v>408</v>
      </c>
      <c r="C25" s="262">
        <v>269</v>
      </c>
      <c r="D25" s="262">
        <v>139</v>
      </c>
      <c r="E25" s="263">
        <v>3</v>
      </c>
      <c r="F25" s="263">
        <v>105</v>
      </c>
      <c r="G25" s="263">
        <v>268</v>
      </c>
      <c r="H25" s="260">
        <v>395</v>
      </c>
      <c r="I25" s="262">
        <v>167</v>
      </c>
      <c r="J25" s="262">
        <v>228</v>
      </c>
      <c r="K25" s="263">
        <v>17</v>
      </c>
      <c r="L25" s="260">
        <v>803</v>
      </c>
      <c r="N25" s="37"/>
      <c r="R25" s="38"/>
      <c r="S25" s="38"/>
      <c r="T25" s="38"/>
      <c r="Y25" s="38"/>
      <c r="Z25" s="38"/>
      <c r="AA25" s="38"/>
      <c r="AF25" s="38"/>
      <c r="AG25" s="38"/>
      <c r="AH25" s="38"/>
      <c r="AM25" s="38"/>
      <c r="AN25" s="38"/>
      <c r="AO25" s="38"/>
      <c r="AT25" s="38"/>
      <c r="AU25" s="38"/>
      <c r="AV25" s="38"/>
      <c r="BA25" s="38"/>
      <c r="BB25" s="38"/>
      <c r="BC25" s="38"/>
      <c r="BH25" s="38"/>
      <c r="BI25" s="38"/>
      <c r="BJ25" s="38"/>
      <c r="BO25" s="38"/>
      <c r="BP25" s="38"/>
      <c r="BQ25" s="38"/>
    </row>
    <row r="26" spans="1:69" x14ac:dyDescent="0.25">
      <c r="A26" s="131" t="s">
        <v>11</v>
      </c>
      <c r="B26" s="260">
        <v>483</v>
      </c>
      <c r="C26" s="262">
        <v>298</v>
      </c>
      <c r="D26" s="262">
        <v>185</v>
      </c>
      <c r="E26" s="263">
        <v>16</v>
      </c>
      <c r="F26" s="263">
        <v>141</v>
      </c>
      <c r="G26" s="263">
        <v>282</v>
      </c>
      <c r="H26" s="260">
        <v>467</v>
      </c>
      <c r="I26" s="262">
        <v>205</v>
      </c>
      <c r="J26" s="262">
        <v>262</v>
      </c>
      <c r="K26" s="263">
        <v>24</v>
      </c>
      <c r="L26" s="260">
        <v>950</v>
      </c>
      <c r="N26" s="37"/>
      <c r="R26" s="38"/>
      <c r="S26" s="38"/>
      <c r="T26" s="38"/>
      <c r="Y26" s="38"/>
      <c r="Z26" s="38"/>
      <c r="AA26" s="38"/>
      <c r="AF26" s="38"/>
      <c r="AG26" s="38"/>
      <c r="AH26" s="38"/>
      <c r="AM26" s="38"/>
      <c r="AN26" s="38"/>
      <c r="AO26" s="38"/>
      <c r="AT26" s="38"/>
      <c r="AU26" s="38"/>
      <c r="AV26" s="38"/>
      <c r="BA26" s="38"/>
      <c r="BB26" s="38"/>
      <c r="BC26" s="38"/>
      <c r="BH26" s="38"/>
      <c r="BI26" s="38"/>
      <c r="BJ26" s="38"/>
      <c r="BO26" s="38"/>
      <c r="BP26" s="38"/>
      <c r="BQ26" s="38"/>
    </row>
    <row r="27" spans="1:69" x14ac:dyDescent="0.25">
      <c r="A27" s="131" t="s">
        <v>108</v>
      </c>
      <c r="B27" s="260">
        <v>9648</v>
      </c>
      <c r="C27" s="262">
        <v>6356</v>
      </c>
      <c r="D27" s="262">
        <v>3292</v>
      </c>
      <c r="E27" s="263">
        <v>8512</v>
      </c>
      <c r="F27" s="263">
        <v>390</v>
      </c>
      <c r="G27" s="263">
        <v>632</v>
      </c>
      <c r="H27" s="260">
        <v>568</v>
      </c>
      <c r="I27" s="262">
        <v>263</v>
      </c>
      <c r="J27" s="262">
        <v>305</v>
      </c>
      <c r="K27" s="263">
        <v>15</v>
      </c>
      <c r="L27" s="260">
        <v>10216</v>
      </c>
      <c r="N27" s="37"/>
      <c r="R27" s="38"/>
      <c r="S27" s="38"/>
      <c r="T27" s="38"/>
      <c r="Y27" s="38"/>
      <c r="Z27" s="38"/>
      <c r="AA27" s="38"/>
      <c r="AF27" s="38"/>
      <c r="AG27" s="38"/>
      <c r="AH27" s="38"/>
      <c r="AM27" s="38"/>
      <c r="AN27" s="38"/>
      <c r="AO27" s="38"/>
      <c r="AT27" s="38"/>
      <c r="AU27" s="38"/>
      <c r="AV27" s="38"/>
      <c r="BA27" s="38"/>
      <c r="BB27" s="38"/>
      <c r="BC27" s="38"/>
      <c r="BH27" s="38"/>
      <c r="BI27" s="38"/>
      <c r="BJ27" s="38"/>
      <c r="BO27" s="38"/>
      <c r="BP27" s="38"/>
      <c r="BQ27" s="38"/>
    </row>
    <row r="28" spans="1:69" x14ac:dyDescent="0.25">
      <c r="A28" s="131" t="s">
        <v>109</v>
      </c>
      <c r="B28" s="260">
        <v>2714</v>
      </c>
      <c r="C28" s="262">
        <v>1528</v>
      </c>
      <c r="D28" s="262">
        <v>1186</v>
      </c>
      <c r="E28" s="263">
        <v>2076</v>
      </c>
      <c r="F28" s="263">
        <v>211</v>
      </c>
      <c r="G28" s="263">
        <v>389</v>
      </c>
      <c r="H28" s="260">
        <v>602</v>
      </c>
      <c r="I28" s="262">
        <v>276</v>
      </c>
      <c r="J28" s="262">
        <v>326</v>
      </c>
      <c r="K28" s="263">
        <v>24</v>
      </c>
      <c r="L28" s="260">
        <v>3316</v>
      </c>
      <c r="N28" s="37"/>
      <c r="R28" s="38"/>
      <c r="S28" s="38"/>
      <c r="T28" s="38"/>
      <c r="Y28" s="38"/>
      <c r="Z28" s="38"/>
      <c r="AA28" s="38"/>
      <c r="AF28" s="38"/>
      <c r="AG28" s="38"/>
      <c r="AH28" s="38"/>
      <c r="AM28" s="38"/>
      <c r="AN28" s="38"/>
      <c r="AO28" s="38"/>
      <c r="AT28" s="38"/>
      <c r="AU28" s="38"/>
      <c r="AV28" s="38"/>
      <c r="BA28" s="38"/>
      <c r="BB28" s="38"/>
      <c r="BC28" s="38"/>
      <c r="BH28" s="38"/>
      <c r="BI28" s="38"/>
      <c r="BJ28" s="38"/>
      <c r="BO28" s="38"/>
      <c r="BP28" s="38"/>
      <c r="BQ28" s="38"/>
    </row>
    <row r="29" spans="1:69" x14ac:dyDescent="0.25">
      <c r="A29" s="131" t="s">
        <v>14</v>
      </c>
      <c r="B29" s="260">
        <v>13336</v>
      </c>
      <c r="C29" s="262">
        <v>3937</v>
      </c>
      <c r="D29" s="262">
        <v>9399</v>
      </c>
      <c r="E29" s="263">
        <v>2474</v>
      </c>
      <c r="F29" s="263">
        <v>839</v>
      </c>
      <c r="G29" s="263">
        <v>277</v>
      </c>
      <c r="H29" s="260">
        <v>452</v>
      </c>
      <c r="I29" s="262">
        <v>157</v>
      </c>
      <c r="J29" s="262">
        <v>295</v>
      </c>
      <c r="K29" s="263">
        <v>3</v>
      </c>
      <c r="L29" s="260">
        <v>13788</v>
      </c>
      <c r="N29" s="37"/>
      <c r="R29" s="38"/>
      <c r="S29" s="38"/>
      <c r="T29" s="38"/>
      <c r="Y29" s="38"/>
      <c r="Z29" s="38"/>
      <c r="AA29" s="38"/>
      <c r="AF29" s="38"/>
      <c r="AG29" s="38"/>
      <c r="AH29" s="38"/>
      <c r="AM29" s="38"/>
      <c r="AN29" s="38"/>
      <c r="AO29" s="38"/>
      <c r="AT29" s="38"/>
      <c r="AU29" s="38"/>
      <c r="AV29" s="38"/>
      <c r="BA29" s="38"/>
      <c r="BB29" s="38"/>
      <c r="BC29" s="38"/>
      <c r="BH29" s="38"/>
      <c r="BI29" s="38"/>
      <c r="BJ29" s="38"/>
      <c r="BO29" s="38"/>
      <c r="BP29" s="38"/>
      <c r="BQ29" s="38"/>
    </row>
    <row r="30" spans="1:69" x14ac:dyDescent="0.25">
      <c r="A30" s="131" t="s">
        <v>110</v>
      </c>
      <c r="B30" s="260">
        <v>3501</v>
      </c>
      <c r="C30" s="262">
        <v>1263</v>
      </c>
      <c r="D30" s="262">
        <v>2238</v>
      </c>
      <c r="E30" s="263">
        <v>900</v>
      </c>
      <c r="F30" s="263">
        <v>273</v>
      </c>
      <c r="G30" s="263">
        <v>77</v>
      </c>
      <c r="H30" s="260">
        <v>242</v>
      </c>
      <c r="I30" s="262">
        <v>74</v>
      </c>
      <c r="J30" s="262">
        <v>168</v>
      </c>
      <c r="K30" s="263">
        <v>1</v>
      </c>
      <c r="L30" s="260">
        <v>3743</v>
      </c>
      <c r="N30" s="37"/>
      <c r="R30" s="38"/>
      <c r="S30" s="38"/>
      <c r="T30" s="38"/>
      <c r="Y30" s="38"/>
      <c r="Z30" s="38"/>
      <c r="AA30" s="38"/>
      <c r="AF30" s="38"/>
      <c r="AG30" s="38"/>
      <c r="AH30" s="38"/>
      <c r="AM30" s="38"/>
      <c r="AN30" s="38"/>
      <c r="AO30" s="38"/>
      <c r="AT30" s="38"/>
      <c r="AU30" s="38"/>
      <c r="AV30" s="38"/>
      <c r="BA30" s="38"/>
      <c r="BB30" s="38"/>
      <c r="BC30" s="38"/>
      <c r="BH30" s="38"/>
      <c r="BI30" s="38"/>
      <c r="BJ30" s="38"/>
      <c r="BO30" s="38"/>
      <c r="BP30" s="38"/>
      <c r="BQ30" s="38"/>
    </row>
    <row r="31" spans="1:69" x14ac:dyDescent="0.25">
      <c r="A31" s="131" t="s">
        <v>18</v>
      </c>
      <c r="B31" s="260">
        <v>2203</v>
      </c>
      <c r="C31" s="262">
        <v>847</v>
      </c>
      <c r="D31" s="262">
        <v>1356</v>
      </c>
      <c r="E31" s="263">
        <v>552</v>
      </c>
      <c r="F31" s="263">
        <v>158</v>
      </c>
      <c r="G31" s="263">
        <v>53</v>
      </c>
      <c r="H31" s="260">
        <v>175</v>
      </c>
      <c r="I31" s="262">
        <v>51</v>
      </c>
      <c r="J31" s="262">
        <v>124</v>
      </c>
      <c r="K31" s="263">
        <v>1</v>
      </c>
      <c r="L31" s="260">
        <v>2378</v>
      </c>
      <c r="N31" s="37"/>
      <c r="R31" s="38"/>
      <c r="S31" s="38"/>
      <c r="T31" s="38"/>
      <c r="Y31" s="38"/>
      <c r="Z31" s="38"/>
      <c r="AA31" s="38"/>
      <c r="AF31" s="38"/>
      <c r="AG31" s="38"/>
      <c r="AH31" s="38"/>
      <c r="AM31" s="38"/>
      <c r="AN31" s="38"/>
      <c r="AO31" s="38"/>
      <c r="AT31" s="38"/>
      <c r="AU31" s="38"/>
      <c r="AV31" s="38"/>
      <c r="BA31" s="38"/>
      <c r="BB31" s="38"/>
      <c r="BC31" s="38"/>
      <c r="BH31" s="38"/>
      <c r="BI31" s="38"/>
      <c r="BJ31" s="38"/>
      <c r="BO31" s="38"/>
      <c r="BP31" s="38"/>
      <c r="BQ31" s="38"/>
    </row>
    <row r="32" spans="1:69" x14ac:dyDescent="0.25">
      <c r="A32" s="131" t="s">
        <v>111</v>
      </c>
      <c r="B32" s="260">
        <v>1877</v>
      </c>
      <c r="C32" s="262">
        <v>674</v>
      </c>
      <c r="D32" s="262">
        <v>1203</v>
      </c>
      <c r="E32" s="263">
        <v>387</v>
      </c>
      <c r="F32" s="263">
        <v>139</v>
      </c>
      <c r="G32" s="263">
        <v>41</v>
      </c>
      <c r="H32" s="260">
        <v>101</v>
      </c>
      <c r="I32" s="262">
        <v>30</v>
      </c>
      <c r="J32" s="262">
        <v>71</v>
      </c>
      <c r="K32" s="263">
        <v>1</v>
      </c>
      <c r="L32" s="260">
        <v>1978</v>
      </c>
      <c r="N32" s="37"/>
      <c r="R32" s="38"/>
      <c r="S32" s="38"/>
      <c r="T32" s="38"/>
      <c r="Y32" s="38"/>
      <c r="Z32" s="38"/>
      <c r="AA32" s="38"/>
      <c r="AF32" s="38"/>
      <c r="AG32" s="38"/>
      <c r="AH32" s="38"/>
      <c r="AM32" s="38"/>
      <c r="AN32" s="38"/>
      <c r="AO32" s="38"/>
      <c r="AT32" s="38"/>
      <c r="AU32" s="38"/>
      <c r="AV32" s="38"/>
      <c r="BH32" s="38"/>
      <c r="BI32" s="38"/>
      <c r="BJ32" s="38"/>
      <c r="BO32" s="38"/>
      <c r="BP32" s="38"/>
      <c r="BQ32" s="38"/>
    </row>
    <row r="33" spans="1:69" x14ac:dyDescent="0.25">
      <c r="A33" s="131" t="s">
        <v>112</v>
      </c>
      <c r="B33" s="260">
        <v>2997</v>
      </c>
      <c r="C33" s="262">
        <v>1144</v>
      </c>
      <c r="D33" s="262">
        <v>1853</v>
      </c>
      <c r="E33" s="263">
        <v>392</v>
      </c>
      <c r="F33" s="263">
        <v>194</v>
      </c>
      <c r="G33" s="263">
        <v>45</v>
      </c>
      <c r="H33" s="260">
        <v>81</v>
      </c>
      <c r="I33" s="262">
        <v>24</v>
      </c>
      <c r="J33" s="262">
        <v>57</v>
      </c>
      <c r="K33" s="263" t="s">
        <v>468</v>
      </c>
      <c r="L33" s="260">
        <v>3078</v>
      </c>
      <c r="N33" s="37"/>
      <c r="R33" s="38"/>
      <c r="S33" s="38"/>
      <c r="T33" s="38"/>
      <c r="Y33" s="38"/>
      <c r="Z33" s="38"/>
      <c r="AA33" s="38"/>
      <c r="AF33" s="38"/>
      <c r="AG33" s="38"/>
      <c r="AH33" s="38"/>
      <c r="AM33" s="38"/>
      <c r="AN33" s="38"/>
      <c r="AO33" s="38"/>
      <c r="BA33" s="38"/>
      <c r="BB33" s="38"/>
      <c r="BC33" s="38"/>
      <c r="BH33" s="38"/>
      <c r="BI33" s="38"/>
      <c r="BJ33" s="38"/>
      <c r="BO33" s="38"/>
      <c r="BP33" s="38"/>
      <c r="BQ33" s="38"/>
    </row>
    <row r="34" spans="1:69" ht="16.5" customHeight="1" x14ac:dyDescent="0.25">
      <c r="A34" s="129" t="s">
        <v>113</v>
      </c>
      <c r="B34" s="264">
        <v>62.2</v>
      </c>
      <c r="C34" s="264">
        <v>61.7</v>
      </c>
      <c r="D34" s="264">
        <v>62.6</v>
      </c>
      <c r="E34" s="265">
        <v>61.3</v>
      </c>
      <c r="F34" s="265">
        <v>61.7</v>
      </c>
      <c r="G34" s="265">
        <v>60.2</v>
      </c>
      <c r="H34" s="264">
        <v>57</v>
      </c>
      <c r="I34" s="264">
        <v>57.2</v>
      </c>
      <c r="J34" s="264">
        <v>56.9</v>
      </c>
      <c r="K34" s="265">
        <v>56.6</v>
      </c>
      <c r="L34" s="264">
        <v>61.53</v>
      </c>
      <c r="M34" s="36"/>
      <c r="R34" s="38"/>
      <c r="S34" s="38"/>
      <c r="T34" s="38"/>
      <c r="Y34" s="38"/>
      <c r="Z34" s="38"/>
      <c r="AA34" s="38"/>
      <c r="AF34" s="38"/>
      <c r="AG34" s="38"/>
      <c r="AH34" s="38"/>
      <c r="AM34" s="38"/>
      <c r="AN34" s="38"/>
      <c r="AO34" s="38"/>
      <c r="AT34" s="38"/>
      <c r="AU34" s="38"/>
      <c r="AV34" s="38"/>
      <c r="BA34" s="38"/>
      <c r="BB34" s="38"/>
      <c r="BC34" s="38"/>
      <c r="BH34" s="38"/>
      <c r="BI34" s="38"/>
      <c r="BJ34" s="38"/>
      <c r="BO34" s="38"/>
      <c r="BP34" s="38"/>
      <c r="BQ34" s="38"/>
    </row>
    <row r="35" spans="1:69" ht="15" customHeight="1" x14ac:dyDescent="0.25">
      <c r="A35" s="639"/>
      <c r="B35" s="574"/>
      <c r="C35" s="574"/>
      <c r="D35" s="574"/>
      <c r="E35" s="574"/>
      <c r="F35" s="574"/>
      <c r="G35" s="574"/>
      <c r="H35" s="574"/>
      <c r="I35" s="574"/>
      <c r="J35" s="574"/>
      <c r="K35" s="574"/>
      <c r="L35" s="574"/>
    </row>
    <row r="36" spans="1:69" ht="15" customHeight="1" x14ac:dyDescent="0.25">
      <c r="A36" s="633"/>
      <c r="B36" s="601"/>
      <c r="C36" s="601"/>
      <c r="D36" s="601"/>
      <c r="E36" s="601"/>
      <c r="F36" s="601"/>
      <c r="G36" s="601"/>
      <c r="H36" s="601"/>
      <c r="I36" s="601"/>
      <c r="J36" s="601"/>
      <c r="K36" s="601"/>
      <c r="L36" s="601"/>
    </row>
    <row r="37" spans="1:69" ht="15" customHeight="1" x14ac:dyDescent="0.25">
      <c r="A37" s="633"/>
      <c r="B37" s="597"/>
      <c r="C37" s="597"/>
      <c r="D37" s="597"/>
      <c r="E37" s="597"/>
      <c r="F37" s="597"/>
      <c r="G37" s="597"/>
      <c r="H37" s="597"/>
      <c r="I37" s="597"/>
      <c r="J37" s="597"/>
      <c r="K37" s="597"/>
      <c r="L37" s="597"/>
    </row>
    <row r="38" spans="1:69" ht="15" x14ac:dyDescent="0.25">
      <c r="A38" s="614"/>
      <c r="B38" s="587"/>
      <c r="C38" s="587"/>
      <c r="D38" s="587"/>
      <c r="E38" s="587"/>
      <c r="F38" s="587"/>
      <c r="G38" s="587"/>
      <c r="H38" s="587"/>
      <c r="I38" s="587"/>
      <c r="J38" s="587"/>
      <c r="K38" s="587"/>
      <c r="L38" s="587"/>
      <c r="M38" s="587"/>
      <c r="N38" s="587"/>
      <c r="O38" s="587"/>
      <c r="P38" s="587"/>
      <c r="Q38" s="587"/>
      <c r="R38" s="587"/>
      <c r="S38" s="587"/>
      <c r="T38" s="587"/>
      <c r="U38" s="587"/>
      <c r="V38" s="587"/>
      <c r="W38" s="587"/>
    </row>
    <row r="39" spans="1:69" x14ac:dyDescent="0.25">
      <c r="A39" s="39"/>
      <c r="B39" s="40"/>
      <c r="C39" s="40"/>
      <c r="D39" s="40"/>
      <c r="E39" s="40"/>
      <c r="F39" s="40"/>
      <c r="G39" s="40"/>
      <c r="H39" s="40"/>
      <c r="I39" s="40"/>
      <c r="J39" s="40"/>
      <c r="K39" s="40"/>
      <c r="L39" s="40"/>
    </row>
    <row r="40" spans="1:69" ht="29.25" customHeight="1" x14ac:dyDescent="0.25">
      <c r="B40" s="94"/>
      <c r="H40" s="94"/>
      <c r="L40" s="94"/>
    </row>
    <row r="41" spans="1:69" ht="126" customHeight="1" x14ac:dyDescent="0.25">
      <c r="M41" s="34"/>
    </row>
    <row r="42" spans="1:69" x14ac:dyDescent="0.25">
      <c r="M42" s="34"/>
    </row>
    <row r="43" spans="1:69" x14ac:dyDescent="0.25">
      <c r="M43" s="34"/>
    </row>
    <row r="44" spans="1:69" x14ac:dyDescent="0.25">
      <c r="M44" s="34"/>
    </row>
    <row r="45" spans="1:69" x14ac:dyDescent="0.25">
      <c r="M45" s="34"/>
    </row>
    <row r="46" spans="1:69" x14ac:dyDescent="0.25">
      <c r="M46" s="34"/>
    </row>
    <row r="47" spans="1:69" x14ac:dyDescent="0.25">
      <c r="M47" s="34"/>
    </row>
    <row r="48" spans="1:69" x14ac:dyDescent="0.25">
      <c r="M48" s="34"/>
    </row>
    <row r="49" spans="13:13" x14ac:dyDescent="0.25">
      <c r="M49" s="34"/>
    </row>
    <row r="50" spans="13:13" x14ac:dyDescent="0.25">
      <c r="M50" s="34"/>
    </row>
    <row r="51" spans="13:13" x14ac:dyDescent="0.25">
      <c r="M51" s="34"/>
    </row>
  </sheetData>
  <mergeCells count="9">
    <mergeCell ref="A38:W38"/>
    <mergeCell ref="A35:L35"/>
    <mergeCell ref="A36:L36"/>
    <mergeCell ref="A37:L37"/>
    <mergeCell ref="A1:L1"/>
    <mergeCell ref="A3:A4"/>
    <mergeCell ref="B3:G3"/>
    <mergeCell ref="H3:K3"/>
    <mergeCell ref="L3:L4"/>
  </mergeCells>
  <pageMargins left="0.7" right="0.7" top="0.75" bottom="0.75" header="0.3" footer="0.3"/>
  <legacy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7">
    <tabColor theme="3" tint="0.79998168889431442"/>
  </sheetPr>
  <dimension ref="A1:CF35"/>
  <sheetViews>
    <sheetView workbookViewId="0">
      <pane xSplit="1" ySplit="4" topLeftCell="B5" activePane="bottomRight" state="frozen"/>
      <selection activeCell="A36" sqref="A36:L36"/>
      <selection pane="topRight" activeCell="A36" sqref="A36:L36"/>
      <selection pane="bottomLeft" activeCell="A36" sqref="A36:L36"/>
      <selection pane="bottomRight" activeCell="A21" sqref="A21:L21"/>
    </sheetView>
  </sheetViews>
  <sheetFormatPr baseColWidth="10" defaultColWidth="11.42578125" defaultRowHeight="15" x14ac:dyDescent="0.25"/>
  <cols>
    <col min="1" max="1" width="15.7109375" style="34" customWidth="1"/>
    <col min="2" max="2" width="12.28515625" style="34" bestFit="1" customWidth="1"/>
    <col min="3" max="4" width="9.7109375" style="34" customWidth="1"/>
    <col min="5" max="7" width="9.7109375" style="147" customWidth="1"/>
    <col min="8" max="8" width="12.28515625" style="34" customWidth="1"/>
    <col min="9" max="10" width="9.7109375" style="34" customWidth="1"/>
    <col min="11" max="11" width="9.7109375" style="147" customWidth="1"/>
    <col min="12" max="12" width="9.7109375" style="34" customWidth="1"/>
    <col min="13" max="13" width="11.42578125" style="35"/>
    <col min="14" max="69" width="11.42578125" style="34"/>
    <col min="70" max="84" width="11.42578125" style="183"/>
    <col min="85" max="16384" width="11.42578125" style="34"/>
  </cols>
  <sheetData>
    <row r="1" spans="1:84" s="89" customFormat="1" ht="30" customHeight="1" x14ac:dyDescent="0.25">
      <c r="A1" s="551" t="s">
        <v>505</v>
      </c>
      <c r="B1" s="551"/>
      <c r="C1" s="551"/>
      <c r="D1" s="551"/>
      <c r="E1" s="551"/>
      <c r="F1" s="551"/>
      <c r="G1" s="551"/>
      <c r="H1" s="551"/>
      <c r="I1" s="551"/>
      <c r="J1" s="551"/>
      <c r="K1" s="551"/>
      <c r="L1" s="551"/>
      <c r="M1" s="139"/>
      <c r="N1" s="139"/>
    </row>
    <row r="2" spans="1:84" s="89" customFormat="1" ht="12.75" x14ac:dyDescent="0.25">
      <c r="A2" s="182"/>
      <c r="B2" s="182"/>
      <c r="C2" s="182"/>
      <c r="D2" s="182"/>
      <c r="E2" s="182"/>
      <c r="F2" s="182"/>
      <c r="G2" s="182"/>
      <c r="H2" s="182"/>
      <c r="I2" s="182"/>
      <c r="J2" s="182"/>
      <c r="K2" s="182"/>
      <c r="L2" s="182"/>
      <c r="M2" s="139"/>
      <c r="N2" s="139"/>
    </row>
    <row r="3" spans="1:84" s="144" customFormat="1" ht="18.75" customHeight="1" x14ac:dyDescent="0.25">
      <c r="A3" s="622" t="s">
        <v>190</v>
      </c>
      <c r="B3" s="622" t="s">
        <v>121</v>
      </c>
      <c r="C3" s="622"/>
      <c r="D3" s="622"/>
      <c r="E3" s="622"/>
      <c r="F3" s="622"/>
      <c r="G3" s="622"/>
      <c r="H3" s="622" t="s">
        <v>116</v>
      </c>
      <c r="I3" s="622"/>
      <c r="J3" s="622"/>
      <c r="K3" s="622"/>
      <c r="L3" s="622" t="s">
        <v>267</v>
      </c>
      <c r="M3" s="143"/>
    </row>
    <row r="4" spans="1:84" s="144" customFormat="1" ht="73.5" x14ac:dyDescent="0.25">
      <c r="A4" s="622"/>
      <c r="B4" s="179" t="s">
        <v>196</v>
      </c>
      <c r="C4" s="175" t="s">
        <v>114</v>
      </c>
      <c r="D4" s="175" t="s">
        <v>115</v>
      </c>
      <c r="E4" s="146" t="s">
        <v>529</v>
      </c>
      <c r="F4" s="146" t="s">
        <v>193</v>
      </c>
      <c r="G4" s="146" t="s">
        <v>194</v>
      </c>
      <c r="H4" s="179" t="s">
        <v>214</v>
      </c>
      <c r="I4" s="175" t="s">
        <v>114</v>
      </c>
      <c r="J4" s="175" t="s">
        <v>115</v>
      </c>
      <c r="K4" s="146" t="s">
        <v>194</v>
      </c>
      <c r="L4" s="622"/>
      <c r="M4" s="143"/>
      <c r="N4" s="145"/>
    </row>
    <row r="5" spans="1:84" ht="33.75" x14ac:dyDescent="0.25">
      <c r="A5" s="179" t="s">
        <v>212</v>
      </c>
      <c r="B5" s="489">
        <f>'5.1-12 source'!B5</f>
        <v>22482</v>
      </c>
      <c r="C5" s="489">
        <f>'5.1-12 source'!C5</f>
        <v>4758</v>
      </c>
      <c r="D5" s="489">
        <f>'5.1-12 source'!D5</f>
        <v>17724</v>
      </c>
      <c r="E5" s="490">
        <f>'5.1-12 source'!E5</f>
        <v>4043</v>
      </c>
      <c r="F5" s="490">
        <f>'5.1-12 source'!F5</f>
        <v>2095</v>
      </c>
      <c r="G5" s="490">
        <f>'5.1-12 source'!G5</f>
        <v>12211</v>
      </c>
      <c r="H5" s="489">
        <f>'5.1-12 source'!H5</f>
        <v>2220</v>
      </c>
      <c r="I5" s="489">
        <f>'5.1-12 source'!I5</f>
        <v>437</v>
      </c>
      <c r="J5" s="489">
        <f>'5.1-12 source'!J5</f>
        <v>1783</v>
      </c>
      <c r="K5" s="490">
        <f>'5.1-12 source'!K5</f>
        <v>969</v>
      </c>
      <c r="L5" s="489">
        <f>'5.1-12 source'!L5</f>
        <v>24702</v>
      </c>
      <c r="M5" s="36"/>
      <c r="N5" s="37"/>
      <c r="R5" s="38"/>
      <c r="S5" s="38"/>
      <c r="T5" s="38"/>
      <c r="Y5" s="38"/>
      <c r="Z5" s="38"/>
      <c r="AA5" s="38"/>
      <c r="AF5" s="38"/>
      <c r="AG5" s="38"/>
      <c r="AH5" s="38"/>
      <c r="AM5" s="38"/>
      <c r="AN5" s="38"/>
      <c r="AO5" s="38"/>
      <c r="BH5" s="38"/>
      <c r="BI5" s="38"/>
      <c r="BJ5" s="38"/>
      <c r="BO5" s="38"/>
      <c r="BP5" s="38"/>
      <c r="BQ5" s="38"/>
      <c r="BR5" s="34"/>
      <c r="BS5" s="34"/>
      <c r="BT5" s="34"/>
      <c r="BU5" s="34"/>
      <c r="BV5" s="34"/>
      <c r="BW5" s="34"/>
      <c r="BX5" s="34"/>
      <c r="BY5" s="34"/>
      <c r="BZ5" s="34"/>
      <c r="CA5" s="34"/>
      <c r="CB5" s="34"/>
      <c r="CC5" s="34"/>
      <c r="CD5" s="34"/>
      <c r="CE5" s="34"/>
      <c r="CF5" s="34"/>
    </row>
    <row r="6" spans="1:84" ht="12.75" x14ac:dyDescent="0.25">
      <c r="A6" s="131" t="s">
        <v>198</v>
      </c>
      <c r="B6" s="489">
        <f>SUM('5.1-12 source'!B6:B21)</f>
        <v>66</v>
      </c>
      <c r="C6" s="489">
        <f>SUM('5.1-12 source'!C6:C21)</f>
        <v>1</v>
      </c>
      <c r="D6" s="489">
        <f>SUM('5.1-12 source'!D6:D21)</f>
        <v>65</v>
      </c>
      <c r="E6" s="490">
        <f>SUM('5.1-12 source'!E6:E21)</f>
        <v>0</v>
      </c>
      <c r="F6" s="490">
        <f>SUM('5.1-12 source'!F6:F21)</f>
        <v>66</v>
      </c>
      <c r="G6" s="490">
        <f>SUM('5.1-12 source'!G6:G21)</f>
        <v>41</v>
      </c>
      <c r="H6" s="489">
        <f>SUM('5.1-12 source'!H6:H21)</f>
        <v>926</v>
      </c>
      <c r="I6" s="489">
        <f>SUM('5.1-12 source'!I6:I21)</f>
        <v>148</v>
      </c>
      <c r="J6" s="489">
        <f>SUM('5.1-12 source'!J6:J21)</f>
        <v>778</v>
      </c>
      <c r="K6" s="490">
        <f>SUM('5.1-12 source'!K6:K21)</f>
        <v>490</v>
      </c>
      <c r="L6" s="489">
        <f>SUM('5.1-12 source'!L6:L21)</f>
        <v>992</v>
      </c>
      <c r="N6" s="37"/>
      <c r="R6" s="38"/>
      <c r="S6" s="38"/>
      <c r="T6" s="38"/>
      <c r="Y6" s="38"/>
      <c r="Z6" s="38"/>
      <c r="AA6" s="38"/>
      <c r="AF6" s="38"/>
      <c r="AG6" s="38"/>
      <c r="AH6" s="38"/>
      <c r="AM6" s="38"/>
      <c r="AN6" s="38"/>
      <c r="AO6" s="38"/>
      <c r="AT6" s="38"/>
      <c r="AU6" s="38"/>
      <c r="AV6" s="38"/>
      <c r="BA6" s="38"/>
      <c r="BB6" s="38"/>
      <c r="BC6" s="38"/>
      <c r="BH6" s="38"/>
      <c r="BI6" s="38"/>
      <c r="BJ6" s="38"/>
      <c r="BO6" s="38"/>
      <c r="BP6" s="38"/>
      <c r="BQ6" s="38"/>
      <c r="BR6" s="34"/>
      <c r="BS6" s="34"/>
      <c r="BT6" s="34"/>
      <c r="BU6" s="34"/>
      <c r="BV6" s="34"/>
      <c r="BW6" s="34"/>
      <c r="BX6" s="34"/>
      <c r="BY6" s="34"/>
      <c r="BZ6" s="34"/>
      <c r="CA6" s="34"/>
      <c r="CB6" s="34"/>
      <c r="CC6" s="34"/>
      <c r="CD6" s="34"/>
      <c r="CE6" s="34"/>
      <c r="CF6" s="34"/>
    </row>
    <row r="7" spans="1:84" ht="12.75" x14ac:dyDescent="0.25">
      <c r="A7" s="131" t="s">
        <v>105</v>
      </c>
      <c r="B7" s="489">
        <f>'5.1-12 source'!B22</f>
        <v>42</v>
      </c>
      <c r="C7" s="491">
        <f>'5.1-12 source'!C22</f>
        <v>6</v>
      </c>
      <c r="D7" s="491">
        <f>'5.1-12 source'!D22</f>
        <v>36</v>
      </c>
      <c r="E7" s="492">
        <f>'5.1-12 source'!E22</f>
        <v>0</v>
      </c>
      <c r="F7" s="492">
        <f>'5.1-12 source'!F22</f>
        <v>31</v>
      </c>
      <c r="G7" s="492">
        <f>'5.1-12 source'!G22</f>
        <v>23</v>
      </c>
      <c r="H7" s="489">
        <f>'5.1-12 source'!H22</f>
        <v>143</v>
      </c>
      <c r="I7" s="491">
        <f>'5.1-12 source'!I22</f>
        <v>23</v>
      </c>
      <c r="J7" s="491">
        <f>'5.1-12 source'!J22</f>
        <v>120</v>
      </c>
      <c r="K7" s="492">
        <f>'5.1-12 source'!K22</f>
        <v>108</v>
      </c>
      <c r="L7" s="489">
        <f>'5.1-12 source'!L22</f>
        <v>185</v>
      </c>
      <c r="N7" s="37"/>
      <c r="R7" s="38"/>
      <c r="S7" s="38"/>
      <c r="T7" s="38"/>
      <c r="Y7" s="38"/>
      <c r="Z7" s="38"/>
      <c r="AA7" s="38"/>
      <c r="AF7" s="38"/>
      <c r="AG7" s="38"/>
      <c r="AH7" s="38"/>
      <c r="AM7" s="38"/>
      <c r="AN7" s="38"/>
      <c r="AO7" s="38"/>
      <c r="AT7" s="38"/>
      <c r="AU7" s="38"/>
      <c r="AV7" s="38"/>
      <c r="BA7" s="38"/>
      <c r="BB7" s="38"/>
      <c r="BC7" s="38"/>
      <c r="BH7" s="38"/>
      <c r="BI7" s="38"/>
      <c r="BJ7" s="38"/>
      <c r="BO7" s="38"/>
      <c r="BP7" s="38"/>
      <c r="BQ7" s="38"/>
      <c r="BR7" s="34"/>
      <c r="BS7" s="34"/>
      <c r="BT7" s="34"/>
      <c r="BU7" s="34"/>
      <c r="BV7" s="34"/>
      <c r="BW7" s="34"/>
      <c r="BX7" s="34"/>
      <c r="BY7" s="34"/>
      <c r="BZ7" s="34"/>
      <c r="CA7" s="34"/>
      <c r="CB7" s="34"/>
      <c r="CC7" s="34"/>
      <c r="CD7" s="34"/>
      <c r="CE7" s="34"/>
      <c r="CF7" s="34"/>
    </row>
    <row r="8" spans="1:84" ht="12.75" x14ac:dyDescent="0.25">
      <c r="A8" s="131" t="s">
        <v>106</v>
      </c>
      <c r="B8" s="489">
        <f>'5.1-12 source'!B23</f>
        <v>70</v>
      </c>
      <c r="C8" s="491">
        <f>'5.1-12 source'!C23</f>
        <v>4</v>
      </c>
      <c r="D8" s="491">
        <f>'5.1-12 source'!D23</f>
        <v>66</v>
      </c>
      <c r="E8" s="492">
        <f>'5.1-12 source'!E23</f>
        <v>0</v>
      </c>
      <c r="F8" s="492">
        <f>'5.1-12 source'!F23</f>
        <v>61</v>
      </c>
      <c r="G8" s="492">
        <f>'5.1-12 source'!G23</f>
        <v>48</v>
      </c>
      <c r="H8" s="489">
        <f>'5.1-12 source'!H23</f>
        <v>182</v>
      </c>
      <c r="I8" s="491">
        <f>'5.1-12 source'!I23</f>
        <v>32</v>
      </c>
      <c r="J8" s="491">
        <f>'5.1-12 source'!J23</f>
        <v>150</v>
      </c>
      <c r="K8" s="492">
        <f>'5.1-12 source'!K23</f>
        <v>104</v>
      </c>
      <c r="L8" s="489">
        <f>'5.1-12 source'!L23</f>
        <v>252</v>
      </c>
      <c r="N8" s="37"/>
      <c r="R8" s="38"/>
      <c r="S8" s="38"/>
      <c r="T8" s="38"/>
      <c r="Y8" s="38"/>
      <c r="Z8" s="38"/>
      <c r="AA8" s="38"/>
      <c r="AF8" s="38"/>
      <c r="AG8" s="38"/>
      <c r="AH8" s="38"/>
      <c r="AM8" s="38"/>
      <c r="AN8" s="38"/>
      <c r="AO8" s="38"/>
      <c r="AT8" s="38"/>
      <c r="AU8" s="38"/>
      <c r="AV8" s="38"/>
      <c r="BA8" s="38"/>
      <c r="BB8" s="38"/>
      <c r="BC8" s="38"/>
      <c r="BH8" s="38"/>
      <c r="BI8" s="38"/>
      <c r="BJ8" s="38"/>
      <c r="BO8" s="38"/>
      <c r="BP8" s="38"/>
      <c r="BQ8" s="38"/>
      <c r="BR8" s="34"/>
      <c r="BS8" s="34"/>
      <c r="BT8" s="34"/>
      <c r="BU8" s="34"/>
      <c r="BV8" s="34"/>
      <c r="BW8" s="34"/>
      <c r="BX8" s="34"/>
      <c r="BY8" s="34"/>
      <c r="BZ8" s="34"/>
      <c r="CA8" s="34"/>
      <c r="CB8" s="34"/>
      <c r="CC8" s="34"/>
      <c r="CD8" s="34"/>
      <c r="CE8" s="34"/>
      <c r="CF8" s="34"/>
    </row>
    <row r="9" spans="1:84" ht="12.75" x14ac:dyDescent="0.25">
      <c r="A9" s="131" t="s">
        <v>13</v>
      </c>
      <c r="B9" s="489">
        <f>'5.1-12 source'!B24</f>
        <v>4244</v>
      </c>
      <c r="C9" s="491">
        <f>'5.1-12 source'!C24</f>
        <v>489</v>
      </c>
      <c r="D9" s="491">
        <f>'5.1-12 source'!D24</f>
        <v>3755</v>
      </c>
      <c r="E9" s="492">
        <f>'5.1-12 source'!E24</f>
        <v>0</v>
      </c>
      <c r="F9" s="492">
        <f>'5.1-12 source'!F24</f>
        <v>335</v>
      </c>
      <c r="G9" s="492">
        <f>'5.1-12 source'!G24</f>
        <v>4203</v>
      </c>
      <c r="H9" s="489">
        <f>'5.1-12 source'!H24</f>
        <v>168</v>
      </c>
      <c r="I9" s="491">
        <f>'5.1-12 source'!I24</f>
        <v>29</v>
      </c>
      <c r="J9" s="491">
        <f>'5.1-12 source'!J24</f>
        <v>139</v>
      </c>
      <c r="K9" s="492">
        <f>'5.1-12 source'!K24</f>
        <v>82</v>
      </c>
      <c r="L9" s="489">
        <f>'5.1-12 source'!L24</f>
        <v>4412</v>
      </c>
      <c r="N9" s="37"/>
      <c r="R9" s="38"/>
      <c r="S9" s="38"/>
      <c r="T9" s="38"/>
      <c r="Y9" s="38"/>
      <c r="Z9" s="38"/>
      <c r="AA9" s="38"/>
      <c r="AF9" s="38"/>
      <c r="AG9" s="38"/>
      <c r="AH9" s="38"/>
      <c r="AM9" s="38"/>
      <c r="AN9" s="38"/>
      <c r="AO9" s="38"/>
      <c r="AT9" s="38"/>
      <c r="AU9" s="38"/>
      <c r="AV9" s="38"/>
      <c r="BA9" s="38"/>
      <c r="BB9" s="38"/>
      <c r="BC9" s="38"/>
      <c r="BH9" s="38"/>
      <c r="BI9" s="38"/>
      <c r="BJ9" s="38"/>
      <c r="BO9" s="38"/>
      <c r="BP9" s="38"/>
      <c r="BQ9" s="38"/>
      <c r="BR9" s="34"/>
      <c r="BS9" s="34"/>
      <c r="BT9" s="34"/>
      <c r="BU9" s="34"/>
      <c r="BV9" s="34"/>
      <c r="BW9" s="34"/>
      <c r="BX9" s="34"/>
      <c r="BY9" s="34"/>
      <c r="BZ9" s="34"/>
      <c r="CA9" s="34"/>
      <c r="CB9" s="34"/>
      <c r="CC9" s="34"/>
      <c r="CD9" s="34"/>
      <c r="CE9" s="34"/>
      <c r="CF9" s="34"/>
    </row>
    <row r="10" spans="1:84" ht="12.75" x14ac:dyDescent="0.25">
      <c r="A10" s="131" t="s">
        <v>107</v>
      </c>
      <c r="B10" s="489">
        <f>'5.1-12 source'!B25</f>
        <v>1652</v>
      </c>
      <c r="C10" s="491">
        <f>'5.1-12 source'!C25</f>
        <v>216</v>
      </c>
      <c r="D10" s="491">
        <f>'5.1-12 source'!D25</f>
        <v>1436</v>
      </c>
      <c r="E10" s="492">
        <f>'5.1-12 source'!E25</f>
        <v>0</v>
      </c>
      <c r="F10" s="492">
        <f>'5.1-12 source'!F25</f>
        <v>239</v>
      </c>
      <c r="G10" s="492">
        <f>'5.1-12 source'!G25</f>
        <v>1603</v>
      </c>
      <c r="H10" s="489">
        <f>'5.1-12 source'!H25</f>
        <v>160</v>
      </c>
      <c r="I10" s="491">
        <f>'5.1-12 source'!I25</f>
        <v>30</v>
      </c>
      <c r="J10" s="491">
        <f>'5.1-12 source'!J25</f>
        <v>130</v>
      </c>
      <c r="K10" s="492">
        <f>'5.1-12 source'!K25</f>
        <v>51</v>
      </c>
      <c r="L10" s="489">
        <f>'5.1-12 source'!L25</f>
        <v>1812</v>
      </c>
      <c r="N10" s="37"/>
      <c r="R10" s="38"/>
      <c r="S10" s="38"/>
      <c r="T10" s="38"/>
      <c r="Y10" s="38"/>
      <c r="Z10" s="38"/>
      <c r="AA10" s="38"/>
      <c r="AF10" s="38"/>
      <c r="AG10" s="38"/>
      <c r="AH10" s="38"/>
      <c r="AM10" s="38"/>
      <c r="AN10" s="38"/>
      <c r="AO10" s="38"/>
      <c r="AT10" s="38"/>
      <c r="AU10" s="38"/>
      <c r="AV10" s="38"/>
      <c r="BA10" s="38"/>
      <c r="BB10" s="38"/>
      <c r="BC10" s="38"/>
      <c r="BH10" s="38"/>
      <c r="BI10" s="38"/>
      <c r="BJ10" s="38"/>
      <c r="BO10" s="38"/>
      <c r="BP10" s="38"/>
      <c r="BQ10" s="38"/>
      <c r="BR10" s="34"/>
      <c r="BS10" s="34"/>
      <c r="BT10" s="34"/>
      <c r="BU10" s="34"/>
      <c r="BV10" s="34"/>
      <c r="BW10" s="34"/>
      <c r="BX10" s="34"/>
      <c r="BY10" s="34"/>
      <c r="BZ10" s="34"/>
      <c r="CA10" s="34"/>
      <c r="CB10" s="34"/>
      <c r="CC10" s="34"/>
      <c r="CD10" s="34"/>
      <c r="CE10" s="34"/>
      <c r="CF10" s="34"/>
    </row>
    <row r="11" spans="1:84" ht="12.75" x14ac:dyDescent="0.25">
      <c r="A11" s="131" t="s">
        <v>11</v>
      </c>
      <c r="B11" s="489">
        <f>'5.1-12 source'!B26</f>
        <v>1415</v>
      </c>
      <c r="C11" s="491">
        <f>'5.1-12 source'!C26</f>
        <v>216</v>
      </c>
      <c r="D11" s="491">
        <f>'5.1-12 source'!D26</f>
        <v>1199</v>
      </c>
      <c r="E11" s="492">
        <f>'5.1-12 source'!E26</f>
        <v>0</v>
      </c>
      <c r="F11" s="492">
        <f>'5.1-12 source'!F26</f>
        <v>242</v>
      </c>
      <c r="G11" s="492">
        <f>'5.1-12 source'!G26</f>
        <v>1337</v>
      </c>
      <c r="H11" s="489">
        <f>'5.1-12 source'!H26</f>
        <v>154</v>
      </c>
      <c r="I11" s="491">
        <f>'5.1-12 source'!I26</f>
        <v>45</v>
      </c>
      <c r="J11" s="491">
        <f>'5.1-12 source'!J26</f>
        <v>109</v>
      </c>
      <c r="K11" s="492">
        <f>'5.1-12 source'!K26</f>
        <v>67</v>
      </c>
      <c r="L11" s="489">
        <f>'5.1-12 source'!L26</f>
        <v>1569</v>
      </c>
      <c r="N11" s="37"/>
      <c r="R11" s="38"/>
      <c r="S11" s="38"/>
      <c r="T11" s="38"/>
      <c r="Y11" s="38"/>
      <c r="Z11" s="38"/>
      <c r="AA11" s="38"/>
      <c r="AF11" s="38"/>
      <c r="AG11" s="38"/>
      <c r="AH11" s="38"/>
      <c r="AM11" s="38"/>
      <c r="AN11" s="38"/>
      <c r="AO11" s="38"/>
      <c r="AT11" s="38"/>
      <c r="AU11" s="38"/>
      <c r="AV11" s="38"/>
      <c r="BA11" s="38"/>
      <c r="BB11" s="38"/>
      <c r="BC11" s="38"/>
      <c r="BH11" s="38"/>
      <c r="BI11" s="38"/>
      <c r="BJ11" s="38"/>
      <c r="BO11" s="38"/>
      <c r="BP11" s="38"/>
      <c r="BQ11" s="38"/>
      <c r="BR11" s="34"/>
      <c r="BS11" s="34"/>
      <c r="BT11" s="34"/>
      <c r="BU11" s="34"/>
      <c r="BV11" s="34"/>
      <c r="BW11" s="34"/>
      <c r="BX11" s="34"/>
      <c r="BY11" s="34"/>
      <c r="BZ11" s="34"/>
      <c r="CA11" s="34"/>
      <c r="CB11" s="34"/>
      <c r="CC11" s="34"/>
      <c r="CD11" s="34"/>
      <c r="CE11" s="34"/>
      <c r="CF11" s="34"/>
    </row>
    <row r="12" spans="1:84" ht="12.75" x14ac:dyDescent="0.25">
      <c r="A12" s="131" t="s">
        <v>108</v>
      </c>
      <c r="B12" s="489">
        <f>'5.1-12 source'!B27</f>
        <v>4511</v>
      </c>
      <c r="C12" s="491">
        <f>'5.1-12 source'!C27</f>
        <v>1442</v>
      </c>
      <c r="D12" s="491">
        <f>'5.1-12 source'!D27</f>
        <v>3069</v>
      </c>
      <c r="E12" s="492">
        <f>'5.1-12 source'!E27</f>
        <v>2322</v>
      </c>
      <c r="F12" s="492">
        <f>'5.1-12 source'!F27</f>
        <v>326</v>
      </c>
      <c r="G12" s="492">
        <f>'5.1-12 source'!G27</f>
        <v>1704</v>
      </c>
      <c r="H12" s="489">
        <f>'5.1-12 source'!H27</f>
        <v>190</v>
      </c>
      <c r="I12" s="491">
        <f>'5.1-12 source'!I27</f>
        <v>51</v>
      </c>
      <c r="J12" s="491">
        <f>'5.1-12 source'!J27</f>
        <v>139</v>
      </c>
      <c r="K12" s="492">
        <f>'5.1-12 source'!K27</f>
        <v>54</v>
      </c>
      <c r="L12" s="489">
        <f>'5.1-12 source'!L27</f>
        <v>4701</v>
      </c>
      <c r="N12" s="37"/>
      <c r="R12" s="38"/>
      <c r="S12" s="38"/>
      <c r="T12" s="38"/>
      <c r="Y12" s="38"/>
      <c r="Z12" s="38"/>
      <c r="AA12" s="38"/>
      <c r="AF12" s="38"/>
      <c r="AG12" s="38"/>
      <c r="AH12" s="38"/>
      <c r="AM12" s="38"/>
      <c r="AN12" s="38"/>
      <c r="AO12" s="38"/>
      <c r="AT12" s="38"/>
      <c r="AU12" s="38"/>
      <c r="AV12" s="38"/>
      <c r="BA12" s="38"/>
      <c r="BB12" s="38"/>
      <c r="BC12" s="38"/>
      <c r="BH12" s="38"/>
      <c r="BI12" s="38"/>
      <c r="BJ12" s="38"/>
      <c r="BO12" s="38"/>
      <c r="BP12" s="38"/>
      <c r="BQ12" s="38"/>
      <c r="BR12" s="34"/>
      <c r="BS12" s="34"/>
      <c r="BT12" s="34"/>
      <c r="BU12" s="34"/>
      <c r="BV12" s="34"/>
      <c r="BW12" s="34"/>
      <c r="BX12" s="34"/>
      <c r="BY12" s="34"/>
      <c r="BZ12" s="34"/>
      <c r="CA12" s="34"/>
      <c r="CB12" s="34"/>
      <c r="CC12" s="34"/>
      <c r="CD12" s="34"/>
      <c r="CE12" s="34"/>
      <c r="CF12" s="34"/>
    </row>
    <row r="13" spans="1:84" ht="12.75" x14ac:dyDescent="0.25">
      <c r="A13" s="131" t="s">
        <v>109</v>
      </c>
      <c r="B13" s="489">
        <f>'5.1-12 source'!B28</f>
        <v>2826</v>
      </c>
      <c r="C13" s="491">
        <f>'5.1-12 source'!C28</f>
        <v>605</v>
      </c>
      <c r="D13" s="491">
        <f>'5.1-12 source'!D28</f>
        <v>2221</v>
      </c>
      <c r="E13" s="492">
        <f>'5.1-12 source'!E28</f>
        <v>629</v>
      </c>
      <c r="F13" s="492">
        <f>'5.1-12 source'!F28</f>
        <v>285</v>
      </c>
      <c r="G13" s="492">
        <f>'5.1-12 source'!G28</f>
        <v>1639</v>
      </c>
      <c r="H13" s="489">
        <f>'5.1-12 source'!H28</f>
        <v>167</v>
      </c>
      <c r="I13" s="491">
        <f>'5.1-12 source'!I28</f>
        <v>43</v>
      </c>
      <c r="J13" s="491">
        <f>'5.1-12 source'!J28</f>
        <v>124</v>
      </c>
      <c r="K13" s="492">
        <f>'5.1-12 source'!K28</f>
        <v>11</v>
      </c>
      <c r="L13" s="489">
        <f>'5.1-12 source'!L28</f>
        <v>2993</v>
      </c>
      <c r="N13" s="37"/>
      <c r="R13" s="38"/>
      <c r="S13" s="38"/>
      <c r="T13" s="38"/>
      <c r="Y13" s="38"/>
      <c r="Z13" s="38"/>
      <c r="AA13" s="38"/>
      <c r="AF13" s="38"/>
      <c r="AG13" s="38"/>
      <c r="AH13" s="38"/>
      <c r="AM13" s="38"/>
      <c r="AN13" s="38"/>
      <c r="AO13" s="38"/>
      <c r="AT13" s="38"/>
      <c r="AU13" s="38"/>
      <c r="AV13" s="38"/>
      <c r="BA13" s="38"/>
      <c r="BB13" s="38"/>
      <c r="BC13" s="38"/>
      <c r="BH13" s="38"/>
      <c r="BI13" s="38"/>
      <c r="BJ13" s="38"/>
      <c r="BO13" s="38"/>
      <c r="BP13" s="38"/>
      <c r="BQ13" s="38"/>
      <c r="BR13" s="34"/>
      <c r="BS13" s="34"/>
      <c r="BT13" s="34"/>
      <c r="BU13" s="34"/>
      <c r="BV13" s="34"/>
      <c r="BW13" s="34"/>
      <c r="BX13" s="34"/>
      <c r="BY13" s="34"/>
      <c r="BZ13" s="34"/>
      <c r="CA13" s="34"/>
      <c r="CB13" s="34"/>
      <c r="CC13" s="34"/>
      <c r="CD13" s="34"/>
      <c r="CE13" s="34"/>
      <c r="CF13" s="34"/>
    </row>
    <row r="14" spans="1:84" ht="12.75" x14ac:dyDescent="0.25">
      <c r="A14" s="131" t="s">
        <v>14</v>
      </c>
      <c r="B14" s="489">
        <f>'5.1-12 source'!B29</f>
        <v>4710</v>
      </c>
      <c r="C14" s="491">
        <f>'5.1-12 source'!C29</f>
        <v>935</v>
      </c>
      <c r="D14" s="491">
        <f>'5.1-12 source'!D29</f>
        <v>3775</v>
      </c>
      <c r="E14" s="492">
        <f>'5.1-12 source'!E29</f>
        <v>594</v>
      </c>
      <c r="F14" s="492">
        <f>'5.1-12 source'!F29</f>
        <v>282</v>
      </c>
      <c r="G14" s="492">
        <f>'5.1-12 source'!G29</f>
        <v>1031</v>
      </c>
      <c r="H14" s="489">
        <f>'5.1-12 source'!H29</f>
        <v>68</v>
      </c>
      <c r="I14" s="491">
        <f>'5.1-12 source'!I29</f>
        <v>19</v>
      </c>
      <c r="J14" s="491">
        <f>'5.1-12 source'!J29</f>
        <v>49</v>
      </c>
      <c r="K14" s="492">
        <f>'5.1-12 source'!K29</f>
        <v>2</v>
      </c>
      <c r="L14" s="489">
        <f>'5.1-12 source'!L29</f>
        <v>4778</v>
      </c>
      <c r="N14" s="37"/>
      <c r="R14" s="38"/>
      <c r="S14" s="38"/>
      <c r="T14" s="38"/>
      <c r="Y14" s="38"/>
      <c r="Z14" s="38"/>
      <c r="AA14" s="38"/>
      <c r="AF14" s="38"/>
      <c r="AG14" s="38"/>
      <c r="AH14" s="38"/>
      <c r="AM14" s="38"/>
      <c r="AN14" s="38"/>
      <c r="AO14" s="38"/>
      <c r="AT14" s="38"/>
      <c r="AU14" s="38"/>
      <c r="AV14" s="38"/>
      <c r="BA14" s="38"/>
      <c r="BB14" s="38"/>
      <c r="BC14" s="38"/>
      <c r="BH14" s="38"/>
      <c r="BI14" s="38"/>
      <c r="BJ14" s="38"/>
      <c r="BO14" s="38"/>
      <c r="BP14" s="38"/>
      <c r="BQ14" s="38"/>
      <c r="BR14" s="34"/>
      <c r="BS14" s="34"/>
      <c r="BT14" s="34"/>
      <c r="BU14" s="34"/>
      <c r="BV14" s="34"/>
      <c r="BW14" s="34"/>
      <c r="BX14" s="34"/>
      <c r="BY14" s="34"/>
      <c r="BZ14" s="34"/>
      <c r="CA14" s="34"/>
      <c r="CB14" s="34"/>
      <c r="CC14" s="34"/>
      <c r="CD14" s="34"/>
      <c r="CE14" s="34"/>
      <c r="CF14" s="34"/>
    </row>
    <row r="15" spans="1:84" ht="12.75" x14ac:dyDescent="0.25">
      <c r="A15" s="131" t="s">
        <v>110</v>
      </c>
      <c r="B15" s="489">
        <f>'5.1-12 source'!B30</f>
        <v>1150</v>
      </c>
      <c r="C15" s="491">
        <f>'5.1-12 source'!C30</f>
        <v>301</v>
      </c>
      <c r="D15" s="491">
        <f>'5.1-12 source'!D30</f>
        <v>849</v>
      </c>
      <c r="E15" s="492">
        <f>'5.1-12 source'!E30</f>
        <v>210</v>
      </c>
      <c r="F15" s="492">
        <f>'5.1-12 source'!F30</f>
        <v>91</v>
      </c>
      <c r="G15" s="492">
        <f>'5.1-12 source'!G30</f>
        <v>255</v>
      </c>
      <c r="H15" s="489">
        <f>'5.1-12 source'!H30</f>
        <v>25</v>
      </c>
      <c r="I15" s="491">
        <f>'5.1-12 source'!I30</f>
        <v>10</v>
      </c>
      <c r="J15" s="491">
        <f>'5.1-12 source'!J30</f>
        <v>15</v>
      </c>
      <c r="K15" s="492">
        <f>'5.1-12 source'!K30</f>
        <v>0</v>
      </c>
      <c r="L15" s="489">
        <f>'5.1-12 source'!L30</f>
        <v>1175</v>
      </c>
      <c r="N15" s="37"/>
      <c r="R15" s="38"/>
      <c r="S15" s="38"/>
      <c r="T15" s="38"/>
      <c r="Y15" s="38"/>
      <c r="Z15" s="38"/>
      <c r="AA15" s="38"/>
      <c r="AF15" s="38"/>
      <c r="AG15" s="38"/>
      <c r="AH15" s="38"/>
      <c r="AM15" s="38"/>
      <c r="AN15" s="38"/>
      <c r="AO15" s="38"/>
      <c r="AT15" s="38"/>
      <c r="AU15" s="38"/>
      <c r="AV15" s="38"/>
      <c r="BA15" s="38"/>
      <c r="BB15" s="38"/>
      <c r="BC15" s="38"/>
      <c r="BH15" s="38"/>
      <c r="BI15" s="38"/>
      <c r="BJ15" s="38"/>
      <c r="BO15" s="38"/>
      <c r="BP15" s="38"/>
      <c r="BQ15" s="38"/>
      <c r="BR15" s="34"/>
      <c r="BS15" s="34"/>
      <c r="BT15" s="34"/>
      <c r="BU15" s="34"/>
      <c r="BV15" s="34"/>
      <c r="BW15" s="34"/>
      <c r="BX15" s="34"/>
      <c r="BY15" s="34"/>
      <c r="BZ15" s="34"/>
      <c r="CA15" s="34"/>
      <c r="CB15" s="34"/>
      <c r="CC15" s="34"/>
      <c r="CD15" s="34"/>
      <c r="CE15" s="34"/>
      <c r="CF15" s="34"/>
    </row>
    <row r="16" spans="1:84" x14ac:dyDescent="0.25">
      <c r="A16" s="131" t="s">
        <v>18</v>
      </c>
      <c r="B16" s="489">
        <f>'5.1-12 source'!B31</f>
        <v>718</v>
      </c>
      <c r="C16" s="491">
        <f>'5.1-12 source'!C31</f>
        <v>195</v>
      </c>
      <c r="D16" s="491">
        <f>'5.1-12 source'!D31</f>
        <v>523</v>
      </c>
      <c r="E16" s="492">
        <f>'5.1-12 source'!E31</f>
        <v>121</v>
      </c>
      <c r="F16" s="493">
        <f>'5.1-12 source'!F31</f>
        <v>57</v>
      </c>
      <c r="G16" s="492">
        <f>'5.1-12 source'!G31</f>
        <v>142</v>
      </c>
      <c r="H16" s="489">
        <f>'5.1-12 source'!H31</f>
        <v>18</v>
      </c>
      <c r="I16" s="491">
        <f>'5.1-12 source'!I31</f>
        <v>3</v>
      </c>
      <c r="J16" s="491">
        <f>'5.1-12 source'!J31</f>
        <v>15</v>
      </c>
      <c r="K16" s="492">
        <f>'5.1-12 source'!K31</f>
        <v>0</v>
      </c>
      <c r="L16" s="489">
        <f>'5.1-12 source'!L31</f>
        <v>736</v>
      </c>
      <c r="N16" s="37"/>
      <c r="R16" s="38"/>
      <c r="S16" s="38"/>
      <c r="T16" s="38"/>
      <c r="Y16" s="38"/>
      <c r="Z16" s="38"/>
      <c r="AA16" s="38"/>
      <c r="AF16" s="38"/>
      <c r="AG16" s="38"/>
      <c r="AH16" s="38"/>
      <c r="AM16" s="38"/>
      <c r="AN16" s="38"/>
      <c r="AO16" s="38"/>
      <c r="AT16" s="38"/>
      <c r="AU16" s="38"/>
      <c r="AV16" s="38"/>
      <c r="BA16" s="38"/>
      <c r="BB16" s="38"/>
      <c r="BC16" s="38"/>
      <c r="BH16" s="38"/>
      <c r="BI16" s="38"/>
      <c r="BJ16" s="38"/>
      <c r="BO16" s="38"/>
      <c r="BP16" s="38"/>
      <c r="BQ16" s="38"/>
      <c r="BR16" s="34"/>
      <c r="BS16" s="34"/>
      <c r="BT16" s="34"/>
      <c r="BU16" s="34"/>
      <c r="BV16" s="34"/>
      <c r="BW16" s="34"/>
      <c r="BX16" s="34"/>
      <c r="BY16" s="34"/>
      <c r="BZ16" s="34"/>
      <c r="CA16" s="34"/>
      <c r="CB16" s="34"/>
      <c r="CC16" s="34"/>
      <c r="CD16" s="34"/>
      <c r="CE16" s="34"/>
      <c r="CF16" s="34"/>
    </row>
    <row r="17" spans="1:84" ht="12.75" x14ac:dyDescent="0.25">
      <c r="A17" s="131" t="s">
        <v>111</v>
      </c>
      <c r="B17" s="489">
        <f>'5.1-12 source'!B32</f>
        <v>571</v>
      </c>
      <c r="C17" s="491">
        <f>'5.1-12 source'!C32</f>
        <v>177</v>
      </c>
      <c r="D17" s="491">
        <f>'5.1-12 source'!D32</f>
        <v>394</v>
      </c>
      <c r="E17" s="492">
        <f>'5.1-12 source'!E32</f>
        <v>96</v>
      </c>
      <c r="F17" s="492">
        <f>'5.1-12 source'!F32</f>
        <v>40</v>
      </c>
      <c r="G17" s="492">
        <f>'5.1-12 source'!G32</f>
        <v>115</v>
      </c>
      <c r="H17" s="489">
        <f>'5.1-12 source'!H32</f>
        <v>13</v>
      </c>
      <c r="I17" s="491">
        <f>'5.1-12 source'!I32</f>
        <v>2</v>
      </c>
      <c r="J17" s="491">
        <f>'5.1-12 source'!J32</f>
        <v>11</v>
      </c>
      <c r="K17" s="492">
        <f>'5.1-12 source'!K32</f>
        <v>0</v>
      </c>
      <c r="L17" s="489">
        <f>'5.1-12 source'!L32</f>
        <v>584</v>
      </c>
      <c r="N17" s="37"/>
      <c r="R17" s="38"/>
      <c r="S17" s="38"/>
      <c r="T17" s="38"/>
      <c r="Y17" s="38"/>
      <c r="Z17" s="38"/>
      <c r="AA17" s="38"/>
      <c r="AF17" s="38"/>
      <c r="AG17" s="38"/>
      <c r="AH17" s="38"/>
      <c r="AM17" s="38"/>
      <c r="AN17" s="38"/>
      <c r="AO17" s="38"/>
      <c r="AT17" s="38"/>
      <c r="AU17" s="38"/>
      <c r="AV17" s="38"/>
      <c r="BH17" s="38"/>
      <c r="BI17" s="38"/>
      <c r="BJ17" s="38"/>
      <c r="BO17" s="38"/>
      <c r="BP17" s="38"/>
      <c r="BQ17" s="38"/>
      <c r="BR17" s="34"/>
      <c r="BS17" s="34"/>
      <c r="BT17" s="34"/>
      <c r="BU17" s="34"/>
      <c r="BV17" s="34"/>
      <c r="BW17" s="34"/>
      <c r="BX17" s="34"/>
      <c r="BY17" s="34"/>
      <c r="BZ17" s="34"/>
      <c r="CA17" s="34"/>
      <c r="CB17" s="34"/>
      <c r="CC17" s="34"/>
      <c r="CD17" s="34"/>
      <c r="CE17" s="34"/>
      <c r="CF17" s="34"/>
    </row>
    <row r="18" spans="1:84" ht="12.75" x14ac:dyDescent="0.25">
      <c r="A18" s="131" t="s">
        <v>112</v>
      </c>
      <c r="B18" s="489">
        <f>'5.1-12 source'!B33</f>
        <v>507</v>
      </c>
      <c r="C18" s="491">
        <f>'5.1-12 source'!C33</f>
        <v>171</v>
      </c>
      <c r="D18" s="491">
        <f>'5.1-12 source'!D33</f>
        <v>336</v>
      </c>
      <c r="E18" s="492">
        <f>'5.1-12 source'!E33</f>
        <v>71</v>
      </c>
      <c r="F18" s="492">
        <f>'5.1-12 source'!F33</f>
        <v>40</v>
      </c>
      <c r="G18" s="492">
        <f>'5.1-12 source'!G33</f>
        <v>70</v>
      </c>
      <c r="H18" s="489">
        <f>'5.1-12 source'!H33</f>
        <v>6</v>
      </c>
      <c r="I18" s="491">
        <f>'5.1-12 source'!I33</f>
        <v>2</v>
      </c>
      <c r="J18" s="491">
        <f>'5.1-12 source'!J33</f>
        <v>4</v>
      </c>
      <c r="K18" s="492" t="str">
        <f>'5.1-12 source'!K33</f>
        <v/>
      </c>
      <c r="L18" s="489">
        <f>'5.1-12 source'!L33</f>
        <v>513</v>
      </c>
      <c r="N18" s="37"/>
      <c r="R18" s="38"/>
      <c r="S18" s="38"/>
      <c r="T18" s="38"/>
      <c r="Y18" s="38"/>
      <c r="Z18" s="38"/>
      <c r="AA18" s="38"/>
      <c r="AF18" s="38"/>
      <c r="AG18" s="38"/>
      <c r="AH18" s="38"/>
      <c r="AM18" s="38"/>
      <c r="AN18" s="38"/>
      <c r="AO18" s="38"/>
      <c r="BA18" s="38"/>
      <c r="BB18" s="38"/>
      <c r="BC18" s="38"/>
      <c r="BH18" s="38"/>
      <c r="BI18" s="38"/>
      <c r="BJ18" s="38"/>
      <c r="BO18" s="38"/>
      <c r="BP18" s="38"/>
      <c r="BQ18" s="38"/>
      <c r="BR18" s="34"/>
      <c r="BS18" s="34"/>
      <c r="BT18" s="34"/>
      <c r="BU18" s="34"/>
      <c r="BV18" s="34"/>
      <c r="BW18" s="34"/>
      <c r="BX18" s="34"/>
      <c r="BY18" s="34"/>
      <c r="BZ18" s="34"/>
      <c r="CA18" s="34"/>
      <c r="CB18" s="34"/>
      <c r="CC18" s="34"/>
      <c r="CD18" s="34"/>
      <c r="CE18" s="34"/>
      <c r="CF18" s="34"/>
    </row>
    <row r="19" spans="1:84" ht="15" customHeight="1" x14ac:dyDescent="0.25">
      <c r="A19" s="179" t="s">
        <v>113</v>
      </c>
      <c r="B19" s="494">
        <f>'5.1-12 source'!B34</f>
        <v>60.6</v>
      </c>
      <c r="C19" s="494">
        <f>'5.1-12 source'!C34</f>
        <v>61.1</v>
      </c>
      <c r="D19" s="494">
        <f>'5.1-12 source'!D34</f>
        <v>60.4</v>
      </c>
      <c r="E19" s="495">
        <f>'5.1-12 source'!E34</f>
        <v>61.2</v>
      </c>
      <c r="F19" s="495">
        <f>'5.1-12 source'!F34</f>
        <v>59.9</v>
      </c>
      <c r="G19" s="495">
        <f>'5.1-12 source'!G34</f>
        <v>59.4</v>
      </c>
      <c r="H19" s="494">
        <f>'5.1-12 source'!H34</f>
        <v>54.7</v>
      </c>
      <c r="I19" s="494">
        <f>'5.1-12 source'!I34</f>
        <v>56.1</v>
      </c>
      <c r="J19" s="494">
        <f>'5.1-12 source'!J34</f>
        <v>54.4</v>
      </c>
      <c r="K19" s="495">
        <f>'5.1-12 source'!K34</f>
        <v>55</v>
      </c>
      <c r="L19" s="494">
        <f>'5.1-12 source'!L34</f>
        <v>60.1</v>
      </c>
      <c r="M19" s="36"/>
      <c r="R19" s="38"/>
      <c r="S19" s="38"/>
      <c r="T19" s="38"/>
      <c r="Y19" s="38"/>
      <c r="Z19" s="38"/>
      <c r="AA19" s="38"/>
      <c r="AF19" s="38"/>
      <c r="AG19" s="38"/>
      <c r="AH19" s="38"/>
      <c r="AM19" s="38"/>
      <c r="AN19" s="38"/>
      <c r="AO19" s="38"/>
      <c r="AT19" s="38"/>
      <c r="AU19" s="38"/>
      <c r="AV19" s="38"/>
      <c r="BA19" s="38"/>
      <c r="BB19" s="38"/>
      <c r="BC19" s="38"/>
      <c r="BH19" s="38"/>
      <c r="BI19" s="38"/>
      <c r="BJ19" s="38"/>
      <c r="BO19" s="38"/>
      <c r="BP19" s="38"/>
      <c r="BQ19" s="38"/>
      <c r="BR19" s="34"/>
      <c r="BS19" s="34"/>
      <c r="BT19" s="34"/>
      <c r="BU19" s="34"/>
      <c r="BV19" s="34"/>
      <c r="BW19" s="34"/>
      <c r="BX19" s="34"/>
      <c r="BY19" s="34"/>
      <c r="BZ19" s="34"/>
      <c r="CA19" s="34"/>
      <c r="CB19" s="34"/>
      <c r="CC19" s="34"/>
      <c r="CD19" s="34"/>
      <c r="CE19" s="34"/>
      <c r="CF19" s="34"/>
    </row>
    <row r="20" spans="1:84" ht="15" customHeight="1" x14ac:dyDescent="0.25">
      <c r="A20" s="639" t="s">
        <v>538</v>
      </c>
      <c r="B20" s="675"/>
      <c r="C20" s="675"/>
      <c r="D20" s="675"/>
      <c r="E20" s="675"/>
      <c r="F20" s="675"/>
      <c r="G20" s="675"/>
      <c r="H20" s="675"/>
      <c r="I20" s="675"/>
      <c r="J20" s="675"/>
      <c r="K20" s="675"/>
      <c r="L20" s="675"/>
      <c r="BR20" s="34"/>
      <c r="BS20" s="34"/>
      <c r="BT20" s="34"/>
      <c r="BU20" s="34"/>
      <c r="BV20" s="34"/>
      <c r="BW20" s="34"/>
      <c r="BX20" s="34"/>
      <c r="BY20" s="34"/>
      <c r="BZ20" s="34"/>
      <c r="CA20" s="34"/>
      <c r="CB20" s="34"/>
      <c r="CC20" s="34"/>
      <c r="CD20" s="34"/>
      <c r="CE20" s="34"/>
      <c r="CF20" s="34"/>
    </row>
    <row r="21" spans="1:84" x14ac:dyDescent="0.25">
      <c r="A21" s="678" t="s">
        <v>290</v>
      </c>
      <c r="B21" s="573"/>
      <c r="C21" s="573"/>
      <c r="D21" s="573"/>
      <c r="E21" s="573"/>
      <c r="F21" s="573"/>
      <c r="G21" s="573"/>
      <c r="H21" s="573"/>
      <c r="I21" s="573"/>
      <c r="J21" s="573"/>
      <c r="K21" s="573"/>
      <c r="L21" s="573"/>
      <c r="BR21" s="34"/>
      <c r="BS21" s="34"/>
      <c r="BT21" s="34"/>
      <c r="BU21" s="34"/>
      <c r="BV21" s="34"/>
      <c r="BW21" s="34"/>
      <c r="BX21" s="34"/>
      <c r="BY21" s="34"/>
      <c r="BZ21" s="34"/>
      <c r="CA21" s="34"/>
      <c r="CB21" s="34"/>
      <c r="CC21" s="34"/>
      <c r="CD21" s="34"/>
      <c r="CE21" s="34"/>
      <c r="CF21" s="34"/>
    </row>
    <row r="22" spans="1:84" x14ac:dyDescent="0.25">
      <c r="A22" s="633" t="s">
        <v>293</v>
      </c>
      <c r="B22" s="573"/>
      <c r="C22" s="573"/>
      <c r="D22" s="573"/>
      <c r="E22" s="573"/>
      <c r="F22" s="573"/>
      <c r="G22" s="573"/>
      <c r="H22" s="573"/>
      <c r="I22" s="573"/>
      <c r="J22" s="573"/>
      <c r="K22" s="573"/>
      <c r="L22" s="573"/>
      <c r="BR22" s="34"/>
      <c r="BS22" s="34"/>
      <c r="BT22" s="34"/>
      <c r="BU22" s="34"/>
      <c r="BV22" s="34"/>
      <c r="BW22" s="34"/>
      <c r="BX22" s="34"/>
      <c r="BY22" s="34"/>
      <c r="BZ22" s="34"/>
      <c r="CA22" s="34"/>
      <c r="CB22" s="34"/>
      <c r="CC22" s="34"/>
      <c r="CD22" s="34"/>
      <c r="CE22" s="34"/>
      <c r="CF22" s="34"/>
    </row>
    <row r="23" spans="1:84" ht="23.45" customHeight="1" x14ac:dyDescent="0.25">
      <c r="A23" s="679" t="s">
        <v>359</v>
      </c>
      <c r="B23" s="573"/>
      <c r="C23" s="573"/>
      <c r="D23" s="573"/>
      <c r="E23" s="573"/>
      <c r="F23" s="573"/>
      <c r="G23" s="573"/>
      <c r="H23" s="573"/>
      <c r="I23" s="573"/>
      <c r="J23" s="573"/>
      <c r="K23" s="573"/>
      <c r="L23" s="573"/>
      <c r="M23" s="64"/>
      <c r="N23" s="64"/>
      <c r="BR23" s="34"/>
      <c r="BS23" s="34"/>
      <c r="BT23" s="34"/>
      <c r="BU23" s="34"/>
      <c r="BV23" s="34"/>
      <c r="BW23" s="34"/>
      <c r="BX23" s="34"/>
      <c r="BY23" s="34"/>
      <c r="BZ23" s="34"/>
      <c r="CA23" s="34"/>
      <c r="CB23" s="34"/>
      <c r="CC23" s="34"/>
      <c r="CD23" s="34"/>
      <c r="CE23" s="34"/>
      <c r="CF23" s="34"/>
    </row>
    <row r="24" spans="1:84" ht="12.75" x14ac:dyDescent="0.25">
      <c r="B24" s="94"/>
      <c r="H24" s="94"/>
      <c r="L24" s="94"/>
      <c r="BR24" s="34"/>
      <c r="BS24" s="34"/>
      <c r="BT24" s="34"/>
      <c r="BU24" s="34"/>
      <c r="BV24" s="34"/>
      <c r="BW24" s="34"/>
      <c r="BX24" s="34"/>
      <c r="BY24" s="34"/>
      <c r="BZ24" s="34"/>
      <c r="CA24" s="34"/>
      <c r="CB24" s="34"/>
      <c r="CC24" s="34"/>
      <c r="CD24" s="34"/>
      <c r="CE24" s="34"/>
      <c r="CF24" s="34"/>
    </row>
    <row r="25" spans="1:84" ht="12.75" x14ac:dyDescent="0.25">
      <c r="M25" s="34"/>
      <c r="BR25" s="34"/>
      <c r="BS25" s="34"/>
      <c r="BT25" s="34"/>
      <c r="BU25" s="34"/>
      <c r="BV25" s="34"/>
      <c r="BW25" s="34"/>
      <c r="BX25" s="34"/>
      <c r="BY25" s="34"/>
      <c r="BZ25" s="34"/>
      <c r="CA25" s="34"/>
      <c r="CB25" s="34"/>
      <c r="CC25" s="34"/>
      <c r="CD25" s="34"/>
      <c r="CE25" s="34"/>
      <c r="CF25" s="34"/>
    </row>
    <row r="26" spans="1:84" ht="12.75" x14ac:dyDescent="0.25">
      <c r="M26" s="34"/>
      <c r="BR26" s="34"/>
      <c r="BS26" s="34"/>
      <c r="BT26" s="34"/>
      <c r="BU26" s="34"/>
      <c r="BV26" s="34"/>
      <c r="BW26" s="34"/>
      <c r="BX26" s="34"/>
      <c r="BY26" s="34"/>
      <c r="BZ26" s="34"/>
      <c r="CA26" s="34"/>
      <c r="CB26" s="34"/>
      <c r="CC26" s="34"/>
      <c r="CD26" s="34"/>
      <c r="CE26" s="34"/>
      <c r="CF26" s="34"/>
    </row>
    <row r="27" spans="1:84" ht="12.75" x14ac:dyDescent="0.25">
      <c r="M27" s="34"/>
      <c r="BR27" s="34"/>
      <c r="BS27" s="34"/>
      <c r="BT27" s="34"/>
      <c r="BU27" s="34"/>
      <c r="BV27" s="34"/>
      <c r="BW27" s="34"/>
      <c r="BX27" s="34"/>
      <c r="BY27" s="34"/>
      <c r="BZ27" s="34"/>
      <c r="CA27" s="34"/>
      <c r="CB27" s="34"/>
      <c r="CC27" s="34"/>
      <c r="CD27" s="34"/>
      <c r="CE27" s="34"/>
      <c r="CF27" s="34"/>
    </row>
    <row r="28" spans="1:84" ht="12.75" x14ac:dyDescent="0.25">
      <c r="M28" s="34"/>
      <c r="BR28" s="34"/>
      <c r="BS28" s="34"/>
      <c r="BT28" s="34"/>
      <c r="BU28" s="34"/>
      <c r="BV28" s="34"/>
      <c r="BW28" s="34"/>
      <c r="BX28" s="34"/>
      <c r="BY28" s="34"/>
      <c r="BZ28" s="34"/>
      <c r="CA28" s="34"/>
      <c r="CB28" s="34"/>
      <c r="CC28" s="34"/>
      <c r="CD28" s="34"/>
      <c r="CE28" s="34"/>
      <c r="CF28" s="34"/>
    </row>
    <row r="29" spans="1:84" ht="12.75" x14ac:dyDescent="0.25">
      <c r="M29" s="34"/>
      <c r="BR29" s="34"/>
      <c r="BS29" s="34"/>
      <c r="BT29" s="34"/>
      <c r="BU29" s="34"/>
      <c r="BV29" s="34"/>
      <c r="BW29" s="34"/>
      <c r="BX29" s="34"/>
      <c r="BY29" s="34"/>
      <c r="BZ29" s="34"/>
      <c r="CA29" s="34"/>
      <c r="CB29" s="34"/>
      <c r="CC29" s="34"/>
      <c r="CD29" s="34"/>
      <c r="CE29" s="34"/>
      <c r="CF29" s="34"/>
    </row>
    <row r="30" spans="1:84" ht="12.75" x14ac:dyDescent="0.25">
      <c r="M30" s="34"/>
      <c r="BR30" s="34"/>
      <c r="BS30" s="34"/>
      <c r="BT30" s="34"/>
      <c r="BU30" s="34"/>
      <c r="BV30" s="34"/>
      <c r="BW30" s="34"/>
      <c r="BX30" s="34"/>
      <c r="BY30" s="34"/>
      <c r="BZ30" s="34"/>
      <c r="CA30" s="34"/>
      <c r="CB30" s="34"/>
      <c r="CC30" s="34"/>
      <c r="CD30" s="34"/>
      <c r="CE30" s="34"/>
      <c r="CF30" s="34"/>
    </row>
    <row r="31" spans="1:84" ht="12.75" x14ac:dyDescent="0.25">
      <c r="M31" s="34"/>
      <c r="BR31" s="34"/>
      <c r="BS31" s="34"/>
      <c r="BT31" s="34"/>
      <c r="BU31" s="34"/>
      <c r="BV31" s="34"/>
      <c r="BW31" s="34"/>
      <c r="BX31" s="34"/>
      <c r="BY31" s="34"/>
      <c r="BZ31" s="34"/>
      <c r="CA31" s="34"/>
      <c r="CB31" s="34"/>
      <c r="CC31" s="34"/>
      <c r="CD31" s="34"/>
      <c r="CE31" s="34"/>
      <c r="CF31" s="34"/>
    </row>
    <row r="32" spans="1:84" ht="12.75" x14ac:dyDescent="0.25">
      <c r="M32" s="34"/>
      <c r="BR32" s="34"/>
      <c r="BS32" s="34"/>
      <c r="BT32" s="34"/>
      <c r="BU32" s="34"/>
      <c r="BV32" s="34"/>
      <c r="BW32" s="34"/>
      <c r="BX32" s="34"/>
      <c r="BY32" s="34"/>
      <c r="BZ32" s="34"/>
      <c r="CA32" s="34"/>
      <c r="CB32" s="34"/>
      <c r="CC32" s="34"/>
      <c r="CD32" s="34"/>
      <c r="CE32" s="34"/>
      <c r="CF32" s="34"/>
    </row>
    <row r="33" spans="13:84" ht="12.75" x14ac:dyDescent="0.25">
      <c r="M33" s="34"/>
      <c r="BR33" s="34"/>
      <c r="BS33" s="34"/>
      <c r="BT33" s="34"/>
      <c r="BU33" s="34"/>
      <c r="BV33" s="34"/>
      <c r="BW33" s="34"/>
      <c r="BX33" s="34"/>
      <c r="BY33" s="34"/>
      <c r="BZ33" s="34"/>
      <c r="CA33" s="34"/>
      <c r="CB33" s="34"/>
      <c r="CC33" s="34"/>
      <c r="CD33" s="34"/>
      <c r="CE33" s="34"/>
      <c r="CF33" s="34"/>
    </row>
    <row r="34" spans="13:84" ht="12.75" x14ac:dyDescent="0.25">
      <c r="M34" s="34"/>
      <c r="BR34" s="34"/>
      <c r="BS34" s="34"/>
      <c r="BT34" s="34"/>
      <c r="BU34" s="34"/>
      <c r="BV34" s="34"/>
      <c r="BW34" s="34"/>
      <c r="BX34" s="34"/>
      <c r="BY34" s="34"/>
      <c r="BZ34" s="34"/>
      <c r="CA34" s="34"/>
      <c r="CB34" s="34"/>
      <c r="CC34" s="34"/>
      <c r="CD34" s="34"/>
      <c r="CE34" s="34"/>
      <c r="CF34" s="34"/>
    </row>
    <row r="35" spans="13:84" ht="12.75" x14ac:dyDescent="0.25">
      <c r="M35" s="34"/>
      <c r="BR35" s="34"/>
      <c r="BS35" s="34"/>
      <c r="BT35" s="34"/>
      <c r="BU35" s="34"/>
      <c r="BV35" s="34"/>
      <c r="BW35" s="34"/>
      <c r="BX35" s="34"/>
      <c r="BY35" s="34"/>
      <c r="BZ35" s="34"/>
      <c r="CA35" s="34"/>
      <c r="CB35" s="34"/>
      <c r="CC35" s="34"/>
      <c r="CD35" s="34"/>
      <c r="CE35" s="34"/>
      <c r="CF35" s="34"/>
    </row>
  </sheetData>
  <mergeCells count="9">
    <mergeCell ref="A1:L1"/>
    <mergeCell ref="A20:L20"/>
    <mergeCell ref="A21:L21"/>
    <mergeCell ref="A22:L22"/>
    <mergeCell ref="A23:L23"/>
    <mergeCell ref="A3:A4"/>
    <mergeCell ref="B3:G3"/>
    <mergeCell ref="H3:K3"/>
    <mergeCell ref="L3:L4"/>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8">
    <tabColor theme="7"/>
  </sheetPr>
  <dimension ref="A1:CF51"/>
  <sheetViews>
    <sheetView workbookViewId="0">
      <pane xSplit="1" ySplit="4" topLeftCell="B8" activePane="bottomRight" state="frozen"/>
      <selection activeCell="L34" sqref="L34"/>
      <selection pane="topRight" activeCell="L34" sqref="L34"/>
      <selection pane="bottomLeft" activeCell="L34" sqref="L34"/>
      <selection pane="bottomRight" activeCell="E23" sqref="E23"/>
    </sheetView>
  </sheetViews>
  <sheetFormatPr baseColWidth="10" defaultColWidth="11.42578125" defaultRowHeight="15" x14ac:dyDescent="0.25"/>
  <cols>
    <col min="1" max="2" width="15.7109375" style="34" customWidth="1"/>
    <col min="3" max="7" width="10.7109375" style="34" customWidth="1"/>
    <col min="8" max="8" width="15.7109375" style="34" customWidth="1"/>
    <col min="9" max="11" width="10.7109375" style="34" customWidth="1"/>
    <col min="12" max="12" width="15.7109375" style="34" customWidth="1"/>
    <col min="13" max="13" width="11.42578125" style="35"/>
    <col min="14" max="69" width="11.42578125" style="34"/>
    <col min="70" max="84" width="11.42578125" style="95"/>
    <col min="85" max="16384" width="11.42578125" style="34"/>
  </cols>
  <sheetData>
    <row r="1" spans="1:84" s="89" customFormat="1" ht="30" customHeight="1" x14ac:dyDescent="0.25">
      <c r="A1" s="551"/>
      <c r="B1" s="551"/>
      <c r="C1" s="551"/>
      <c r="D1" s="551"/>
      <c r="E1" s="551"/>
      <c r="F1" s="551"/>
      <c r="G1" s="551"/>
      <c r="H1" s="551"/>
      <c r="I1" s="551"/>
      <c r="J1" s="551"/>
      <c r="K1" s="551"/>
      <c r="L1" s="551"/>
      <c r="M1" s="139"/>
      <c r="N1" s="139"/>
    </row>
    <row r="2" spans="1:84" s="89" customFormat="1" ht="12.75" x14ac:dyDescent="0.25">
      <c r="A2" s="182"/>
      <c r="B2" s="182"/>
      <c r="C2" s="182"/>
      <c r="D2" s="182"/>
      <c r="E2" s="182"/>
      <c r="F2" s="182"/>
      <c r="G2" s="182"/>
      <c r="H2" s="182"/>
      <c r="I2" s="182"/>
      <c r="J2" s="182"/>
      <c r="K2" s="182"/>
      <c r="L2" s="182"/>
      <c r="M2" s="139"/>
      <c r="N2" s="139"/>
    </row>
    <row r="3" spans="1:84" ht="18.75" customHeight="1" x14ac:dyDescent="0.25">
      <c r="A3" s="622" t="s">
        <v>190</v>
      </c>
      <c r="B3" s="622" t="s">
        <v>419</v>
      </c>
      <c r="C3" s="622"/>
      <c r="D3" s="622"/>
      <c r="E3" s="622"/>
      <c r="F3" s="622"/>
      <c r="G3" s="622"/>
      <c r="H3" s="622" t="s">
        <v>116</v>
      </c>
      <c r="I3" s="622"/>
      <c r="J3" s="622"/>
      <c r="K3" s="622"/>
      <c r="L3" s="622" t="s">
        <v>267</v>
      </c>
      <c r="BR3" s="34"/>
      <c r="BS3" s="34"/>
      <c r="BT3" s="34"/>
      <c r="BU3" s="34"/>
      <c r="BV3" s="34"/>
      <c r="BW3" s="34"/>
      <c r="BX3" s="34"/>
      <c r="BY3" s="34"/>
      <c r="BZ3" s="34"/>
      <c r="CA3" s="34"/>
      <c r="CB3" s="34"/>
      <c r="CC3" s="34"/>
      <c r="CD3" s="34"/>
      <c r="CE3" s="34"/>
      <c r="CF3" s="34"/>
    </row>
    <row r="4" spans="1:84" ht="88.5" customHeight="1" x14ac:dyDescent="0.25">
      <c r="A4" s="622"/>
      <c r="B4" s="129" t="s">
        <v>196</v>
      </c>
      <c r="C4" s="75" t="s">
        <v>114</v>
      </c>
      <c r="D4" s="75" t="s">
        <v>115</v>
      </c>
      <c r="E4" s="75" t="s">
        <v>192</v>
      </c>
      <c r="F4" s="75" t="s">
        <v>193</v>
      </c>
      <c r="G4" s="75" t="s">
        <v>194</v>
      </c>
      <c r="H4" s="129" t="s">
        <v>214</v>
      </c>
      <c r="I4" s="75" t="s">
        <v>114</v>
      </c>
      <c r="J4" s="75" t="s">
        <v>115</v>
      </c>
      <c r="K4" s="75" t="s">
        <v>194</v>
      </c>
      <c r="L4" s="622"/>
      <c r="N4" s="93"/>
      <c r="BR4" s="34"/>
      <c r="BS4" s="34"/>
      <c r="BT4" s="34"/>
      <c r="BU4" s="34"/>
      <c r="BV4" s="34"/>
      <c r="BW4" s="34"/>
      <c r="BX4" s="34"/>
      <c r="BY4" s="34"/>
      <c r="BZ4" s="34"/>
      <c r="CA4" s="34"/>
      <c r="CB4" s="34"/>
      <c r="CC4" s="34"/>
      <c r="CD4" s="34"/>
      <c r="CE4" s="34"/>
      <c r="CF4" s="34"/>
    </row>
    <row r="5" spans="1:84" ht="33.75" x14ac:dyDescent="0.25">
      <c r="A5" s="129" t="s">
        <v>212</v>
      </c>
      <c r="B5" s="260">
        <v>22482</v>
      </c>
      <c r="C5" s="260">
        <v>4758</v>
      </c>
      <c r="D5" s="260">
        <v>17724</v>
      </c>
      <c r="E5" s="260">
        <v>4043</v>
      </c>
      <c r="F5" s="260">
        <v>2095</v>
      </c>
      <c r="G5" s="260">
        <v>12211</v>
      </c>
      <c r="H5" s="260">
        <v>2220</v>
      </c>
      <c r="I5" s="260">
        <v>437</v>
      </c>
      <c r="J5" s="260">
        <v>1783</v>
      </c>
      <c r="K5" s="260">
        <v>969</v>
      </c>
      <c r="L5" s="260">
        <v>24702</v>
      </c>
      <c r="M5" s="36"/>
      <c r="N5" s="37"/>
      <c r="R5" s="38"/>
      <c r="S5" s="38"/>
      <c r="T5" s="38"/>
      <c r="Y5" s="38"/>
      <c r="Z5" s="38"/>
      <c r="AA5" s="38"/>
      <c r="AF5" s="38"/>
      <c r="AG5" s="38"/>
      <c r="AH5" s="38"/>
      <c r="AM5" s="38"/>
      <c r="AN5" s="38"/>
      <c r="AO5" s="38"/>
      <c r="BH5" s="38"/>
      <c r="BI5" s="38"/>
      <c r="BJ5" s="38"/>
      <c r="BO5" s="38"/>
      <c r="BP5" s="38"/>
      <c r="BQ5" s="38"/>
      <c r="BR5" s="34"/>
      <c r="BS5" s="34"/>
      <c r="BT5" s="34"/>
      <c r="BU5" s="34"/>
      <c r="BV5" s="34"/>
      <c r="BW5" s="34"/>
      <c r="BX5" s="34"/>
      <c r="BY5" s="34"/>
      <c r="BZ5" s="34"/>
      <c r="CA5" s="34"/>
      <c r="CB5" s="34"/>
      <c r="CC5" s="34"/>
      <c r="CD5" s="34"/>
      <c r="CE5" s="34"/>
      <c r="CF5" s="34"/>
    </row>
    <row r="6" spans="1:84" ht="12.75" x14ac:dyDescent="0.25">
      <c r="A6" s="131" t="s">
        <v>89</v>
      </c>
      <c r="B6" s="260">
        <v>0</v>
      </c>
      <c r="C6" s="262">
        <v>0</v>
      </c>
      <c r="D6" s="262">
        <v>0</v>
      </c>
      <c r="E6" s="262" t="s">
        <v>468</v>
      </c>
      <c r="F6" s="262">
        <v>0</v>
      </c>
      <c r="G6" s="262">
        <v>0</v>
      </c>
      <c r="H6" s="260">
        <v>77</v>
      </c>
      <c r="I6" s="262">
        <v>9</v>
      </c>
      <c r="J6" s="262">
        <v>68</v>
      </c>
      <c r="K6" s="262">
        <v>3</v>
      </c>
      <c r="L6" s="260">
        <v>77</v>
      </c>
      <c r="N6" s="37"/>
      <c r="BR6" s="34"/>
      <c r="BS6" s="34"/>
      <c r="BT6" s="34"/>
      <c r="BU6" s="34"/>
      <c r="BV6" s="34"/>
      <c r="BW6" s="34"/>
      <c r="BX6" s="34"/>
      <c r="BY6" s="34"/>
      <c r="BZ6" s="34"/>
      <c r="CA6" s="34"/>
      <c r="CB6" s="34"/>
      <c r="CC6" s="34"/>
      <c r="CD6" s="34"/>
      <c r="CE6" s="34"/>
      <c r="CF6" s="34"/>
    </row>
    <row r="7" spans="1:84" ht="12.75" x14ac:dyDescent="0.25">
      <c r="A7" s="131" t="s">
        <v>90</v>
      </c>
      <c r="B7" s="260">
        <v>0</v>
      </c>
      <c r="C7" s="262">
        <v>0</v>
      </c>
      <c r="D7" s="262">
        <v>0</v>
      </c>
      <c r="E7" s="262" t="s">
        <v>468</v>
      </c>
      <c r="F7" s="262">
        <v>0</v>
      </c>
      <c r="G7" s="262">
        <v>0</v>
      </c>
      <c r="H7" s="260">
        <v>14</v>
      </c>
      <c r="I7" s="262">
        <v>0</v>
      </c>
      <c r="J7" s="262">
        <v>14</v>
      </c>
      <c r="K7" s="262">
        <v>6</v>
      </c>
      <c r="L7" s="260">
        <v>14</v>
      </c>
      <c r="N7" s="37"/>
      <c r="BR7" s="34"/>
      <c r="BS7" s="34"/>
      <c r="BT7" s="34"/>
      <c r="BU7" s="34"/>
      <c r="BV7" s="34"/>
      <c r="BW7" s="34"/>
      <c r="BX7" s="34"/>
      <c r="BY7" s="34"/>
      <c r="BZ7" s="34"/>
      <c r="CA7" s="34"/>
      <c r="CB7" s="34"/>
      <c r="CC7" s="34"/>
      <c r="CD7" s="34"/>
      <c r="CE7" s="34"/>
      <c r="CF7" s="34"/>
    </row>
    <row r="8" spans="1:84" ht="12.75" x14ac:dyDescent="0.25">
      <c r="A8" s="131" t="s">
        <v>91</v>
      </c>
      <c r="B8" s="260">
        <v>0</v>
      </c>
      <c r="C8" s="262">
        <v>0</v>
      </c>
      <c r="D8" s="262">
        <v>0</v>
      </c>
      <c r="E8" s="262" t="s">
        <v>468</v>
      </c>
      <c r="F8" s="262">
        <v>0</v>
      </c>
      <c r="G8" s="262">
        <v>0</v>
      </c>
      <c r="H8" s="260">
        <v>22</v>
      </c>
      <c r="I8" s="262">
        <v>4</v>
      </c>
      <c r="J8" s="262">
        <v>18</v>
      </c>
      <c r="K8" s="262">
        <v>3</v>
      </c>
      <c r="L8" s="260">
        <v>22</v>
      </c>
      <c r="N8" s="37"/>
      <c r="BR8" s="34"/>
      <c r="BS8" s="34"/>
      <c r="BT8" s="34"/>
      <c r="BU8" s="34"/>
      <c r="BV8" s="34"/>
      <c r="BW8" s="34"/>
      <c r="BX8" s="34"/>
      <c r="BY8" s="34"/>
      <c r="BZ8" s="34"/>
      <c r="CA8" s="34"/>
      <c r="CB8" s="34"/>
      <c r="CC8" s="34"/>
      <c r="CD8" s="34"/>
      <c r="CE8" s="34"/>
      <c r="CF8" s="34"/>
    </row>
    <row r="9" spans="1:84" ht="12.75" x14ac:dyDescent="0.25">
      <c r="A9" s="131" t="s">
        <v>92</v>
      </c>
      <c r="B9" s="260">
        <v>0</v>
      </c>
      <c r="C9" s="262">
        <v>0</v>
      </c>
      <c r="D9" s="262">
        <v>0</v>
      </c>
      <c r="E9" s="262" t="s">
        <v>468</v>
      </c>
      <c r="F9" s="262">
        <v>0</v>
      </c>
      <c r="G9" s="262">
        <v>0</v>
      </c>
      <c r="H9" s="260">
        <v>17</v>
      </c>
      <c r="I9" s="262">
        <v>3</v>
      </c>
      <c r="J9" s="262">
        <v>14</v>
      </c>
      <c r="K9" s="262">
        <v>4</v>
      </c>
      <c r="L9" s="260">
        <v>17</v>
      </c>
      <c r="N9" s="37"/>
      <c r="BR9" s="34"/>
      <c r="BS9" s="34"/>
      <c r="BT9" s="34"/>
      <c r="BU9" s="34"/>
      <c r="BV9" s="34"/>
      <c r="BW9" s="34"/>
      <c r="BX9" s="34"/>
      <c r="BY9" s="34"/>
      <c r="BZ9" s="34"/>
      <c r="CA9" s="34"/>
      <c r="CB9" s="34"/>
      <c r="CC9" s="34"/>
      <c r="CD9" s="34"/>
      <c r="CE9" s="34"/>
      <c r="CF9" s="34"/>
    </row>
    <row r="10" spans="1:84" ht="12.75" x14ac:dyDescent="0.25">
      <c r="A10" s="131" t="s">
        <v>93</v>
      </c>
      <c r="B10" s="260">
        <v>0</v>
      </c>
      <c r="C10" s="262">
        <v>0</v>
      </c>
      <c r="D10" s="262">
        <v>0</v>
      </c>
      <c r="E10" s="262" t="s">
        <v>468</v>
      </c>
      <c r="F10" s="262">
        <v>0</v>
      </c>
      <c r="G10" s="262">
        <v>0</v>
      </c>
      <c r="H10" s="260">
        <v>20</v>
      </c>
      <c r="I10" s="262">
        <v>1</v>
      </c>
      <c r="J10" s="262">
        <v>19</v>
      </c>
      <c r="K10" s="262">
        <v>18</v>
      </c>
      <c r="L10" s="260">
        <v>20</v>
      </c>
      <c r="N10" s="37"/>
      <c r="BR10" s="34"/>
      <c r="BS10" s="34"/>
      <c r="BT10" s="34"/>
      <c r="BU10" s="34"/>
      <c r="BV10" s="34"/>
      <c r="BW10" s="34"/>
      <c r="BX10" s="34"/>
      <c r="BY10" s="34"/>
      <c r="BZ10" s="34"/>
      <c r="CA10" s="34"/>
      <c r="CB10" s="34"/>
      <c r="CC10" s="34"/>
      <c r="CD10" s="34"/>
      <c r="CE10" s="34"/>
      <c r="CF10" s="34"/>
    </row>
    <row r="11" spans="1:84" ht="12.75" x14ac:dyDescent="0.25">
      <c r="A11" s="131" t="s">
        <v>94</v>
      </c>
      <c r="B11" s="260">
        <v>2</v>
      </c>
      <c r="C11" s="262">
        <v>0</v>
      </c>
      <c r="D11" s="262">
        <v>2</v>
      </c>
      <c r="E11" s="262" t="s">
        <v>468</v>
      </c>
      <c r="F11" s="262">
        <v>2</v>
      </c>
      <c r="G11" s="262">
        <v>1</v>
      </c>
      <c r="H11" s="260">
        <v>40</v>
      </c>
      <c r="I11" s="262">
        <v>6</v>
      </c>
      <c r="J11" s="262">
        <v>34</v>
      </c>
      <c r="K11" s="262">
        <v>12</v>
      </c>
      <c r="L11" s="260">
        <v>42</v>
      </c>
      <c r="N11" s="37"/>
      <c r="BR11" s="34"/>
      <c r="BS11" s="34"/>
      <c r="BT11" s="34"/>
      <c r="BU11" s="34"/>
      <c r="BV11" s="34"/>
      <c r="BW11" s="34"/>
      <c r="BX11" s="34"/>
      <c r="BY11" s="34"/>
      <c r="BZ11" s="34"/>
      <c r="CA11" s="34"/>
      <c r="CB11" s="34"/>
      <c r="CC11" s="34"/>
      <c r="CD11" s="34"/>
      <c r="CE11" s="34"/>
      <c r="CF11" s="34"/>
    </row>
    <row r="12" spans="1:84" ht="12.75" x14ac:dyDescent="0.25">
      <c r="A12" s="131" t="s">
        <v>95</v>
      </c>
      <c r="B12" s="260">
        <v>1</v>
      </c>
      <c r="C12" s="262">
        <v>0</v>
      </c>
      <c r="D12" s="262">
        <v>1</v>
      </c>
      <c r="E12" s="262" t="s">
        <v>468</v>
      </c>
      <c r="F12" s="262">
        <v>1</v>
      </c>
      <c r="G12" s="262">
        <v>0</v>
      </c>
      <c r="H12" s="260">
        <v>39</v>
      </c>
      <c r="I12" s="262">
        <v>4</v>
      </c>
      <c r="J12" s="262">
        <v>35</v>
      </c>
      <c r="K12" s="262">
        <v>24</v>
      </c>
      <c r="L12" s="260">
        <v>40</v>
      </c>
      <c r="N12" s="37"/>
      <c r="BR12" s="34"/>
      <c r="BS12" s="34"/>
      <c r="BT12" s="34"/>
      <c r="BU12" s="34"/>
      <c r="BV12" s="34"/>
      <c r="BW12" s="34"/>
      <c r="BX12" s="34"/>
      <c r="BY12" s="34"/>
      <c r="BZ12" s="34"/>
      <c r="CA12" s="34"/>
      <c r="CB12" s="34"/>
      <c r="CC12" s="34"/>
      <c r="CD12" s="34"/>
      <c r="CE12" s="34"/>
      <c r="CF12" s="34"/>
    </row>
    <row r="13" spans="1:84" ht="12.75" x14ac:dyDescent="0.25">
      <c r="A13" s="131" t="s">
        <v>96</v>
      </c>
      <c r="B13" s="260">
        <v>2</v>
      </c>
      <c r="C13" s="262">
        <v>0</v>
      </c>
      <c r="D13" s="262">
        <v>2</v>
      </c>
      <c r="E13" s="262" t="s">
        <v>468</v>
      </c>
      <c r="F13" s="262">
        <v>2</v>
      </c>
      <c r="G13" s="262">
        <v>1</v>
      </c>
      <c r="H13" s="260">
        <v>59</v>
      </c>
      <c r="I13" s="262">
        <v>4</v>
      </c>
      <c r="J13" s="262">
        <v>55</v>
      </c>
      <c r="K13" s="262">
        <v>24</v>
      </c>
      <c r="L13" s="260">
        <v>61</v>
      </c>
      <c r="N13" s="37"/>
      <c r="BR13" s="34"/>
      <c r="BS13" s="34"/>
      <c r="BT13" s="34"/>
      <c r="BU13" s="34"/>
      <c r="BV13" s="34"/>
      <c r="BW13" s="34"/>
      <c r="BX13" s="34"/>
      <c r="BY13" s="34"/>
      <c r="BZ13" s="34"/>
      <c r="CA13" s="34"/>
      <c r="CB13" s="34"/>
      <c r="CC13" s="34"/>
      <c r="CD13" s="34"/>
      <c r="CE13" s="34"/>
      <c r="CF13" s="34"/>
    </row>
    <row r="14" spans="1:84" ht="12.75" x14ac:dyDescent="0.25">
      <c r="A14" s="131" t="s">
        <v>97</v>
      </c>
      <c r="B14" s="260">
        <v>2</v>
      </c>
      <c r="C14" s="262">
        <v>0</v>
      </c>
      <c r="D14" s="262">
        <v>2</v>
      </c>
      <c r="E14" s="262" t="s">
        <v>468</v>
      </c>
      <c r="F14" s="262">
        <v>2</v>
      </c>
      <c r="G14" s="262">
        <v>2</v>
      </c>
      <c r="H14" s="260">
        <v>54</v>
      </c>
      <c r="I14" s="262">
        <v>7</v>
      </c>
      <c r="J14" s="262">
        <v>47</v>
      </c>
      <c r="K14" s="262">
        <v>20</v>
      </c>
      <c r="L14" s="260">
        <v>56</v>
      </c>
      <c r="N14" s="37"/>
      <c r="BR14" s="34"/>
      <c r="BS14" s="34"/>
      <c r="BT14" s="34"/>
      <c r="BU14" s="34"/>
      <c r="BV14" s="34"/>
      <c r="BW14" s="34"/>
      <c r="BX14" s="34"/>
      <c r="BY14" s="34"/>
      <c r="BZ14" s="34"/>
      <c r="CA14" s="34"/>
      <c r="CB14" s="34"/>
      <c r="CC14" s="34"/>
      <c r="CD14" s="34"/>
      <c r="CE14" s="34"/>
      <c r="CF14" s="34"/>
    </row>
    <row r="15" spans="1:84" ht="12.75" x14ac:dyDescent="0.25">
      <c r="A15" s="131" t="s">
        <v>98</v>
      </c>
      <c r="B15" s="260">
        <v>2</v>
      </c>
      <c r="C15" s="262">
        <v>1</v>
      </c>
      <c r="D15" s="262">
        <v>1</v>
      </c>
      <c r="E15" s="262" t="s">
        <v>468</v>
      </c>
      <c r="F15" s="262">
        <v>2</v>
      </c>
      <c r="G15" s="262">
        <v>2</v>
      </c>
      <c r="H15" s="260">
        <v>60</v>
      </c>
      <c r="I15" s="262">
        <v>11</v>
      </c>
      <c r="J15" s="262">
        <v>49</v>
      </c>
      <c r="K15" s="262">
        <v>35</v>
      </c>
      <c r="L15" s="260">
        <v>62</v>
      </c>
      <c r="N15" s="37"/>
      <c r="BR15" s="34"/>
      <c r="BS15" s="34"/>
      <c r="BT15" s="34"/>
      <c r="BU15" s="34"/>
      <c r="BV15" s="34"/>
      <c r="BW15" s="34"/>
      <c r="BX15" s="34"/>
      <c r="BY15" s="34"/>
      <c r="BZ15" s="34"/>
      <c r="CA15" s="34"/>
      <c r="CB15" s="34"/>
      <c r="CC15" s="34"/>
      <c r="CD15" s="34"/>
      <c r="CE15" s="34"/>
      <c r="CF15" s="34"/>
    </row>
    <row r="16" spans="1:84" ht="12.75" x14ac:dyDescent="0.25">
      <c r="A16" s="131" t="s">
        <v>99</v>
      </c>
      <c r="B16" s="260">
        <v>4</v>
      </c>
      <c r="C16" s="262">
        <v>0</v>
      </c>
      <c r="D16" s="262">
        <v>4</v>
      </c>
      <c r="E16" s="262" t="s">
        <v>468</v>
      </c>
      <c r="F16" s="262">
        <v>4</v>
      </c>
      <c r="G16" s="262">
        <v>2</v>
      </c>
      <c r="H16" s="260">
        <v>62</v>
      </c>
      <c r="I16" s="262">
        <v>9</v>
      </c>
      <c r="J16" s="262">
        <v>53</v>
      </c>
      <c r="K16" s="262">
        <v>44</v>
      </c>
      <c r="L16" s="260">
        <v>66</v>
      </c>
      <c r="N16" s="37"/>
      <c r="R16" s="38"/>
      <c r="S16" s="38"/>
      <c r="T16" s="38"/>
      <c r="Y16" s="38"/>
      <c r="Z16" s="38"/>
      <c r="AA16" s="38"/>
      <c r="AF16" s="38"/>
      <c r="AG16" s="38"/>
      <c r="AH16" s="38"/>
      <c r="AM16" s="38"/>
      <c r="AN16" s="38"/>
      <c r="AO16" s="38"/>
      <c r="BR16" s="34"/>
      <c r="BS16" s="34"/>
      <c r="BT16" s="34"/>
      <c r="BU16" s="34"/>
      <c r="BV16" s="34"/>
      <c r="BW16" s="34"/>
      <c r="BX16" s="34"/>
      <c r="BY16" s="34"/>
      <c r="BZ16" s="34"/>
      <c r="CA16" s="34"/>
      <c r="CB16" s="34"/>
      <c r="CC16" s="34"/>
      <c r="CD16" s="34"/>
      <c r="CE16" s="34"/>
      <c r="CF16" s="34"/>
    </row>
    <row r="17" spans="1:84" ht="12.75" x14ac:dyDescent="0.25">
      <c r="A17" s="131" t="s">
        <v>100</v>
      </c>
      <c r="B17" s="260">
        <v>10</v>
      </c>
      <c r="C17" s="262">
        <v>0</v>
      </c>
      <c r="D17" s="262">
        <v>10</v>
      </c>
      <c r="E17" s="262" t="s">
        <v>468</v>
      </c>
      <c r="F17" s="262">
        <v>10</v>
      </c>
      <c r="G17" s="262">
        <v>6</v>
      </c>
      <c r="H17" s="260">
        <v>73</v>
      </c>
      <c r="I17" s="262">
        <v>17</v>
      </c>
      <c r="J17" s="262">
        <v>56</v>
      </c>
      <c r="K17" s="262">
        <v>36</v>
      </c>
      <c r="L17" s="260">
        <v>83</v>
      </c>
      <c r="N17" s="37"/>
      <c r="R17" s="38"/>
      <c r="S17" s="38"/>
      <c r="T17" s="38"/>
      <c r="Y17" s="38"/>
      <c r="Z17" s="38"/>
      <c r="AA17" s="38"/>
      <c r="AF17" s="38"/>
      <c r="AG17" s="38"/>
      <c r="AH17" s="38"/>
      <c r="AM17" s="38"/>
      <c r="AN17" s="38"/>
      <c r="AO17" s="38"/>
      <c r="AT17" s="38"/>
      <c r="AU17" s="38"/>
      <c r="AV17" s="38"/>
      <c r="BA17" s="38"/>
      <c r="BB17" s="38"/>
      <c r="BC17" s="38"/>
      <c r="BH17" s="38"/>
      <c r="BI17" s="38"/>
      <c r="BJ17" s="38"/>
      <c r="BO17" s="38"/>
      <c r="BP17" s="38"/>
      <c r="BQ17" s="38"/>
      <c r="BR17" s="34"/>
      <c r="BS17" s="34"/>
      <c r="BT17" s="34"/>
      <c r="BU17" s="34"/>
      <c r="BV17" s="34"/>
      <c r="BW17" s="34"/>
      <c r="BX17" s="34"/>
      <c r="BY17" s="34"/>
      <c r="BZ17" s="34"/>
      <c r="CA17" s="34"/>
      <c r="CB17" s="34"/>
      <c r="CC17" s="34"/>
      <c r="CD17" s="34"/>
      <c r="CE17" s="34"/>
      <c r="CF17" s="34"/>
    </row>
    <row r="18" spans="1:84" ht="12.75" x14ac:dyDescent="0.25">
      <c r="A18" s="131" t="s">
        <v>101</v>
      </c>
      <c r="B18" s="260">
        <v>8</v>
      </c>
      <c r="C18" s="262">
        <v>0</v>
      </c>
      <c r="D18" s="262">
        <v>8</v>
      </c>
      <c r="E18" s="262" t="s">
        <v>468</v>
      </c>
      <c r="F18" s="262">
        <v>8</v>
      </c>
      <c r="G18" s="262">
        <v>5</v>
      </c>
      <c r="H18" s="260">
        <v>76</v>
      </c>
      <c r="I18" s="262">
        <v>16</v>
      </c>
      <c r="J18" s="262">
        <v>60</v>
      </c>
      <c r="K18" s="262">
        <v>47</v>
      </c>
      <c r="L18" s="260">
        <v>84</v>
      </c>
      <c r="N18" s="37"/>
      <c r="R18" s="38"/>
      <c r="S18" s="38"/>
      <c r="T18" s="38"/>
      <c r="Y18" s="38"/>
      <c r="Z18" s="38"/>
      <c r="AA18" s="38"/>
      <c r="AF18" s="38"/>
      <c r="AG18" s="38"/>
      <c r="AH18" s="38"/>
      <c r="AM18" s="38"/>
      <c r="AN18" s="38"/>
      <c r="AO18" s="38"/>
      <c r="AT18" s="38"/>
      <c r="AU18" s="38"/>
      <c r="AV18" s="38"/>
      <c r="BA18" s="38"/>
      <c r="BB18" s="38"/>
      <c r="BC18" s="38"/>
      <c r="BH18" s="38"/>
      <c r="BI18" s="38"/>
      <c r="BJ18" s="38"/>
      <c r="BO18" s="38"/>
      <c r="BP18" s="38"/>
      <c r="BQ18" s="38"/>
      <c r="BR18" s="34"/>
      <c r="BS18" s="34"/>
      <c r="BT18" s="34"/>
      <c r="BU18" s="34"/>
      <c r="BV18" s="34"/>
      <c r="BW18" s="34"/>
      <c r="BX18" s="34"/>
      <c r="BY18" s="34"/>
      <c r="BZ18" s="34"/>
      <c r="CA18" s="34"/>
      <c r="CB18" s="34"/>
      <c r="CC18" s="34"/>
      <c r="CD18" s="34"/>
      <c r="CE18" s="34"/>
      <c r="CF18" s="34"/>
    </row>
    <row r="19" spans="1:84" ht="12.75" x14ac:dyDescent="0.25">
      <c r="A19" s="131" t="s">
        <v>102</v>
      </c>
      <c r="B19" s="260">
        <v>12</v>
      </c>
      <c r="C19" s="262">
        <v>0</v>
      </c>
      <c r="D19" s="262">
        <v>12</v>
      </c>
      <c r="E19" s="262" t="s">
        <v>468</v>
      </c>
      <c r="F19" s="262">
        <v>12</v>
      </c>
      <c r="G19" s="262">
        <v>3</v>
      </c>
      <c r="H19" s="260">
        <v>101</v>
      </c>
      <c r="I19" s="262">
        <v>24</v>
      </c>
      <c r="J19" s="262">
        <v>77</v>
      </c>
      <c r="K19" s="262">
        <v>54</v>
      </c>
      <c r="L19" s="260">
        <v>113</v>
      </c>
      <c r="N19" s="37"/>
      <c r="R19" s="38"/>
      <c r="S19" s="38"/>
      <c r="T19" s="38"/>
      <c r="Y19" s="38"/>
      <c r="Z19" s="38"/>
      <c r="AA19" s="38"/>
      <c r="AF19" s="38"/>
      <c r="AG19" s="38"/>
      <c r="AH19" s="38"/>
      <c r="AM19" s="38"/>
      <c r="AN19" s="38"/>
      <c r="AO19" s="38"/>
      <c r="AT19" s="38"/>
      <c r="AU19" s="38"/>
      <c r="AV19" s="38"/>
      <c r="BA19" s="38"/>
      <c r="BB19" s="38"/>
      <c r="BC19" s="38"/>
      <c r="BH19" s="38"/>
      <c r="BI19" s="38"/>
      <c r="BJ19" s="38"/>
      <c r="BO19" s="38"/>
      <c r="BP19" s="38"/>
      <c r="BQ19" s="38"/>
      <c r="BR19" s="34"/>
      <c r="BS19" s="34"/>
      <c r="BT19" s="34"/>
      <c r="BU19" s="34"/>
      <c r="BV19" s="34"/>
      <c r="BW19" s="34"/>
      <c r="BX19" s="34"/>
      <c r="BY19" s="34"/>
      <c r="BZ19" s="34"/>
      <c r="CA19" s="34"/>
      <c r="CB19" s="34"/>
      <c r="CC19" s="34"/>
      <c r="CD19" s="34"/>
      <c r="CE19" s="34"/>
      <c r="CF19" s="34"/>
    </row>
    <row r="20" spans="1:84" ht="12.75" x14ac:dyDescent="0.25">
      <c r="A20" s="131" t="s">
        <v>103</v>
      </c>
      <c r="B20" s="260">
        <v>7</v>
      </c>
      <c r="C20" s="262">
        <v>0</v>
      </c>
      <c r="D20" s="262">
        <v>7</v>
      </c>
      <c r="E20" s="262" t="s">
        <v>468</v>
      </c>
      <c r="F20" s="262">
        <v>7</v>
      </c>
      <c r="G20" s="262">
        <v>6</v>
      </c>
      <c r="H20" s="260">
        <v>100</v>
      </c>
      <c r="I20" s="262">
        <v>14</v>
      </c>
      <c r="J20" s="262">
        <v>86</v>
      </c>
      <c r="K20" s="262">
        <v>66</v>
      </c>
      <c r="L20" s="260">
        <v>107</v>
      </c>
      <c r="N20" s="37"/>
      <c r="R20" s="38"/>
      <c r="S20" s="38"/>
      <c r="T20" s="38"/>
      <c r="Y20" s="38"/>
      <c r="Z20" s="38"/>
      <c r="AA20" s="38"/>
      <c r="AF20" s="38"/>
      <c r="AG20" s="38"/>
      <c r="AH20" s="38"/>
      <c r="AM20" s="38"/>
      <c r="AN20" s="38"/>
      <c r="AO20" s="38"/>
      <c r="AT20" s="38"/>
      <c r="AU20" s="38"/>
      <c r="AV20" s="38"/>
      <c r="BA20" s="38"/>
      <c r="BB20" s="38"/>
      <c r="BC20" s="38"/>
      <c r="BH20" s="38"/>
      <c r="BI20" s="38"/>
      <c r="BJ20" s="38"/>
      <c r="BO20" s="38"/>
      <c r="BP20" s="38"/>
      <c r="BQ20" s="38"/>
      <c r="BR20" s="34"/>
      <c r="BS20" s="34"/>
      <c r="BT20" s="34"/>
      <c r="BU20" s="34"/>
      <c r="BV20" s="34"/>
      <c r="BW20" s="34"/>
      <c r="BX20" s="34"/>
      <c r="BY20" s="34"/>
      <c r="BZ20" s="34"/>
      <c r="CA20" s="34"/>
      <c r="CB20" s="34"/>
      <c r="CC20" s="34"/>
      <c r="CD20" s="34"/>
      <c r="CE20" s="34"/>
      <c r="CF20" s="34"/>
    </row>
    <row r="21" spans="1:84" ht="12.75" x14ac:dyDescent="0.25">
      <c r="A21" s="131" t="s">
        <v>104</v>
      </c>
      <c r="B21" s="260">
        <v>16</v>
      </c>
      <c r="C21" s="262">
        <v>0</v>
      </c>
      <c r="D21" s="262">
        <v>16</v>
      </c>
      <c r="E21" s="262" t="s">
        <v>468</v>
      </c>
      <c r="F21" s="262">
        <v>16</v>
      </c>
      <c r="G21" s="262">
        <v>13</v>
      </c>
      <c r="H21" s="260">
        <v>112</v>
      </c>
      <c r="I21" s="262">
        <v>19</v>
      </c>
      <c r="J21" s="262">
        <v>93</v>
      </c>
      <c r="K21" s="262">
        <v>94</v>
      </c>
      <c r="L21" s="260">
        <v>128</v>
      </c>
      <c r="N21" s="37"/>
      <c r="R21" s="38"/>
      <c r="S21" s="38"/>
      <c r="T21" s="38"/>
      <c r="Y21" s="38"/>
      <c r="Z21" s="38"/>
      <c r="AA21" s="38"/>
      <c r="AF21" s="38"/>
      <c r="AG21" s="38"/>
      <c r="AH21" s="38"/>
      <c r="AM21" s="38"/>
      <c r="AN21" s="38"/>
      <c r="AO21" s="38"/>
      <c r="AT21" s="38"/>
      <c r="AU21" s="38"/>
      <c r="AV21" s="38"/>
      <c r="BA21" s="38"/>
      <c r="BB21" s="38"/>
      <c r="BC21" s="38"/>
      <c r="BH21" s="38"/>
      <c r="BI21" s="38"/>
      <c r="BJ21" s="38"/>
      <c r="BO21" s="38"/>
      <c r="BP21" s="38"/>
      <c r="BQ21" s="38"/>
      <c r="BR21" s="34"/>
      <c r="BS21" s="34"/>
      <c r="BT21" s="34"/>
      <c r="BU21" s="34"/>
      <c r="BV21" s="34"/>
      <c r="BW21" s="34"/>
      <c r="BX21" s="34"/>
      <c r="BY21" s="34"/>
      <c r="BZ21" s="34"/>
      <c r="CA21" s="34"/>
      <c r="CB21" s="34"/>
      <c r="CC21" s="34"/>
      <c r="CD21" s="34"/>
      <c r="CE21" s="34"/>
      <c r="CF21" s="34"/>
    </row>
    <row r="22" spans="1:84" ht="12.75" x14ac:dyDescent="0.25">
      <c r="A22" s="131" t="s">
        <v>105</v>
      </c>
      <c r="B22" s="260">
        <v>42</v>
      </c>
      <c r="C22" s="262">
        <v>6</v>
      </c>
      <c r="D22" s="262">
        <v>36</v>
      </c>
      <c r="E22" s="262">
        <v>0</v>
      </c>
      <c r="F22" s="262">
        <v>31</v>
      </c>
      <c r="G22" s="262">
        <v>23</v>
      </c>
      <c r="H22" s="260">
        <v>143</v>
      </c>
      <c r="I22" s="262">
        <v>23</v>
      </c>
      <c r="J22" s="262">
        <v>120</v>
      </c>
      <c r="K22" s="262">
        <v>108</v>
      </c>
      <c r="L22" s="260">
        <v>185</v>
      </c>
      <c r="N22" s="37"/>
      <c r="R22" s="38"/>
      <c r="S22" s="38"/>
      <c r="T22" s="38"/>
      <c r="Y22" s="38"/>
      <c r="Z22" s="38"/>
      <c r="AA22" s="38"/>
      <c r="AF22" s="38"/>
      <c r="AG22" s="38"/>
      <c r="AH22" s="38"/>
      <c r="AM22" s="38"/>
      <c r="AN22" s="38"/>
      <c r="AO22" s="38"/>
      <c r="AT22" s="38"/>
      <c r="AU22" s="38"/>
      <c r="AV22" s="38"/>
      <c r="BA22" s="38"/>
      <c r="BB22" s="38"/>
      <c r="BC22" s="38"/>
      <c r="BH22" s="38"/>
      <c r="BI22" s="38"/>
      <c r="BJ22" s="38"/>
      <c r="BO22" s="38"/>
      <c r="BP22" s="38"/>
      <c r="BQ22" s="38"/>
      <c r="BR22" s="34"/>
      <c r="BS22" s="34"/>
      <c r="BT22" s="34"/>
      <c r="BU22" s="34"/>
      <c r="BV22" s="34"/>
      <c r="BW22" s="34"/>
      <c r="BX22" s="34"/>
      <c r="BY22" s="34"/>
      <c r="BZ22" s="34"/>
      <c r="CA22" s="34"/>
      <c r="CB22" s="34"/>
      <c r="CC22" s="34"/>
      <c r="CD22" s="34"/>
      <c r="CE22" s="34"/>
      <c r="CF22" s="34"/>
    </row>
    <row r="23" spans="1:84" ht="12.75" x14ac:dyDescent="0.25">
      <c r="A23" s="131" t="s">
        <v>106</v>
      </c>
      <c r="B23" s="260">
        <v>70</v>
      </c>
      <c r="C23" s="262">
        <v>4</v>
      </c>
      <c r="D23" s="262">
        <v>66</v>
      </c>
      <c r="E23" s="262">
        <v>0</v>
      </c>
      <c r="F23" s="262">
        <v>61</v>
      </c>
      <c r="G23" s="262">
        <v>48</v>
      </c>
      <c r="H23" s="260">
        <v>182</v>
      </c>
      <c r="I23" s="262">
        <v>32</v>
      </c>
      <c r="J23" s="262">
        <v>150</v>
      </c>
      <c r="K23" s="262">
        <v>104</v>
      </c>
      <c r="L23" s="260">
        <v>252</v>
      </c>
      <c r="N23" s="37"/>
      <c r="R23" s="38"/>
      <c r="S23" s="38"/>
      <c r="T23" s="38"/>
      <c r="Y23" s="38"/>
      <c r="Z23" s="38"/>
      <c r="AA23" s="38"/>
      <c r="AF23" s="38"/>
      <c r="AG23" s="38"/>
      <c r="AH23" s="38"/>
      <c r="AM23" s="38"/>
      <c r="AN23" s="38"/>
      <c r="AO23" s="38"/>
      <c r="AT23" s="38"/>
      <c r="AU23" s="38"/>
      <c r="AV23" s="38"/>
      <c r="BA23" s="38"/>
      <c r="BB23" s="38"/>
      <c r="BC23" s="38"/>
      <c r="BH23" s="38"/>
      <c r="BI23" s="38"/>
      <c r="BJ23" s="38"/>
      <c r="BO23" s="38"/>
      <c r="BP23" s="38"/>
      <c r="BQ23" s="38"/>
      <c r="BR23" s="34"/>
      <c r="BS23" s="34"/>
      <c r="BT23" s="34"/>
      <c r="BU23" s="34"/>
      <c r="BV23" s="34"/>
      <c r="BW23" s="34"/>
      <c r="BX23" s="34"/>
      <c r="BY23" s="34"/>
      <c r="BZ23" s="34"/>
      <c r="CA23" s="34"/>
      <c r="CB23" s="34"/>
      <c r="CC23" s="34"/>
      <c r="CD23" s="34"/>
      <c r="CE23" s="34"/>
      <c r="CF23" s="34"/>
    </row>
    <row r="24" spans="1:84" ht="12.75" x14ac:dyDescent="0.25">
      <c r="A24" s="131" t="s">
        <v>13</v>
      </c>
      <c r="B24" s="260">
        <v>4244</v>
      </c>
      <c r="C24" s="262">
        <v>489</v>
      </c>
      <c r="D24" s="262">
        <v>3755</v>
      </c>
      <c r="E24" s="262">
        <v>0</v>
      </c>
      <c r="F24" s="262">
        <v>335</v>
      </c>
      <c r="G24" s="262">
        <v>4203</v>
      </c>
      <c r="H24" s="260">
        <v>168</v>
      </c>
      <c r="I24" s="262">
        <v>29</v>
      </c>
      <c r="J24" s="262">
        <v>139</v>
      </c>
      <c r="K24" s="262">
        <v>82</v>
      </c>
      <c r="L24" s="260">
        <v>4412</v>
      </c>
      <c r="N24" s="37"/>
      <c r="R24" s="38"/>
      <c r="S24" s="38"/>
      <c r="T24" s="38"/>
      <c r="Y24" s="38"/>
      <c r="Z24" s="38"/>
      <c r="AA24" s="38"/>
      <c r="AF24" s="38"/>
      <c r="AG24" s="38"/>
      <c r="AH24" s="38"/>
      <c r="AM24" s="38"/>
      <c r="AN24" s="38"/>
      <c r="AO24" s="38"/>
      <c r="AT24" s="38"/>
      <c r="AU24" s="38"/>
      <c r="AV24" s="38"/>
      <c r="BA24" s="38"/>
      <c r="BB24" s="38"/>
      <c r="BC24" s="38"/>
      <c r="BH24" s="38"/>
      <c r="BI24" s="38"/>
      <c r="BJ24" s="38"/>
      <c r="BO24" s="38"/>
      <c r="BP24" s="38"/>
      <c r="BQ24" s="38"/>
      <c r="BR24" s="34"/>
      <c r="BS24" s="34"/>
      <c r="BT24" s="34"/>
      <c r="BU24" s="34"/>
      <c r="BV24" s="34"/>
      <c r="BW24" s="34"/>
      <c r="BX24" s="34"/>
      <c r="BY24" s="34"/>
      <c r="BZ24" s="34"/>
      <c r="CA24" s="34"/>
      <c r="CB24" s="34"/>
      <c r="CC24" s="34"/>
      <c r="CD24" s="34"/>
      <c r="CE24" s="34"/>
      <c r="CF24" s="34"/>
    </row>
    <row r="25" spans="1:84" ht="12.75" x14ac:dyDescent="0.25">
      <c r="A25" s="131" t="s">
        <v>107</v>
      </c>
      <c r="B25" s="260">
        <v>1652</v>
      </c>
      <c r="C25" s="262">
        <v>216</v>
      </c>
      <c r="D25" s="262">
        <v>1436</v>
      </c>
      <c r="E25" s="262">
        <v>0</v>
      </c>
      <c r="F25" s="262">
        <v>239</v>
      </c>
      <c r="G25" s="262">
        <v>1603</v>
      </c>
      <c r="H25" s="260">
        <v>160</v>
      </c>
      <c r="I25" s="262">
        <v>30</v>
      </c>
      <c r="J25" s="262">
        <v>130</v>
      </c>
      <c r="K25" s="262">
        <v>51</v>
      </c>
      <c r="L25" s="260">
        <v>1812</v>
      </c>
      <c r="N25" s="37"/>
      <c r="R25" s="38"/>
      <c r="S25" s="38"/>
      <c r="T25" s="38"/>
      <c r="Y25" s="38"/>
      <c r="Z25" s="38"/>
      <c r="AA25" s="38"/>
      <c r="AF25" s="38"/>
      <c r="AG25" s="38"/>
      <c r="AH25" s="38"/>
      <c r="AM25" s="38"/>
      <c r="AN25" s="38"/>
      <c r="AO25" s="38"/>
      <c r="AT25" s="38"/>
      <c r="AU25" s="38"/>
      <c r="AV25" s="38"/>
      <c r="BA25" s="38"/>
      <c r="BB25" s="38"/>
      <c r="BC25" s="38"/>
      <c r="BH25" s="38"/>
      <c r="BI25" s="38"/>
      <c r="BJ25" s="38"/>
      <c r="BO25" s="38"/>
      <c r="BP25" s="38"/>
      <c r="BQ25" s="38"/>
      <c r="BR25" s="34"/>
      <c r="BS25" s="34"/>
      <c r="BT25" s="34"/>
      <c r="BU25" s="34"/>
      <c r="BV25" s="34"/>
      <c r="BW25" s="34"/>
      <c r="BX25" s="34"/>
      <c r="BY25" s="34"/>
      <c r="BZ25" s="34"/>
      <c r="CA25" s="34"/>
      <c r="CB25" s="34"/>
      <c r="CC25" s="34"/>
      <c r="CD25" s="34"/>
      <c r="CE25" s="34"/>
      <c r="CF25" s="34"/>
    </row>
    <row r="26" spans="1:84" ht="12.75" x14ac:dyDescent="0.25">
      <c r="A26" s="131" t="s">
        <v>11</v>
      </c>
      <c r="B26" s="260">
        <v>1415</v>
      </c>
      <c r="C26" s="262">
        <v>216</v>
      </c>
      <c r="D26" s="262">
        <v>1199</v>
      </c>
      <c r="E26" s="262">
        <v>0</v>
      </c>
      <c r="F26" s="262">
        <v>242</v>
      </c>
      <c r="G26" s="262">
        <v>1337</v>
      </c>
      <c r="H26" s="260">
        <v>154</v>
      </c>
      <c r="I26" s="262">
        <v>45</v>
      </c>
      <c r="J26" s="262">
        <v>109</v>
      </c>
      <c r="K26" s="262">
        <v>67</v>
      </c>
      <c r="L26" s="260">
        <v>1569</v>
      </c>
      <c r="N26" s="37"/>
      <c r="R26" s="38"/>
      <c r="S26" s="38"/>
      <c r="T26" s="38"/>
      <c r="Y26" s="38"/>
      <c r="Z26" s="38"/>
      <c r="AA26" s="38"/>
      <c r="AF26" s="38"/>
      <c r="AG26" s="38"/>
      <c r="AH26" s="38"/>
      <c r="AM26" s="38"/>
      <c r="AN26" s="38"/>
      <c r="AO26" s="38"/>
      <c r="AT26" s="38"/>
      <c r="AU26" s="38"/>
      <c r="AV26" s="38"/>
      <c r="BA26" s="38"/>
      <c r="BB26" s="38"/>
      <c r="BC26" s="38"/>
      <c r="BH26" s="38"/>
      <c r="BI26" s="38"/>
      <c r="BJ26" s="38"/>
      <c r="BO26" s="38"/>
      <c r="BP26" s="38"/>
      <c r="BQ26" s="38"/>
      <c r="BR26" s="34"/>
      <c r="BS26" s="34"/>
      <c r="BT26" s="34"/>
      <c r="BU26" s="34"/>
      <c r="BV26" s="34"/>
      <c r="BW26" s="34"/>
      <c r="BX26" s="34"/>
      <c r="BY26" s="34"/>
      <c r="BZ26" s="34"/>
      <c r="CA26" s="34"/>
      <c r="CB26" s="34"/>
      <c r="CC26" s="34"/>
      <c r="CD26" s="34"/>
      <c r="CE26" s="34"/>
      <c r="CF26" s="34"/>
    </row>
    <row r="27" spans="1:84" ht="12.75" x14ac:dyDescent="0.25">
      <c r="A27" s="131" t="s">
        <v>108</v>
      </c>
      <c r="B27" s="260">
        <v>4511</v>
      </c>
      <c r="C27" s="262">
        <v>1442</v>
      </c>
      <c r="D27" s="262">
        <v>3069</v>
      </c>
      <c r="E27" s="262">
        <v>2322</v>
      </c>
      <c r="F27" s="262">
        <v>326</v>
      </c>
      <c r="G27" s="262">
        <v>1704</v>
      </c>
      <c r="H27" s="260">
        <v>190</v>
      </c>
      <c r="I27" s="262">
        <v>51</v>
      </c>
      <c r="J27" s="262">
        <v>139</v>
      </c>
      <c r="K27" s="262">
        <v>54</v>
      </c>
      <c r="L27" s="260">
        <v>4701</v>
      </c>
      <c r="N27" s="37"/>
      <c r="R27" s="38"/>
      <c r="S27" s="38"/>
      <c r="T27" s="38"/>
      <c r="Y27" s="38"/>
      <c r="Z27" s="38"/>
      <c r="AA27" s="38"/>
      <c r="AF27" s="38"/>
      <c r="AG27" s="38"/>
      <c r="AH27" s="38"/>
      <c r="AM27" s="38"/>
      <c r="AN27" s="38"/>
      <c r="AO27" s="38"/>
      <c r="AT27" s="38"/>
      <c r="AU27" s="38"/>
      <c r="AV27" s="38"/>
      <c r="BA27" s="38"/>
      <c r="BB27" s="38"/>
      <c r="BC27" s="38"/>
      <c r="BH27" s="38"/>
      <c r="BI27" s="38"/>
      <c r="BJ27" s="38"/>
      <c r="BO27" s="38"/>
      <c r="BP27" s="38"/>
      <c r="BQ27" s="38"/>
      <c r="BR27" s="34"/>
      <c r="BS27" s="34"/>
      <c r="BT27" s="34"/>
      <c r="BU27" s="34"/>
      <c r="BV27" s="34"/>
      <c r="BW27" s="34"/>
      <c r="BX27" s="34"/>
      <c r="BY27" s="34"/>
      <c r="BZ27" s="34"/>
      <c r="CA27" s="34"/>
      <c r="CB27" s="34"/>
      <c r="CC27" s="34"/>
      <c r="CD27" s="34"/>
      <c r="CE27" s="34"/>
      <c r="CF27" s="34"/>
    </row>
    <row r="28" spans="1:84" ht="12.75" x14ac:dyDescent="0.25">
      <c r="A28" s="131" t="s">
        <v>109</v>
      </c>
      <c r="B28" s="260">
        <v>2826</v>
      </c>
      <c r="C28" s="262">
        <v>605</v>
      </c>
      <c r="D28" s="262">
        <v>2221</v>
      </c>
      <c r="E28" s="262">
        <v>629</v>
      </c>
      <c r="F28" s="262">
        <v>285</v>
      </c>
      <c r="G28" s="262">
        <v>1639</v>
      </c>
      <c r="H28" s="260">
        <v>167</v>
      </c>
      <c r="I28" s="262">
        <v>43</v>
      </c>
      <c r="J28" s="262">
        <v>124</v>
      </c>
      <c r="K28" s="262">
        <v>11</v>
      </c>
      <c r="L28" s="260">
        <v>2993</v>
      </c>
      <c r="N28" s="37"/>
      <c r="R28" s="38"/>
      <c r="S28" s="38"/>
      <c r="T28" s="38"/>
      <c r="Y28" s="38"/>
      <c r="Z28" s="38"/>
      <c r="AA28" s="38"/>
      <c r="AF28" s="38"/>
      <c r="AG28" s="38"/>
      <c r="AH28" s="38"/>
      <c r="AM28" s="38"/>
      <c r="AN28" s="38"/>
      <c r="AO28" s="38"/>
      <c r="AT28" s="38"/>
      <c r="AU28" s="38"/>
      <c r="AV28" s="38"/>
      <c r="BA28" s="38"/>
      <c r="BB28" s="38"/>
      <c r="BC28" s="38"/>
      <c r="BH28" s="38"/>
      <c r="BI28" s="38"/>
      <c r="BJ28" s="38"/>
      <c r="BO28" s="38"/>
      <c r="BP28" s="38"/>
      <c r="BQ28" s="38"/>
      <c r="BR28" s="34"/>
      <c r="BS28" s="34"/>
      <c r="BT28" s="34"/>
      <c r="BU28" s="34"/>
      <c r="BV28" s="34"/>
      <c r="BW28" s="34"/>
      <c r="BX28" s="34"/>
      <c r="BY28" s="34"/>
      <c r="BZ28" s="34"/>
      <c r="CA28" s="34"/>
      <c r="CB28" s="34"/>
      <c r="CC28" s="34"/>
      <c r="CD28" s="34"/>
      <c r="CE28" s="34"/>
      <c r="CF28" s="34"/>
    </row>
    <row r="29" spans="1:84" ht="12.75" x14ac:dyDescent="0.25">
      <c r="A29" s="131" t="s">
        <v>14</v>
      </c>
      <c r="B29" s="260">
        <v>4710</v>
      </c>
      <c r="C29" s="262">
        <v>935</v>
      </c>
      <c r="D29" s="262">
        <v>3775</v>
      </c>
      <c r="E29" s="262">
        <v>594</v>
      </c>
      <c r="F29" s="262">
        <v>282</v>
      </c>
      <c r="G29" s="262">
        <v>1031</v>
      </c>
      <c r="H29" s="260">
        <v>68</v>
      </c>
      <c r="I29" s="262">
        <v>19</v>
      </c>
      <c r="J29" s="262">
        <v>49</v>
      </c>
      <c r="K29" s="262">
        <v>2</v>
      </c>
      <c r="L29" s="260">
        <v>4778</v>
      </c>
      <c r="N29" s="37"/>
      <c r="R29" s="38"/>
      <c r="S29" s="38"/>
      <c r="T29" s="38"/>
      <c r="Y29" s="38"/>
      <c r="Z29" s="38"/>
      <c r="AA29" s="38"/>
      <c r="AF29" s="38"/>
      <c r="AG29" s="38"/>
      <c r="AH29" s="38"/>
      <c r="AM29" s="38"/>
      <c r="AN29" s="38"/>
      <c r="AO29" s="38"/>
      <c r="AT29" s="38"/>
      <c r="AU29" s="38"/>
      <c r="AV29" s="38"/>
      <c r="BA29" s="38"/>
      <c r="BB29" s="38"/>
      <c r="BC29" s="38"/>
      <c r="BH29" s="38"/>
      <c r="BI29" s="38"/>
      <c r="BJ29" s="38"/>
      <c r="BO29" s="38"/>
      <c r="BP29" s="38"/>
      <c r="BQ29" s="38"/>
      <c r="BR29" s="34"/>
      <c r="BS29" s="34"/>
      <c r="BT29" s="34"/>
      <c r="BU29" s="34"/>
      <c r="BV29" s="34"/>
      <c r="BW29" s="34"/>
      <c r="BX29" s="34"/>
      <c r="BY29" s="34"/>
      <c r="BZ29" s="34"/>
      <c r="CA29" s="34"/>
      <c r="CB29" s="34"/>
      <c r="CC29" s="34"/>
      <c r="CD29" s="34"/>
      <c r="CE29" s="34"/>
      <c r="CF29" s="34"/>
    </row>
    <row r="30" spans="1:84" ht="12.75" x14ac:dyDescent="0.25">
      <c r="A30" s="131" t="s">
        <v>110</v>
      </c>
      <c r="B30" s="260">
        <v>1150</v>
      </c>
      <c r="C30" s="262">
        <v>301</v>
      </c>
      <c r="D30" s="262">
        <v>849</v>
      </c>
      <c r="E30" s="262">
        <v>210</v>
      </c>
      <c r="F30" s="262">
        <v>91</v>
      </c>
      <c r="G30" s="262">
        <v>255</v>
      </c>
      <c r="H30" s="260">
        <v>25</v>
      </c>
      <c r="I30" s="262">
        <v>10</v>
      </c>
      <c r="J30" s="262">
        <v>15</v>
      </c>
      <c r="K30" s="262">
        <v>0</v>
      </c>
      <c r="L30" s="260">
        <v>1175</v>
      </c>
      <c r="N30" s="37"/>
      <c r="R30" s="38"/>
      <c r="S30" s="38"/>
      <c r="T30" s="38"/>
      <c r="Y30" s="38"/>
      <c r="Z30" s="38"/>
      <c r="AA30" s="38"/>
      <c r="AF30" s="38"/>
      <c r="AG30" s="38"/>
      <c r="AH30" s="38"/>
      <c r="AM30" s="38"/>
      <c r="AN30" s="38"/>
      <c r="AO30" s="38"/>
      <c r="AT30" s="38"/>
      <c r="AU30" s="38"/>
      <c r="AV30" s="38"/>
      <c r="BA30" s="38"/>
      <c r="BB30" s="38"/>
      <c r="BC30" s="38"/>
      <c r="BH30" s="38"/>
      <c r="BI30" s="38"/>
      <c r="BJ30" s="38"/>
      <c r="BO30" s="38"/>
      <c r="BP30" s="38"/>
      <c r="BQ30" s="38"/>
      <c r="BR30" s="34"/>
      <c r="BS30" s="34"/>
      <c r="BT30" s="34"/>
      <c r="BU30" s="34"/>
      <c r="BV30" s="34"/>
      <c r="BW30" s="34"/>
      <c r="BX30" s="34"/>
      <c r="BY30" s="34"/>
      <c r="BZ30" s="34"/>
      <c r="CA30" s="34"/>
      <c r="CB30" s="34"/>
      <c r="CC30" s="34"/>
      <c r="CD30" s="34"/>
      <c r="CE30" s="34"/>
      <c r="CF30" s="34"/>
    </row>
    <row r="31" spans="1:84" ht="12.75" x14ac:dyDescent="0.25">
      <c r="A31" s="131" t="s">
        <v>18</v>
      </c>
      <c r="B31" s="260">
        <v>718</v>
      </c>
      <c r="C31" s="262">
        <v>195</v>
      </c>
      <c r="D31" s="262">
        <v>523</v>
      </c>
      <c r="E31" s="262">
        <v>121</v>
      </c>
      <c r="F31" s="262">
        <v>57</v>
      </c>
      <c r="G31" s="262">
        <v>142</v>
      </c>
      <c r="H31" s="260">
        <v>18</v>
      </c>
      <c r="I31" s="262">
        <v>3</v>
      </c>
      <c r="J31" s="262">
        <v>15</v>
      </c>
      <c r="K31" s="262">
        <v>0</v>
      </c>
      <c r="L31" s="260">
        <v>736</v>
      </c>
      <c r="N31" s="37"/>
      <c r="R31" s="38"/>
      <c r="S31" s="38"/>
      <c r="T31" s="38"/>
      <c r="Y31" s="38"/>
      <c r="Z31" s="38"/>
      <c r="AA31" s="38"/>
      <c r="AF31" s="38"/>
      <c r="AG31" s="38"/>
      <c r="AH31" s="38"/>
      <c r="AM31" s="38"/>
      <c r="AN31" s="38"/>
      <c r="AO31" s="38"/>
      <c r="AT31" s="38"/>
      <c r="AU31" s="38"/>
      <c r="AV31" s="38"/>
      <c r="BA31" s="38"/>
      <c r="BB31" s="38"/>
      <c r="BC31" s="38"/>
      <c r="BH31" s="38"/>
      <c r="BI31" s="38"/>
      <c r="BJ31" s="38"/>
      <c r="BO31" s="38"/>
      <c r="BP31" s="38"/>
      <c r="BQ31" s="38"/>
      <c r="BR31" s="34"/>
      <c r="BS31" s="34"/>
      <c r="BT31" s="34"/>
      <c r="BU31" s="34"/>
      <c r="BV31" s="34"/>
      <c r="BW31" s="34"/>
      <c r="BX31" s="34"/>
      <c r="BY31" s="34"/>
      <c r="BZ31" s="34"/>
      <c r="CA31" s="34"/>
      <c r="CB31" s="34"/>
      <c r="CC31" s="34"/>
      <c r="CD31" s="34"/>
      <c r="CE31" s="34"/>
      <c r="CF31" s="34"/>
    </row>
    <row r="32" spans="1:84" ht="12.75" x14ac:dyDescent="0.25">
      <c r="A32" s="131" t="s">
        <v>111</v>
      </c>
      <c r="B32" s="260">
        <v>571</v>
      </c>
      <c r="C32" s="262">
        <v>177</v>
      </c>
      <c r="D32" s="262">
        <v>394</v>
      </c>
      <c r="E32" s="262">
        <v>96</v>
      </c>
      <c r="F32" s="262">
        <v>40</v>
      </c>
      <c r="G32" s="262">
        <v>115</v>
      </c>
      <c r="H32" s="260">
        <v>13</v>
      </c>
      <c r="I32" s="262">
        <v>2</v>
      </c>
      <c r="J32" s="262">
        <v>11</v>
      </c>
      <c r="K32" s="262">
        <v>0</v>
      </c>
      <c r="L32" s="260">
        <v>584</v>
      </c>
      <c r="N32" s="37"/>
      <c r="R32" s="38"/>
      <c r="S32" s="38"/>
      <c r="T32" s="38"/>
      <c r="Y32" s="38"/>
      <c r="Z32" s="38"/>
      <c r="AA32" s="38"/>
      <c r="AF32" s="38"/>
      <c r="AG32" s="38"/>
      <c r="AH32" s="38"/>
      <c r="AM32" s="38"/>
      <c r="AN32" s="38"/>
      <c r="AO32" s="38"/>
      <c r="AT32" s="38"/>
      <c r="AU32" s="38"/>
      <c r="AV32" s="38"/>
      <c r="BH32" s="38"/>
      <c r="BI32" s="38"/>
      <c r="BJ32" s="38"/>
      <c r="BO32" s="38"/>
      <c r="BP32" s="38"/>
      <c r="BQ32" s="38"/>
      <c r="BR32" s="34"/>
      <c r="BS32" s="34"/>
      <c r="BT32" s="34"/>
      <c r="BU32" s="34"/>
      <c r="BV32" s="34"/>
      <c r="BW32" s="34"/>
      <c r="BX32" s="34"/>
      <c r="BY32" s="34"/>
      <c r="BZ32" s="34"/>
      <c r="CA32" s="34"/>
      <c r="CB32" s="34"/>
      <c r="CC32" s="34"/>
      <c r="CD32" s="34"/>
      <c r="CE32" s="34"/>
      <c r="CF32" s="34"/>
    </row>
    <row r="33" spans="1:84" ht="12.75" x14ac:dyDescent="0.25">
      <c r="A33" s="131" t="s">
        <v>112</v>
      </c>
      <c r="B33" s="260">
        <v>507</v>
      </c>
      <c r="C33" s="262">
        <v>171</v>
      </c>
      <c r="D33" s="262">
        <v>336</v>
      </c>
      <c r="E33" s="262">
        <v>71</v>
      </c>
      <c r="F33" s="262">
        <v>40</v>
      </c>
      <c r="G33" s="262">
        <v>70</v>
      </c>
      <c r="H33" s="260">
        <v>6</v>
      </c>
      <c r="I33" s="262">
        <v>2</v>
      </c>
      <c r="J33" s="262">
        <v>4</v>
      </c>
      <c r="K33" s="262" t="s">
        <v>468</v>
      </c>
      <c r="L33" s="260">
        <v>513</v>
      </c>
      <c r="N33" s="37"/>
      <c r="R33" s="38"/>
      <c r="S33" s="38"/>
      <c r="T33" s="38"/>
      <c r="Y33" s="38"/>
      <c r="Z33" s="38"/>
      <c r="AA33" s="38"/>
      <c r="AF33" s="38"/>
      <c r="AG33" s="38"/>
      <c r="AH33" s="38"/>
      <c r="AM33" s="38"/>
      <c r="AN33" s="38"/>
      <c r="AO33" s="38"/>
      <c r="BA33" s="38"/>
      <c r="BB33" s="38"/>
      <c r="BC33" s="38"/>
      <c r="BH33" s="38"/>
      <c r="BI33" s="38"/>
      <c r="BJ33" s="38"/>
      <c r="BO33" s="38"/>
      <c r="BP33" s="38"/>
      <c r="BQ33" s="38"/>
      <c r="BR33" s="34"/>
      <c r="BS33" s="34"/>
      <c r="BT33" s="34"/>
      <c r="BU33" s="34"/>
      <c r="BV33" s="34"/>
      <c r="BW33" s="34"/>
      <c r="BX33" s="34"/>
      <c r="BY33" s="34"/>
      <c r="BZ33" s="34"/>
      <c r="CA33" s="34"/>
      <c r="CB33" s="34"/>
      <c r="CC33" s="34"/>
      <c r="CD33" s="34"/>
      <c r="CE33" s="34"/>
      <c r="CF33" s="34"/>
    </row>
    <row r="34" spans="1:84" ht="16.5" customHeight="1" x14ac:dyDescent="0.25">
      <c r="A34" s="129" t="s">
        <v>113</v>
      </c>
      <c r="B34" s="264">
        <v>60.6</v>
      </c>
      <c r="C34" s="264">
        <v>61.1</v>
      </c>
      <c r="D34" s="264">
        <v>60.4</v>
      </c>
      <c r="E34" s="264">
        <v>61.2</v>
      </c>
      <c r="F34" s="264">
        <v>59.9</v>
      </c>
      <c r="G34" s="264">
        <v>59.4</v>
      </c>
      <c r="H34" s="264">
        <v>54.7</v>
      </c>
      <c r="I34" s="264">
        <v>56.1</v>
      </c>
      <c r="J34" s="264">
        <v>54.4</v>
      </c>
      <c r="K34" s="264">
        <v>55</v>
      </c>
      <c r="L34" s="264">
        <v>60.1</v>
      </c>
      <c r="M34" s="36"/>
      <c r="R34" s="38"/>
      <c r="S34" s="38"/>
      <c r="T34" s="38"/>
      <c r="Y34" s="38"/>
      <c r="Z34" s="38"/>
      <c r="AA34" s="38"/>
      <c r="AF34" s="38"/>
      <c r="AG34" s="38"/>
      <c r="AH34" s="38"/>
      <c r="AM34" s="38"/>
      <c r="AN34" s="38"/>
      <c r="AO34" s="38"/>
      <c r="AT34" s="38"/>
      <c r="AU34" s="38"/>
      <c r="AV34" s="38"/>
      <c r="BA34" s="38"/>
      <c r="BB34" s="38"/>
      <c r="BC34" s="38"/>
      <c r="BH34" s="38"/>
      <c r="BI34" s="38"/>
      <c r="BJ34" s="38"/>
      <c r="BO34" s="38"/>
      <c r="BP34" s="38"/>
      <c r="BQ34" s="38"/>
      <c r="BR34" s="34"/>
      <c r="BS34" s="34"/>
      <c r="BT34" s="34"/>
      <c r="BU34" s="34"/>
      <c r="BV34" s="34"/>
      <c r="BW34" s="34"/>
      <c r="BX34" s="34"/>
      <c r="BY34" s="34"/>
      <c r="BZ34" s="34"/>
      <c r="CA34" s="34"/>
      <c r="CB34" s="34"/>
      <c r="CC34" s="34"/>
      <c r="CD34" s="34"/>
      <c r="CE34" s="34"/>
      <c r="CF34" s="34"/>
    </row>
    <row r="35" spans="1:84" x14ac:dyDescent="0.25">
      <c r="A35" s="639"/>
      <c r="B35" s="574"/>
      <c r="C35" s="574"/>
      <c r="D35" s="574"/>
      <c r="E35" s="574"/>
      <c r="F35" s="574"/>
      <c r="G35" s="574"/>
      <c r="H35" s="574"/>
      <c r="I35" s="574"/>
      <c r="J35" s="574"/>
      <c r="K35" s="574"/>
      <c r="L35" s="574"/>
      <c r="BR35" s="34"/>
      <c r="BS35" s="34"/>
      <c r="BT35" s="34"/>
      <c r="BU35" s="34"/>
      <c r="BV35" s="34"/>
      <c r="BW35" s="34"/>
      <c r="BX35" s="34"/>
      <c r="BY35" s="34"/>
      <c r="BZ35" s="34"/>
      <c r="CA35" s="34"/>
      <c r="CB35" s="34"/>
      <c r="CC35" s="34"/>
      <c r="CD35" s="34"/>
      <c r="CE35" s="34"/>
      <c r="CF35" s="34"/>
    </row>
    <row r="36" spans="1:84" x14ac:dyDescent="0.25">
      <c r="A36" s="633"/>
      <c r="B36" s="601"/>
      <c r="C36" s="601"/>
      <c r="D36" s="601"/>
      <c r="E36" s="601"/>
      <c r="F36" s="601"/>
      <c r="G36" s="601"/>
      <c r="H36" s="601"/>
      <c r="I36" s="601"/>
      <c r="J36" s="601"/>
      <c r="K36" s="601"/>
      <c r="L36" s="601"/>
      <c r="BR36" s="34"/>
      <c r="BS36" s="34"/>
      <c r="BT36" s="34"/>
      <c r="BU36" s="34"/>
      <c r="BV36" s="34"/>
      <c r="BW36" s="34"/>
      <c r="BX36" s="34"/>
      <c r="BY36" s="34"/>
      <c r="BZ36" s="34"/>
      <c r="CA36" s="34"/>
      <c r="CB36" s="34"/>
      <c r="CC36" s="34"/>
      <c r="CD36" s="34"/>
      <c r="CE36" s="34"/>
      <c r="CF36" s="34"/>
    </row>
    <row r="37" spans="1:84" x14ac:dyDescent="0.25">
      <c r="A37" s="633"/>
      <c r="B37" s="597"/>
      <c r="C37" s="597"/>
      <c r="D37" s="597"/>
      <c r="E37" s="597"/>
      <c r="F37" s="597"/>
      <c r="G37" s="597"/>
      <c r="H37" s="597"/>
      <c r="I37" s="597"/>
      <c r="J37" s="597"/>
      <c r="K37" s="597"/>
      <c r="L37" s="597"/>
      <c r="BR37" s="34"/>
      <c r="BS37" s="34"/>
      <c r="BT37" s="34"/>
      <c r="BU37" s="34"/>
      <c r="BV37" s="34"/>
      <c r="BW37" s="34"/>
      <c r="BX37" s="34"/>
      <c r="BY37" s="34"/>
      <c r="BZ37" s="34"/>
      <c r="CA37" s="34"/>
      <c r="CB37" s="34"/>
      <c r="CC37" s="34"/>
      <c r="CD37" s="34"/>
      <c r="CE37" s="34"/>
      <c r="CF37" s="34"/>
    </row>
    <row r="38" spans="1:84" ht="15" customHeight="1" x14ac:dyDescent="0.25">
      <c r="A38" s="614"/>
      <c r="B38" s="587"/>
      <c r="C38" s="587"/>
      <c r="D38" s="587"/>
      <c r="E38" s="587"/>
      <c r="F38" s="587"/>
      <c r="G38" s="587"/>
      <c r="H38" s="587"/>
      <c r="I38" s="587"/>
      <c r="J38" s="587"/>
      <c r="K38" s="587"/>
      <c r="L38" s="587"/>
      <c r="M38" s="587"/>
      <c r="N38" s="587"/>
      <c r="O38" s="587"/>
      <c r="P38" s="587"/>
      <c r="Q38" s="587"/>
      <c r="R38" s="587"/>
      <c r="S38" s="587"/>
      <c r="T38" s="587"/>
      <c r="U38" s="587"/>
      <c r="V38" s="587"/>
      <c r="W38" s="587"/>
      <c r="BR38" s="34"/>
      <c r="BS38" s="34"/>
      <c r="BT38" s="34"/>
      <c r="BU38" s="34"/>
      <c r="BV38" s="34"/>
      <c r="BW38" s="34"/>
      <c r="BX38" s="34"/>
      <c r="BY38" s="34"/>
      <c r="BZ38" s="34"/>
      <c r="CA38" s="34"/>
      <c r="CB38" s="34"/>
      <c r="CC38" s="34"/>
      <c r="CD38" s="34"/>
      <c r="CE38" s="34"/>
      <c r="CF38" s="34"/>
    </row>
    <row r="39" spans="1:84" ht="12.75" x14ac:dyDescent="0.25">
      <c r="A39" s="39"/>
      <c r="B39" s="40"/>
      <c r="C39" s="40"/>
      <c r="D39" s="40"/>
      <c r="E39" s="40"/>
      <c r="F39" s="40"/>
      <c r="G39" s="40"/>
      <c r="H39" s="40"/>
      <c r="I39" s="40"/>
      <c r="J39" s="40"/>
      <c r="K39" s="40"/>
      <c r="L39" s="40"/>
      <c r="BR39" s="34"/>
      <c r="BS39" s="34"/>
      <c r="BT39" s="34"/>
      <c r="BU39" s="34"/>
      <c r="BV39" s="34"/>
      <c r="BW39" s="34"/>
      <c r="BX39" s="34"/>
      <c r="BY39" s="34"/>
      <c r="BZ39" s="34"/>
      <c r="CA39" s="34"/>
      <c r="CB39" s="34"/>
      <c r="CC39" s="34"/>
      <c r="CD39" s="34"/>
      <c r="CE39" s="34"/>
      <c r="CF39" s="34"/>
    </row>
    <row r="40" spans="1:84" ht="29.25" customHeight="1" x14ac:dyDescent="0.25">
      <c r="B40" s="94"/>
      <c r="H40" s="94"/>
      <c r="L40" s="94"/>
      <c r="BR40" s="34"/>
      <c r="BS40" s="34"/>
      <c r="BT40" s="34"/>
      <c r="BU40" s="34"/>
      <c r="BV40" s="34"/>
      <c r="BW40" s="34"/>
      <c r="BX40" s="34"/>
      <c r="BY40" s="34"/>
      <c r="BZ40" s="34"/>
      <c r="CA40" s="34"/>
      <c r="CB40" s="34"/>
      <c r="CC40" s="34"/>
      <c r="CD40" s="34"/>
      <c r="CE40" s="34"/>
      <c r="CF40" s="34"/>
    </row>
    <row r="41" spans="1:84" ht="126" customHeight="1" x14ac:dyDescent="0.25">
      <c r="M41" s="34"/>
      <c r="BR41" s="34"/>
      <c r="BS41" s="34"/>
      <c r="BT41" s="34"/>
      <c r="BU41" s="34"/>
      <c r="BV41" s="34"/>
      <c r="BW41" s="34"/>
      <c r="BX41" s="34"/>
      <c r="BY41" s="34"/>
      <c r="BZ41" s="34"/>
      <c r="CA41" s="34"/>
      <c r="CB41" s="34"/>
      <c r="CC41" s="34"/>
      <c r="CD41" s="34"/>
      <c r="CE41" s="34"/>
      <c r="CF41" s="34"/>
    </row>
    <row r="42" spans="1:84" ht="12.75" x14ac:dyDescent="0.25">
      <c r="M42" s="34"/>
      <c r="BR42" s="34"/>
      <c r="BS42" s="34"/>
      <c r="BT42" s="34"/>
      <c r="BU42" s="34"/>
      <c r="BV42" s="34"/>
      <c r="BW42" s="34"/>
      <c r="BX42" s="34"/>
      <c r="BY42" s="34"/>
      <c r="BZ42" s="34"/>
      <c r="CA42" s="34"/>
      <c r="CB42" s="34"/>
      <c r="CC42" s="34"/>
      <c r="CD42" s="34"/>
      <c r="CE42" s="34"/>
      <c r="CF42" s="34"/>
    </row>
    <row r="43" spans="1:84" ht="12.75" x14ac:dyDescent="0.25">
      <c r="M43" s="34"/>
      <c r="BR43" s="34"/>
      <c r="BS43" s="34"/>
      <c r="BT43" s="34"/>
      <c r="BU43" s="34"/>
      <c r="BV43" s="34"/>
      <c r="BW43" s="34"/>
      <c r="BX43" s="34"/>
      <c r="BY43" s="34"/>
      <c r="BZ43" s="34"/>
      <c r="CA43" s="34"/>
      <c r="CB43" s="34"/>
      <c r="CC43" s="34"/>
      <c r="CD43" s="34"/>
      <c r="CE43" s="34"/>
      <c r="CF43" s="34"/>
    </row>
    <row r="44" spans="1:84" ht="12.75" x14ac:dyDescent="0.25">
      <c r="M44" s="34"/>
      <c r="BR44" s="34"/>
      <c r="BS44" s="34"/>
      <c r="BT44" s="34"/>
      <c r="BU44" s="34"/>
      <c r="BV44" s="34"/>
      <c r="BW44" s="34"/>
      <c r="BX44" s="34"/>
      <c r="BY44" s="34"/>
      <c r="BZ44" s="34"/>
      <c r="CA44" s="34"/>
      <c r="CB44" s="34"/>
      <c r="CC44" s="34"/>
      <c r="CD44" s="34"/>
      <c r="CE44" s="34"/>
      <c r="CF44" s="34"/>
    </row>
    <row r="45" spans="1:84" ht="12.75" x14ac:dyDescent="0.25">
      <c r="M45" s="34"/>
      <c r="BR45" s="34"/>
      <c r="BS45" s="34"/>
      <c r="BT45" s="34"/>
      <c r="BU45" s="34"/>
      <c r="BV45" s="34"/>
      <c r="BW45" s="34"/>
      <c r="BX45" s="34"/>
      <c r="BY45" s="34"/>
      <c r="BZ45" s="34"/>
      <c r="CA45" s="34"/>
      <c r="CB45" s="34"/>
      <c r="CC45" s="34"/>
      <c r="CD45" s="34"/>
      <c r="CE45" s="34"/>
      <c r="CF45" s="34"/>
    </row>
    <row r="46" spans="1:84" ht="12.75" x14ac:dyDescent="0.25">
      <c r="M46" s="34"/>
      <c r="BR46" s="34"/>
      <c r="BS46" s="34"/>
      <c r="BT46" s="34"/>
      <c r="BU46" s="34"/>
      <c r="BV46" s="34"/>
      <c r="BW46" s="34"/>
      <c r="BX46" s="34"/>
      <c r="BY46" s="34"/>
      <c r="BZ46" s="34"/>
      <c r="CA46" s="34"/>
      <c r="CB46" s="34"/>
      <c r="CC46" s="34"/>
      <c r="CD46" s="34"/>
      <c r="CE46" s="34"/>
      <c r="CF46" s="34"/>
    </row>
    <row r="47" spans="1:84" ht="12.75" x14ac:dyDescent="0.25">
      <c r="M47" s="34"/>
      <c r="BR47" s="34"/>
      <c r="BS47" s="34"/>
      <c r="BT47" s="34"/>
      <c r="BU47" s="34"/>
      <c r="BV47" s="34"/>
      <c r="BW47" s="34"/>
      <c r="BX47" s="34"/>
      <c r="BY47" s="34"/>
      <c r="BZ47" s="34"/>
      <c r="CA47" s="34"/>
      <c r="CB47" s="34"/>
      <c r="CC47" s="34"/>
      <c r="CD47" s="34"/>
      <c r="CE47" s="34"/>
      <c r="CF47" s="34"/>
    </row>
    <row r="48" spans="1:84" ht="12.75" x14ac:dyDescent="0.25">
      <c r="M48" s="34"/>
      <c r="BR48" s="34"/>
      <c r="BS48" s="34"/>
      <c r="BT48" s="34"/>
      <c r="BU48" s="34"/>
      <c r="BV48" s="34"/>
      <c r="BW48" s="34"/>
      <c r="BX48" s="34"/>
      <c r="BY48" s="34"/>
      <c r="BZ48" s="34"/>
      <c r="CA48" s="34"/>
      <c r="CB48" s="34"/>
      <c r="CC48" s="34"/>
      <c r="CD48" s="34"/>
      <c r="CE48" s="34"/>
      <c r="CF48" s="34"/>
    </row>
    <row r="49" spans="13:84" ht="12.75" x14ac:dyDescent="0.25">
      <c r="M49" s="34"/>
      <c r="BR49" s="34"/>
      <c r="BS49" s="34"/>
      <c r="BT49" s="34"/>
      <c r="BU49" s="34"/>
      <c r="BV49" s="34"/>
      <c r="BW49" s="34"/>
      <c r="BX49" s="34"/>
      <c r="BY49" s="34"/>
      <c r="BZ49" s="34"/>
      <c r="CA49" s="34"/>
      <c r="CB49" s="34"/>
      <c r="CC49" s="34"/>
      <c r="CD49" s="34"/>
      <c r="CE49" s="34"/>
      <c r="CF49" s="34"/>
    </row>
    <row r="50" spans="13:84" ht="12.75" x14ac:dyDescent="0.25">
      <c r="M50" s="34"/>
      <c r="BR50" s="34"/>
      <c r="BS50" s="34"/>
      <c r="BT50" s="34"/>
      <c r="BU50" s="34"/>
      <c r="BV50" s="34"/>
      <c r="BW50" s="34"/>
      <c r="BX50" s="34"/>
      <c r="BY50" s="34"/>
      <c r="BZ50" s="34"/>
      <c r="CA50" s="34"/>
      <c r="CB50" s="34"/>
      <c r="CC50" s="34"/>
      <c r="CD50" s="34"/>
      <c r="CE50" s="34"/>
      <c r="CF50" s="34"/>
    </row>
    <row r="51" spans="13:84" ht="12.75" x14ac:dyDescent="0.25">
      <c r="M51" s="34"/>
      <c r="BR51" s="34"/>
      <c r="BS51" s="34"/>
      <c r="BT51" s="34"/>
      <c r="BU51" s="34"/>
      <c r="BV51" s="34"/>
      <c r="BW51" s="34"/>
      <c r="BX51" s="34"/>
      <c r="BY51" s="34"/>
      <c r="BZ51" s="34"/>
      <c r="CA51" s="34"/>
      <c r="CB51" s="34"/>
      <c r="CC51" s="34"/>
      <c r="CD51" s="34"/>
      <c r="CE51" s="34"/>
      <c r="CF51" s="34"/>
    </row>
  </sheetData>
  <mergeCells count="9">
    <mergeCell ref="A38:W38"/>
    <mergeCell ref="A35:L35"/>
    <mergeCell ref="A36:L36"/>
    <mergeCell ref="A37:L37"/>
    <mergeCell ref="A1:L1"/>
    <mergeCell ref="A3:A4"/>
    <mergeCell ref="B3:G3"/>
    <mergeCell ref="H3:K3"/>
    <mergeCell ref="L3:L4"/>
  </mergeCell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1">
    <tabColor theme="3" tint="0.79998168889431442"/>
  </sheetPr>
  <dimension ref="A1:L55"/>
  <sheetViews>
    <sheetView workbookViewId="0">
      <pane xSplit="3" ySplit="5" topLeftCell="D35" activePane="bottomRight" state="frozen"/>
      <selection activeCell="A36" sqref="A36:L36"/>
      <selection pane="topRight" activeCell="A36" sqref="A36:L36"/>
      <selection pane="bottomLeft" activeCell="A36" sqref="A36:L36"/>
      <selection pane="bottomRight" activeCell="C30" sqref="C30"/>
    </sheetView>
  </sheetViews>
  <sheetFormatPr baseColWidth="10" defaultColWidth="11.42578125" defaultRowHeight="15" x14ac:dyDescent="0.25"/>
  <cols>
    <col min="1" max="2" width="10.7109375" style="77" customWidth="1"/>
    <col min="3" max="3" width="40.5703125" style="77" customWidth="1"/>
    <col min="4" max="11" width="9.7109375" style="77" customWidth="1"/>
    <col min="12" max="12" width="18.85546875" style="77" customWidth="1"/>
    <col min="13" max="16384" width="11.42578125" style="77"/>
  </cols>
  <sheetData>
    <row r="1" spans="1:12" s="88" customFormat="1" ht="23.25" customHeight="1" x14ac:dyDescent="0.25">
      <c r="A1" s="551" t="s">
        <v>506</v>
      </c>
      <c r="B1" s="551"/>
      <c r="C1" s="551"/>
      <c r="D1" s="551"/>
      <c r="E1" s="551"/>
      <c r="F1" s="551"/>
      <c r="G1" s="551"/>
      <c r="H1" s="551"/>
      <c r="I1" s="551"/>
      <c r="J1" s="551"/>
      <c r="K1" s="551"/>
      <c r="L1" s="551"/>
    </row>
    <row r="2" spans="1:12" s="88" customFormat="1" ht="8.25" customHeight="1" x14ac:dyDescent="0.25">
      <c r="A2" s="173"/>
      <c r="B2" s="173"/>
      <c r="C2" s="173"/>
      <c r="D2" s="173"/>
      <c r="E2" s="173"/>
      <c r="F2" s="173"/>
      <c r="G2" s="173"/>
      <c r="H2" s="173"/>
      <c r="I2" s="173"/>
      <c r="J2" s="173"/>
      <c r="K2" s="173"/>
      <c r="L2" s="173"/>
    </row>
    <row r="3" spans="1:12" s="141" customFormat="1" ht="21.75" customHeight="1" x14ac:dyDescent="0.25">
      <c r="A3" s="682"/>
      <c r="B3" s="683"/>
      <c r="C3" s="602" t="s">
        <v>296</v>
      </c>
      <c r="D3" s="581" t="s">
        <v>250</v>
      </c>
      <c r="E3" s="581"/>
      <c r="F3" s="581"/>
      <c r="G3" s="581"/>
      <c r="H3" s="581"/>
      <c r="I3" s="581"/>
      <c r="J3" s="581"/>
      <c r="K3" s="581"/>
      <c r="L3" s="581" t="s">
        <v>251</v>
      </c>
    </row>
    <row r="4" spans="1:12" s="141" customFormat="1" ht="21.75" customHeight="1" x14ac:dyDescent="0.25">
      <c r="A4" s="684"/>
      <c r="B4" s="685"/>
      <c r="C4" s="602"/>
      <c r="D4" s="581" t="str">
        <f>'5.1-13 source'!D4:E4</f>
        <v>A</v>
      </c>
      <c r="E4" s="581"/>
      <c r="F4" s="581" t="str">
        <f>'5.1-13 source'!F4:G4</f>
        <v>B</v>
      </c>
      <c r="G4" s="581"/>
      <c r="H4" s="581" t="str">
        <f>'5.1-13 source'!H4:I4</f>
        <v>C</v>
      </c>
      <c r="I4" s="581"/>
      <c r="J4" s="581" t="s">
        <v>438</v>
      </c>
      <c r="K4" s="581"/>
      <c r="L4" s="688"/>
    </row>
    <row r="5" spans="1:12" s="141" customFormat="1" x14ac:dyDescent="0.25">
      <c r="A5" s="686"/>
      <c r="B5" s="687"/>
      <c r="C5" s="602"/>
      <c r="D5" s="175" t="s">
        <v>114</v>
      </c>
      <c r="E5" s="175" t="s">
        <v>115</v>
      </c>
      <c r="F5" s="175" t="s">
        <v>114</v>
      </c>
      <c r="G5" s="175" t="s">
        <v>115</v>
      </c>
      <c r="H5" s="175" t="s">
        <v>114</v>
      </c>
      <c r="I5" s="175" t="s">
        <v>115</v>
      </c>
      <c r="J5" s="175" t="s">
        <v>114</v>
      </c>
      <c r="K5" s="175" t="s">
        <v>115</v>
      </c>
      <c r="L5" s="688"/>
    </row>
    <row r="6" spans="1:12" ht="15" customHeight="1" x14ac:dyDescent="0.25">
      <c r="A6" s="602" t="s">
        <v>277</v>
      </c>
      <c r="B6" s="602" t="s">
        <v>245</v>
      </c>
      <c r="C6" s="176" t="s">
        <v>138</v>
      </c>
      <c r="D6" s="425">
        <f>'5.1-13 source'!D6</f>
        <v>13814</v>
      </c>
      <c r="E6" s="425">
        <f>'5.1-13 source'!E6</f>
        <v>15225</v>
      </c>
      <c r="F6" s="425">
        <f>'5.1-13 source'!F6</f>
        <v>6437</v>
      </c>
      <c r="G6" s="425">
        <f>'5.1-13 source'!G6</f>
        <v>6498</v>
      </c>
      <c r="H6" s="425">
        <f>'5.1-13 source'!H6</f>
        <v>5448</v>
      </c>
      <c r="I6" s="425">
        <f>'5.1-13 source'!I6</f>
        <v>8348</v>
      </c>
      <c r="J6" s="501" t="s">
        <v>328</v>
      </c>
      <c r="K6" s="501" t="s">
        <v>328</v>
      </c>
      <c r="L6" s="425">
        <f>'5.1-13 source'!L6</f>
        <v>55770</v>
      </c>
    </row>
    <row r="7" spans="1:12" ht="15" customHeight="1" x14ac:dyDescent="0.25">
      <c r="A7" s="602"/>
      <c r="B7" s="602"/>
      <c r="C7" s="174" t="s">
        <v>217</v>
      </c>
      <c r="D7" s="442">
        <f>'5.1-13 source'!D8</f>
        <v>33</v>
      </c>
      <c r="E7" s="442">
        <f>'5.1-13 source'!E8</f>
        <v>19</v>
      </c>
      <c r="F7" s="442">
        <f>'5.1-13 source'!F8</f>
        <v>27</v>
      </c>
      <c r="G7" s="442">
        <f>'5.1-13 source'!G8</f>
        <v>22</v>
      </c>
      <c r="H7" s="442">
        <f>'5.1-13 source'!H8</f>
        <v>34</v>
      </c>
      <c r="I7" s="442">
        <f>'5.1-13 source'!I8</f>
        <v>83</v>
      </c>
      <c r="J7" s="502" t="s">
        <v>328</v>
      </c>
      <c r="K7" s="502" t="s">
        <v>328</v>
      </c>
      <c r="L7" s="442">
        <f>'5.1-13 source'!L8</f>
        <v>218</v>
      </c>
    </row>
    <row r="8" spans="1:12" ht="15" customHeight="1" x14ac:dyDescent="0.25">
      <c r="A8" s="602"/>
      <c r="B8" s="602"/>
      <c r="C8" s="174" t="s">
        <v>439</v>
      </c>
      <c r="D8" s="442">
        <f>'5.1-13 source'!D9</f>
        <v>355</v>
      </c>
      <c r="E8" s="442">
        <f>'5.1-13 source'!E9</f>
        <v>157</v>
      </c>
      <c r="F8" s="442">
        <f>'5.1-13 source'!F9</f>
        <v>293</v>
      </c>
      <c r="G8" s="442">
        <f>'5.1-13 source'!G9</f>
        <v>221</v>
      </c>
      <c r="H8" s="442">
        <f>'5.1-13 source'!H9</f>
        <v>49</v>
      </c>
      <c r="I8" s="442">
        <f>'5.1-13 source'!I9</f>
        <v>152</v>
      </c>
      <c r="J8" s="502" t="s">
        <v>328</v>
      </c>
      <c r="K8" s="502" t="s">
        <v>328</v>
      </c>
      <c r="L8" s="442">
        <f>'5.1-13 source'!L9</f>
        <v>1227</v>
      </c>
    </row>
    <row r="9" spans="1:12" ht="15" customHeight="1" x14ac:dyDescent="0.25">
      <c r="A9" s="602"/>
      <c r="B9" s="602"/>
      <c r="C9" s="174" t="s">
        <v>440</v>
      </c>
      <c r="D9" s="442">
        <f>'5.1-13 source'!D10</f>
        <v>96</v>
      </c>
      <c r="E9" s="442">
        <f>'5.1-13 source'!E10</f>
        <v>79</v>
      </c>
      <c r="F9" s="442">
        <f>'5.1-13 source'!F10</f>
        <v>43</v>
      </c>
      <c r="G9" s="442">
        <f>'5.1-13 source'!G10</f>
        <v>62</v>
      </c>
      <c r="H9" s="442">
        <f>'5.1-13 source'!H10</f>
        <v>68</v>
      </c>
      <c r="I9" s="442">
        <f>'5.1-13 source'!I10</f>
        <v>84</v>
      </c>
      <c r="J9" s="502" t="s">
        <v>328</v>
      </c>
      <c r="K9" s="502" t="s">
        <v>328</v>
      </c>
      <c r="L9" s="442">
        <f>'5.1-13 source'!L10</f>
        <v>432</v>
      </c>
    </row>
    <row r="10" spans="1:12" ht="15" customHeight="1" x14ac:dyDescent="0.25">
      <c r="A10" s="602"/>
      <c r="B10" s="602"/>
      <c r="C10" s="174" t="s">
        <v>530</v>
      </c>
      <c r="D10" s="442">
        <f>'5.1-13 source'!D11</f>
        <v>186</v>
      </c>
      <c r="E10" s="442">
        <f>'5.1-13 source'!E11</f>
        <v>75</v>
      </c>
      <c r="F10" s="442">
        <f>'5.1-13 source'!F11</f>
        <v>175</v>
      </c>
      <c r="G10" s="442">
        <f>'5.1-13 source'!G11</f>
        <v>218</v>
      </c>
      <c r="H10" s="442">
        <f>'5.1-13 source'!H11</f>
        <v>163</v>
      </c>
      <c r="I10" s="442">
        <f>'5.1-13 source'!I11</f>
        <v>486</v>
      </c>
      <c r="J10" s="502" t="s">
        <v>328</v>
      </c>
      <c r="K10" s="502" t="s">
        <v>328</v>
      </c>
      <c r="L10" s="442">
        <f>'5.1-13 source'!L11</f>
        <v>1303</v>
      </c>
    </row>
    <row r="11" spans="1:12" ht="15" customHeight="1" x14ac:dyDescent="0.25">
      <c r="A11" s="602"/>
      <c r="B11" s="602"/>
      <c r="C11" s="174" t="s">
        <v>442</v>
      </c>
      <c r="D11" s="442">
        <f>'5.1-13 source'!D12</f>
        <v>352</v>
      </c>
      <c r="E11" s="442">
        <f>'5.1-13 source'!E12</f>
        <v>143</v>
      </c>
      <c r="F11" s="442">
        <f>'5.1-13 source'!F12</f>
        <v>557</v>
      </c>
      <c r="G11" s="442">
        <f>'5.1-13 source'!G12</f>
        <v>338</v>
      </c>
      <c r="H11" s="442">
        <f>'5.1-13 source'!H12</f>
        <v>509</v>
      </c>
      <c r="I11" s="442">
        <f>'5.1-13 source'!I12</f>
        <v>441</v>
      </c>
      <c r="J11" s="502" t="s">
        <v>328</v>
      </c>
      <c r="K11" s="502" t="s">
        <v>328</v>
      </c>
      <c r="L11" s="442">
        <f>'5.1-13 source'!L12</f>
        <v>2340</v>
      </c>
    </row>
    <row r="12" spans="1:12" ht="15" customHeight="1" x14ac:dyDescent="0.25">
      <c r="A12" s="602"/>
      <c r="B12" s="602"/>
      <c r="C12" s="148" t="s">
        <v>218</v>
      </c>
      <c r="D12" s="497">
        <f>'5.1-13 source'!D13</f>
        <v>118</v>
      </c>
      <c r="E12" s="497">
        <f>'5.1-13 source'!E13</f>
        <v>44</v>
      </c>
      <c r="F12" s="497">
        <f>'5.1-13 source'!F13</f>
        <v>50</v>
      </c>
      <c r="G12" s="497">
        <f>'5.1-13 source'!G13</f>
        <v>13</v>
      </c>
      <c r="H12" s="497">
        <f>'5.1-13 source'!H13</f>
        <v>4</v>
      </c>
      <c r="I12" s="497">
        <f>'5.1-13 source'!I13</f>
        <v>16</v>
      </c>
      <c r="J12" s="502" t="s">
        <v>328</v>
      </c>
      <c r="K12" s="502" t="s">
        <v>328</v>
      </c>
      <c r="L12" s="497">
        <f>'5.1-13 source'!L13</f>
        <v>245</v>
      </c>
    </row>
    <row r="13" spans="1:12" ht="21" customHeight="1" x14ac:dyDescent="0.25">
      <c r="A13" s="602"/>
      <c r="B13" s="602"/>
      <c r="C13" s="174" t="s">
        <v>443</v>
      </c>
      <c r="D13" s="442">
        <f>'5.1-13 source'!D14</f>
        <v>960</v>
      </c>
      <c r="E13" s="442">
        <f>'5.1-13 source'!E14</f>
        <v>837</v>
      </c>
      <c r="F13" s="442">
        <f>'5.1-13 source'!F14</f>
        <v>879</v>
      </c>
      <c r="G13" s="442">
        <f>'5.1-13 source'!G14</f>
        <v>1987</v>
      </c>
      <c r="H13" s="442">
        <f>'5.1-13 source'!H14</f>
        <v>489</v>
      </c>
      <c r="I13" s="442">
        <f>'5.1-13 source'!I14</f>
        <v>1237</v>
      </c>
      <c r="J13" s="502" t="s">
        <v>328</v>
      </c>
      <c r="K13" s="502" t="s">
        <v>328</v>
      </c>
      <c r="L13" s="442">
        <f>'5.1-13 source'!L14</f>
        <v>6389</v>
      </c>
    </row>
    <row r="14" spans="1:12" ht="15" customHeight="1" x14ac:dyDescent="0.25">
      <c r="A14" s="602"/>
      <c r="B14" s="602"/>
      <c r="C14" s="174" t="s">
        <v>444</v>
      </c>
      <c r="D14" s="442">
        <f>'5.1-13 source'!D15</f>
        <v>7423</v>
      </c>
      <c r="E14" s="442">
        <f>'5.1-13 source'!E15</f>
        <v>11423</v>
      </c>
      <c r="F14" s="442">
        <f>'5.1-13 source'!F15</f>
        <v>307</v>
      </c>
      <c r="G14" s="442">
        <f>'5.1-13 source'!G15</f>
        <v>948</v>
      </c>
      <c r="H14" s="442">
        <f>'5.1-13 source'!H15</f>
        <v>515</v>
      </c>
      <c r="I14" s="442">
        <f>'5.1-13 source'!I15</f>
        <v>1765</v>
      </c>
      <c r="J14" s="502" t="s">
        <v>328</v>
      </c>
      <c r="K14" s="502" t="s">
        <v>328</v>
      </c>
      <c r="L14" s="442">
        <f>'5.1-13 source'!L15</f>
        <v>22381</v>
      </c>
    </row>
    <row r="15" spans="1:12" ht="15" customHeight="1" x14ac:dyDescent="0.25">
      <c r="A15" s="602"/>
      <c r="B15" s="602"/>
      <c r="C15" s="174" t="s">
        <v>451</v>
      </c>
      <c r="D15" s="442">
        <f>'5.1-13 source'!D16</f>
        <v>432</v>
      </c>
      <c r="E15" s="442">
        <f>'5.1-13 source'!E16</f>
        <v>332</v>
      </c>
      <c r="F15" s="442">
        <f>'5.1-13 source'!F16</f>
        <v>87</v>
      </c>
      <c r="G15" s="442">
        <f>'5.1-13 source'!G16</f>
        <v>128</v>
      </c>
      <c r="H15" s="442">
        <f>'5.1-13 source'!H16</f>
        <v>15</v>
      </c>
      <c r="I15" s="442">
        <f>'5.1-13 source'!I16</f>
        <v>17</v>
      </c>
      <c r="J15" s="502" t="s">
        <v>328</v>
      </c>
      <c r="K15" s="502" t="s">
        <v>328</v>
      </c>
      <c r="L15" s="442">
        <f>'5.1-13 source'!L16</f>
        <v>1011</v>
      </c>
    </row>
    <row r="16" spans="1:12" ht="15" customHeight="1" x14ac:dyDescent="0.25">
      <c r="A16" s="602"/>
      <c r="B16" s="602"/>
      <c r="C16" s="174" t="s">
        <v>445</v>
      </c>
      <c r="D16" s="442">
        <f>'5.1-13 source'!D17</f>
        <v>576</v>
      </c>
      <c r="E16" s="442">
        <f>'5.1-13 source'!E17</f>
        <v>224</v>
      </c>
      <c r="F16" s="442">
        <f>'5.1-13 source'!F17</f>
        <v>1461</v>
      </c>
      <c r="G16" s="442">
        <f>'5.1-13 source'!G17</f>
        <v>515</v>
      </c>
      <c r="H16" s="442">
        <f>'5.1-13 source'!H17</f>
        <v>224</v>
      </c>
      <c r="I16" s="442">
        <f>'5.1-13 source'!I17</f>
        <v>861</v>
      </c>
      <c r="J16" s="502" t="s">
        <v>328</v>
      </c>
      <c r="K16" s="502" t="s">
        <v>328</v>
      </c>
      <c r="L16" s="442">
        <f>'5.1-13 source'!L17</f>
        <v>3861</v>
      </c>
    </row>
    <row r="17" spans="1:12" ht="15" customHeight="1" x14ac:dyDescent="0.25">
      <c r="A17" s="602"/>
      <c r="B17" s="602"/>
      <c r="C17" s="174" t="s">
        <v>220</v>
      </c>
      <c r="D17" s="442">
        <f>'5.1-13 source'!D18</f>
        <v>289</v>
      </c>
      <c r="E17" s="442">
        <f>'5.1-13 source'!E18</f>
        <v>274</v>
      </c>
      <c r="F17" s="498">
        <f>'5.1-13 source'!F18</f>
        <v>94</v>
      </c>
      <c r="G17" s="442">
        <f>'5.1-13 source'!G18</f>
        <v>366</v>
      </c>
      <c r="H17" s="442">
        <f>'5.1-13 source'!H18</f>
        <v>520</v>
      </c>
      <c r="I17" s="442">
        <f>'5.1-13 source'!I18</f>
        <v>548</v>
      </c>
      <c r="J17" s="502" t="s">
        <v>328</v>
      </c>
      <c r="K17" s="502" t="s">
        <v>328</v>
      </c>
      <c r="L17" s="442">
        <f>'5.1-13 source'!L18</f>
        <v>2091</v>
      </c>
    </row>
    <row r="18" spans="1:12" ht="15" customHeight="1" x14ac:dyDescent="0.25">
      <c r="A18" s="602"/>
      <c r="B18" s="602"/>
      <c r="C18" s="174" t="s">
        <v>446</v>
      </c>
      <c r="D18" s="442">
        <f>'5.1-13 source'!D19</f>
        <v>11</v>
      </c>
      <c r="E18" s="442">
        <f>'5.1-13 source'!E19</f>
        <v>9</v>
      </c>
      <c r="F18" s="442">
        <f>'5.1-13 source'!F19</f>
        <v>6</v>
      </c>
      <c r="G18" s="442">
        <f>'5.1-13 source'!G19</f>
        <v>17</v>
      </c>
      <c r="H18" s="442">
        <f>'5.1-13 source'!H19</f>
        <v>11</v>
      </c>
      <c r="I18" s="442">
        <f>'5.1-13 source'!I19</f>
        <v>17</v>
      </c>
      <c r="J18" s="502" t="s">
        <v>328</v>
      </c>
      <c r="K18" s="502" t="s">
        <v>328</v>
      </c>
      <c r="L18" s="442">
        <f>'5.1-13 source'!L19</f>
        <v>71</v>
      </c>
    </row>
    <row r="19" spans="1:12" ht="15" customHeight="1" x14ac:dyDescent="0.25">
      <c r="A19" s="602"/>
      <c r="B19" s="602"/>
      <c r="C19" s="174" t="s">
        <v>447</v>
      </c>
      <c r="D19" s="442">
        <f>'5.1-13 source'!D20</f>
        <v>152</v>
      </c>
      <c r="E19" s="442">
        <f>'5.1-13 source'!E20</f>
        <v>225</v>
      </c>
      <c r="F19" s="442">
        <f>'5.1-13 source'!F20</f>
        <v>81</v>
      </c>
      <c r="G19" s="442">
        <f>'5.1-13 source'!G20</f>
        <v>288</v>
      </c>
      <c r="H19" s="442">
        <f>'5.1-13 source'!H20</f>
        <v>55</v>
      </c>
      <c r="I19" s="442">
        <f>'5.1-13 source'!I20</f>
        <v>333</v>
      </c>
      <c r="J19" s="502" t="s">
        <v>328</v>
      </c>
      <c r="K19" s="502" t="s">
        <v>328</v>
      </c>
      <c r="L19" s="442">
        <f>'5.1-13 source'!L20</f>
        <v>1134</v>
      </c>
    </row>
    <row r="20" spans="1:12" ht="15" customHeight="1" x14ac:dyDescent="0.25">
      <c r="A20" s="602"/>
      <c r="B20" s="602"/>
      <c r="C20" s="174" t="s">
        <v>221</v>
      </c>
      <c r="D20" s="442">
        <f>'5.1-13 source'!D21</f>
        <v>1167</v>
      </c>
      <c r="E20" s="442">
        <f>'5.1-13 source'!E21</f>
        <v>725</v>
      </c>
      <c r="F20" s="486">
        <f>'5.1-13 source'!F21</f>
        <v>392</v>
      </c>
      <c r="G20" s="442">
        <f>'5.1-13 source'!G21</f>
        <v>254</v>
      </c>
      <c r="H20" s="486">
        <f>'5.1-13 source'!H21</f>
        <v>2775</v>
      </c>
      <c r="I20" s="486">
        <f>'5.1-13 source'!I21</f>
        <v>2298</v>
      </c>
      <c r="J20" s="447" t="s">
        <v>328</v>
      </c>
      <c r="K20" s="447" t="s">
        <v>328</v>
      </c>
      <c r="L20" s="486">
        <f>'5.1-13 source'!L21</f>
        <v>7611</v>
      </c>
    </row>
    <row r="21" spans="1:12" ht="15" customHeight="1" x14ac:dyDescent="0.25">
      <c r="A21" s="602"/>
      <c r="B21" s="602"/>
      <c r="C21" s="174" t="s">
        <v>222</v>
      </c>
      <c r="D21" s="442">
        <f>'5.1-13 source'!D22</f>
        <v>1782</v>
      </c>
      <c r="E21" s="442">
        <f>'5.1-13 source'!E22</f>
        <v>703</v>
      </c>
      <c r="F21" s="486">
        <f>'5.1-13 source'!F22</f>
        <v>2035</v>
      </c>
      <c r="G21" s="486">
        <f>'5.1-13 source'!G22</f>
        <v>1134</v>
      </c>
      <c r="H21" s="486">
        <f>'5.1-13 source'!H22</f>
        <v>21</v>
      </c>
      <c r="I21" s="486">
        <f>'5.1-13 source'!I22</f>
        <v>26</v>
      </c>
      <c r="J21" s="447" t="s">
        <v>328</v>
      </c>
      <c r="K21" s="447" t="s">
        <v>328</v>
      </c>
      <c r="L21" s="486">
        <f>'5.1-13 source'!L22</f>
        <v>5701</v>
      </c>
    </row>
    <row r="22" spans="1:12" ht="15" customHeight="1" x14ac:dyDescent="0.25">
      <c r="A22" s="602"/>
      <c r="B22" s="602" t="s">
        <v>246</v>
      </c>
      <c r="C22" s="176" t="s">
        <v>223</v>
      </c>
      <c r="D22" s="499">
        <f>'5.1-13 source'!D23</f>
        <v>1536</v>
      </c>
      <c r="E22" s="500">
        <f>'5.1-13 source'!E23</f>
        <v>90</v>
      </c>
      <c r="F22" s="499">
        <f>'5.1-13 source'!F23</f>
        <v>6780</v>
      </c>
      <c r="G22" s="499">
        <f>'5.1-13 source'!G23</f>
        <v>974</v>
      </c>
      <c r="H22" s="499">
        <f>'5.1-13 source'!H23</f>
        <v>3187</v>
      </c>
      <c r="I22" s="499">
        <f>'5.1-13 source'!I23</f>
        <v>503</v>
      </c>
      <c r="J22" s="503" t="s">
        <v>328</v>
      </c>
      <c r="K22" s="503" t="s">
        <v>328</v>
      </c>
      <c r="L22" s="499">
        <f>'5.1-13 source'!L23</f>
        <v>13070</v>
      </c>
    </row>
    <row r="23" spans="1:12" ht="15" customHeight="1" x14ac:dyDescent="0.25">
      <c r="A23" s="602"/>
      <c r="B23" s="602"/>
      <c r="C23" s="174" t="s">
        <v>224</v>
      </c>
      <c r="D23" s="499">
        <f>'5.1-13 source'!D24</f>
        <v>153</v>
      </c>
      <c r="E23" s="500">
        <f>'5.1-13 source'!E24</f>
        <v>2</v>
      </c>
      <c r="F23" s="499">
        <f>'5.1-13 source'!F24</f>
        <v>0</v>
      </c>
      <c r="G23" s="499">
        <f>'5.1-13 source'!G24</f>
        <v>0</v>
      </c>
      <c r="H23" s="499">
        <f>'5.1-13 source'!H24</f>
        <v>0</v>
      </c>
      <c r="I23" s="499">
        <f>'5.1-13 source'!I24</f>
        <v>0</v>
      </c>
      <c r="J23" s="502" t="s">
        <v>328</v>
      </c>
      <c r="K23" s="502" t="s">
        <v>328</v>
      </c>
      <c r="L23" s="499">
        <f>'5.1-13 source'!L24</f>
        <v>155</v>
      </c>
    </row>
    <row r="24" spans="1:12" ht="15" customHeight="1" x14ac:dyDescent="0.25">
      <c r="A24" s="602"/>
      <c r="B24" s="602"/>
      <c r="C24" s="174" t="s">
        <v>225</v>
      </c>
      <c r="D24" s="499">
        <f>'5.1-13 source'!D25</f>
        <v>685</v>
      </c>
      <c r="E24" s="500">
        <f>'5.1-13 source'!E25</f>
        <v>48</v>
      </c>
      <c r="F24" s="499">
        <f>'5.1-13 source'!F25</f>
        <v>0</v>
      </c>
      <c r="G24" s="499">
        <f>'5.1-13 source'!G25</f>
        <v>0</v>
      </c>
      <c r="H24" s="499">
        <f>'5.1-13 source'!H25</f>
        <v>0</v>
      </c>
      <c r="I24" s="499">
        <f>'5.1-13 source'!I25</f>
        <v>0</v>
      </c>
      <c r="J24" s="502" t="s">
        <v>328</v>
      </c>
      <c r="K24" s="502" t="s">
        <v>328</v>
      </c>
      <c r="L24" s="499">
        <f>'5.1-13 source'!L25</f>
        <v>733</v>
      </c>
    </row>
    <row r="25" spans="1:12" ht="15" customHeight="1" x14ac:dyDescent="0.25">
      <c r="A25" s="602"/>
      <c r="B25" s="602"/>
      <c r="C25" s="174" t="s">
        <v>226</v>
      </c>
      <c r="D25" s="499">
        <f>'5.1-13 source'!D26</f>
        <v>327</v>
      </c>
      <c r="E25" s="500">
        <f>'5.1-13 source'!E26</f>
        <v>36</v>
      </c>
      <c r="F25" s="499">
        <f>'5.1-13 source'!F26</f>
        <v>0</v>
      </c>
      <c r="G25" s="499">
        <f>'5.1-13 source'!G26</f>
        <v>0</v>
      </c>
      <c r="H25" s="499">
        <f>'5.1-13 source'!H26</f>
        <v>0</v>
      </c>
      <c r="I25" s="499">
        <f>'5.1-13 source'!I26</f>
        <v>0</v>
      </c>
      <c r="J25" s="447" t="s">
        <v>328</v>
      </c>
      <c r="K25" s="447" t="s">
        <v>328</v>
      </c>
      <c r="L25" s="499">
        <f>'5.1-13 source'!L26</f>
        <v>363</v>
      </c>
    </row>
    <row r="26" spans="1:12" ht="15" customHeight="1" x14ac:dyDescent="0.25">
      <c r="A26" s="602"/>
      <c r="B26" s="602"/>
      <c r="C26" s="174" t="s">
        <v>87</v>
      </c>
      <c r="D26" s="499">
        <f>'5.1-13 source'!D27</f>
        <v>0</v>
      </c>
      <c r="E26" s="500">
        <f>'5.1-13 source'!E27</f>
        <v>0</v>
      </c>
      <c r="F26" s="499">
        <f>'5.1-13 source'!F27</f>
        <v>4369</v>
      </c>
      <c r="G26" s="499">
        <f>'5.1-13 source'!G27</f>
        <v>771</v>
      </c>
      <c r="H26" s="499">
        <f>'5.1-13 source'!H27</f>
        <v>0</v>
      </c>
      <c r="I26" s="499">
        <f>'5.1-13 source'!I27</f>
        <v>0</v>
      </c>
      <c r="J26" s="447" t="s">
        <v>328</v>
      </c>
      <c r="K26" s="447" t="s">
        <v>328</v>
      </c>
      <c r="L26" s="499">
        <f>'5.1-13 source'!L27</f>
        <v>5140</v>
      </c>
    </row>
    <row r="27" spans="1:12" ht="15" customHeight="1" x14ac:dyDescent="0.25">
      <c r="A27" s="602"/>
      <c r="B27" s="602"/>
      <c r="C27" s="174" t="s">
        <v>86</v>
      </c>
      <c r="D27" s="499">
        <f>'5.1-13 source'!D28</f>
        <v>0</v>
      </c>
      <c r="E27" s="500">
        <f>'5.1-13 source'!E28</f>
        <v>0</v>
      </c>
      <c r="F27" s="499">
        <f>'5.1-13 source'!F28</f>
        <v>0</v>
      </c>
      <c r="G27" s="499">
        <f>'5.1-13 source'!G28</f>
        <v>0</v>
      </c>
      <c r="H27" s="499">
        <f>'5.1-13 source'!H28</f>
        <v>3187</v>
      </c>
      <c r="I27" s="499">
        <f>'5.1-13 source'!I28</f>
        <v>503</v>
      </c>
      <c r="J27" s="503" t="s">
        <v>328</v>
      </c>
      <c r="K27" s="503" t="s">
        <v>328</v>
      </c>
      <c r="L27" s="499">
        <f>'5.1-13 source'!L28</f>
        <v>3690</v>
      </c>
    </row>
    <row r="28" spans="1:12" ht="15" customHeight="1" x14ac:dyDescent="0.25">
      <c r="A28" s="602"/>
      <c r="B28" s="602"/>
      <c r="C28" s="174" t="s">
        <v>227</v>
      </c>
      <c r="D28" s="499">
        <f>'5.1-13 source'!D29</f>
        <v>371</v>
      </c>
      <c r="E28" s="500">
        <f>'5.1-13 source'!E29</f>
        <v>4</v>
      </c>
      <c r="F28" s="499">
        <f>'5.1-13 source'!F29</f>
        <v>2411</v>
      </c>
      <c r="G28" s="499">
        <f>'5.1-13 source'!G29</f>
        <v>203</v>
      </c>
      <c r="H28" s="499">
        <f>'5.1-13 source'!H29</f>
        <v>0</v>
      </c>
      <c r="I28" s="499">
        <f>'5.1-13 source'!I29</f>
        <v>0</v>
      </c>
      <c r="J28" s="447" t="s">
        <v>328</v>
      </c>
      <c r="K28" s="447" t="s">
        <v>328</v>
      </c>
      <c r="L28" s="499">
        <f>'5.1-13 source'!L29</f>
        <v>2989</v>
      </c>
    </row>
    <row r="29" spans="1:12" ht="15" customHeight="1" x14ac:dyDescent="0.25">
      <c r="A29" s="602"/>
      <c r="B29" s="602"/>
      <c r="C29" s="174" t="s">
        <v>531</v>
      </c>
      <c r="D29" s="499">
        <f>'5.1-13 source'!D30</f>
        <v>1165</v>
      </c>
      <c r="E29" s="500">
        <f>'5.1-13 source'!E30</f>
        <v>86</v>
      </c>
      <c r="F29" s="499">
        <f>'5.1-13 source'!F30</f>
        <v>4369</v>
      </c>
      <c r="G29" s="499">
        <f>'5.1-13 source'!G30</f>
        <v>771</v>
      </c>
      <c r="H29" s="499">
        <f>'5.1-13 source'!H30</f>
        <v>3187</v>
      </c>
      <c r="I29" s="499">
        <f>'5.1-13 source'!I30</f>
        <v>503</v>
      </c>
      <c r="J29" s="503" t="s">
        <v>328</v>
      </c>
      <c r="K29" s="503" t="s">
        <v>328</v>
      </c>
      <c r="L29" s="499">
        <f>'5.1-13 source'!L30</f>
        <v>10081</v>
      </c>
    </row>
    <row r="30" spans="1:12" ht="15" customHeight="1" x14ac:dyDescent="0.25">
      <c r="A30" s="615" t="s">
        <v>247</v>
      </c>
      <c r="B30" s="616"/>
      <c r="C30" s="176" t="s">
        <v>19</v>
      </c>
      <c r="D30" s="425">
        <f>'5.1-13 source'!D32</f>
        <v>1965</v>
      </c>
      <c r="E30" s="419">
        <f>'5.1-13 source'!E32</f>
        <v>3343</v>
      </c>
      <c r="F30" s="425">
        <f>'5.1-13 source'!F32</f>
        <v>2792</v>
      </c>
      <c r="G30" s="425">
        <f>'5.1-13 source'!G32</f>
        <v>3710</v>
      </c>
      <c r="H30" s="425">
        <f>'5.1-13 source'!H32</f>
        <v>14233</v>
      </c>
      <c r="I30" s="425">
        <f>'5.1-13 source'!I32</f>
        <v>17388</v>
      </c>
      <c r="J30" s="425">
        <f>'5.1-13 source'!J32</f>
        <v>84</v>
      </c>
      <c r="K30" s="425">
        <f>'5.1-13 source'!K32</f>
        <v>68</v>
      </c>
      <c r="L30" s="425">
        <f>'5.1-13 source'!L32</f>
        <v>43583</v>
      </c>
    </row>
    <row r="31" spans="1:12" ht="15" customHeight="1" x14ac:dyDescent="0.25">
      <c r="A31" s="680"/>
      <c r="B31" s="681"/>
      <c r="C31" s="174" t="s">
        <v>229</v>
      </c>
      <c r="D31" s="420">
        <f>'5.1-13 source'!D33</f>
        <v>79</v>
      </c>
      <c r="E31" s="420">
        <f>'5.1-13 source'!E33</f>
        <v>107</v>
      </c>
      <c r="F31" s="486">
        <f>'5.1-13 source'!F33</f>
        <v>52</v>
      </c>
      <c r="G31" s="486">
        <f>'5.1-13 source'!G33</f>
        <v>58</v>
      </c>
      <c r="H31" s="486">
        <f>'5.1-13 source'!H33</f>
        <v>745</v>
      </c>
      <c r="I31" s="486">
        <f>'5.1-13 source'!I33</f>
        <v>1135</v>
      </c>
      <c r="J31" s="486" t="str">
        <f>'5.1-13 source'!J33</f>
        <v/>
      </c>
      <c r="K31" s="486" t="str">
        <f>'5.1-13 source'!K33</f>
        <v/>
      </c>
      <c r="L31" s="486">
        <f>'5.1-13 source'!L33</f>
        <v>2176</v>
      </c>
    </row>
    <row r="32" spans="1:12" ht="15" customHeight="1" x14ac:dyDescent="0.25">
      <c r="A32" s="680"/>
      <c r="B32" s="681"/>
      <c r="C32" s="174" t="s">
        <v>230</v>
      </c>
      <c r="D32" s="420">
        <f>'5.1-13 source'!D34</f>
        <v>431</v>
      </c>
      <c r="E32" s="420">
        <f>'5.1-13 source'!E34</f>
        <v>1148</v>
      </c>
      <c r="F32" s="486">
        <f>'5.1-13 source'!F34</f>
        <v>540</v>
      </c>
      <c r="G32" s="486">
        <f>'5.1-13 source'!G34</f>
        <v>1152</v>
      </c>
      <c r="H32" s="486">
        <f>'5.1-13 source'!H34</f>
        <v>1658</v>
      </c>
      <c r="I32" s="486">
        <f>'5.1-13 source'!I34</f>
        <v>2046</v>
      </c>
      <c r="J32" s="486">
        <f>'5.1-13 source'!J34</f>
        <v>14</v>
      </c>
      <c r="K32" s="486">
        <f>'5.1-13 source'!K34</f>
        <v>22</v>
      </c>
      <c r="L32" s="486">
        <f>'5.1-13 source'!L34</f>
        <v>7011</v>
      </c>
    </row>
    <row r="33" spans="1:12" ht="15" customHeight="1" x14ac:dyDescent="0.25">
      <c r="A33" s="680"/>
      <c r="B33" s="681"/>
      <c r="C33" s="174" t="s">
        <v>303</v>
      </c>
      <c r="D33" s="420">
        <f>'5.1-13 source'!D35</f>
        <v>136</v>
      </c>
      <c r="E33" s="420">
        <f>'5.1-13 source'!E35</f>
        <v>154</v>
      </c>
      <c r="F33" s="486">
        <f>'5.1-13 source'!F35</f>
        <v>137</v>
      </c>
      <c r="G33" s="486">
        <f>'5.1-13 source'!G35</f>
        <v>148</v>
      </c>
      <c r="H33" s="486">
        <f>'5.1-13 source'!H35</f>
        <v>738</v>
      </c>
      <c r="I33" s="486">
        <f>'5.1-13 source'!I35</f>
        <v>289</v>
      </c>
      <c r="J33" s="486">
        <f>'5.1-13 source'!J35</f>
        <v>2</v>
      </c>
      <c r="K33" s="486">
        <f>'5.1-13 source'!K35</f>
        <v>1</v>
      </c>
      <c r="L33" s="486">
        <f>'5.1-13 source'!L35</f>
        <v>1605</v>
      </c>
    </row>
    <row r="34" spans="1:12" ht="15" customHeight="1" x14ac:dyDescent="0.25">
      <c r="A34" s="680"/>
      <c r="B34" s="681"/>
      <c r="C34" s="401" t="s">
        <v>448</v>
      </c>
      <c r="D34" s="420">
        <f>'5.1-13 source'!D36</f>
        <v>790</v>
      </c>
      <c r="E34" s="420">
        <f>'5.1-13 source'!E36</f>
        <v>1338</v>
      </c>
      <c r="F34" s="486">
        <f>'5.1-13 source'!F36</f>
        <v>1341</v>
      </c>
      <c r="G34" s="486">
        <f>'5.1-13 source'!G36</f>
        <v>1683</v>
      </c>
      <c r="H34" s="486">
        <f>'5.1-13 source'!H36</f>
        <v>8231</v>
      </c>
      <c r="I34" s="486">
        <f>'5.1-13 source'!I36</f>
        <v>10329</v>
      </c>
      <c r="J34" s="486">
        <f>'5.1-13 source'!J36</f>
        <v>51</v>
      </c>
      <c r="K34" s="486">
        <f>'5.1-13 source'!K36</f>
        <v>34</v>
      </c>
      <c r="L34" s="486">
        <f>'5.1-13 source'!L36</f>
        <v>23797</v>
      </c>
    </row>
    <row r="35" spans="1:12" ht="15" customHeight="1" x14ac:dyDescent="0.25">
      <c r="A35" s="680"/>
      <c r="B35" s="681"/>
      <c r="C35" s="174" t="s">
        <v>231</v>
      </c>
      <c r="D35" s="420">
        <f>'5.1-13 source'!D37</f>
        <v>48</v>
      </c>
      <c r="E35" s="420">
        <f>'5.1-13 source'!E37</f>
        <v>70</v>
      </c>
      <c r="F35" s="486">
        <f>'5.1-13 source'!F37</f>
        <v>81</v>
      </c>
      <c r="G35" s="486">
        <f>'5.1-13 source'!G37</f>
        <v>72</v>
      </c>
      <c r="H35" s="486">
        <f>'5.1-13 source'!H37</f>
        <v>435</v>
      </c>
      <c r="I35" s="486">
        <f>'5.1-13 source'!I37</f>
        <v>388</v>
      </c>
      <c r="J35" s="486">
        <f>'5.1-13 source'!J37</f>
        <v>3</v>
      </c>
      <c r="K35" s="486">
        <f>'5.1-13 source'!K37</f>
        <v>3</v>
      </c>
      <c r="L35" s="486">
        <f>'5.1-13 source'!L37</f>
        <v>1100</v>
      </c>
    </row>
    <row r="36" spans="1:12" ht="15" customHeight="1" x14ac:dyDescent="0.25">
      <c r="A36" s="680"/>
      <c r="B36" s="681"/>
      <c r="C36" s="174" t="s">
        <v>232</v>
      </c>
      <c r="D36" s="420">
        <f>'5.1-13 source'!D38</f>
        <v>26</v>
      </c>
      <c r="E36" s="420">
        <f>'5.1-13 source'!E38</f>
        <v>30</v>
      </c>
      <c r="F36" s="486">
        <f>'5.1-13 source'!F38</f>
        <v>36</v>
      </c>
      <c r="G36" s="486">
        <f>'5.1-13 source'!G38</f>
        <v>32</v>
      </c>
      <c r="H36" s="486">
        <f>'5.1-13 source'!H38</f>
        <v>203</v>
      </c>
      <c r="I36" s="486">
        <f>'5.1-13 source'!I38</f>
        <v>57</v>
      </c>
      <c r="J36" s="486" t="str">
        <f>'5.1-13 source'!J38</f>
        <v/>
      </c>
      <c r="K36" s="486" t="str">
        <f>'5.1-13 source'!K38</f>
        <v/>
      </c>
      <c r="L36" s="486">
        <f>'5.1-13 source'!L38</f>
        <v>384</v>
      </c>
    </row>
    <row r="37" spans="1:12" ht="15" customHeight="1" x14ac:dyDescent="0.25">
      <c r="A37" s="680"/>
      <c r="B37" s="681"/>
      <c r="C37" s="174" t="s">
        <v>233</v>
      </c>
      <c r="D37" s="420">
        <f>'5.1-13 source'!D39</f>
        <v>31</v>
      </c>
      <c r="E37" s="420">
        <f>'5.1-13 source'!E39</f>
        <v>179</v>
      </c>
      <c r="F37" s="486">
        <f>'5.1-13 source'!F39</f>
        <v>40</v>
      </c>
      <c r="G37" s="486">
        <f>'5.1-13 source'!G39</f>
        <v>187</v>
      </c>
      <c r="H37" s="486">
        <f>'5.1-13 source'!H39</f>
        <v>204</v>
      </c>
      <c r="I37" s="486">
        <f>'5.1-13 source'!I39</f>
        <v>1817</v>
      </c>
      <c r="J37" s="486">
        <f>'5.1-13 source'!J39</f>
        <v>1</v>
      </c>
      <c r="K37" s="486">
        <f>'5.1-13 source'!K39</f>
        <v>3</v>
      </c>
      <c r="L37" s="486">
        <f>'5.1-13 source'!L39</f>
        <v>2462</v>
      </c>
    </row>
    <row r="38" spans="1:12" ht="15" customHeight="1" x14ac:dyDescent="0.25">
      <c r="A38" s="680"/>
      <c r="B38" s="681"/>
      <c r="C38" s="174" t="s">
        <v>234</v>
      </c>
      <c r="D38" s="420">
        <f>'5.1-13 source'!D40</f>
        <v>69</v>
      </c>
      <c r="E38" s="420">
        <f>'5.1-13 source'!E40</f>
        <v>64</v>
      </c>
      <c r="F38" s="486">
        <f>'5.1-13 source'!F40</f>
        <v>56</v>
      </c>
      <c r="G38" s="486">
        <f>'5.1-13 source'!G40</f>
        <v>58</v>
      </c>
      <c r="H38" s="486">
        <f>'5.1-13 source'!H40</f>
        <v>398</v>
      </c>
      <c r="I38" s="486">
        <f>'5.1-13 source'!I40</f>
        <v>349</v>
      </c>
      <c r="J38" s="486">
        <f>'5.1-13 source'!J40</f>
        <v>1</v>
      </c>
      <c r="K38" s="486" t="str">
        <f>'5.1-13 source'!K40</f>
        <v/>
      </c>
      <c r="L38" s="486">
        <f>'5.1-13 source'!L40</f>
        <v>995</v>
      </c>
    </row>
    <row r="39" spans="1:12" ht="15" customHeight="1" x14ac:dyDescent="0.25">
      <c r="A39" s="680"/>
      <c r="B39" s="681"/>
      <c r="C39" s="174" t="s">
        <v>235</v>
      </c>
      <c r="D39" s="420">
        <f>'5.1-13 source'!D41</f>
        <v>115</v>
      </c>
      <c r="E39" s="420">
        <f>'5.1-13 source'!E41</f>
        <v>19</v>
      </c>
      <c r="F39" s="486">
        <f>'5.1-13 source'!F41</f>
        <v>246</v>
      </c>
      <c r="G39" s="486">
        <f>'5.1-13 source'!G41</f>
        <v>30</v>
      </c>
      <c r="H39" s="486">
        <f>'5.1-13 source'!H41</f>
        <v>532</v>
      </c>
      <c r="I39" s="486">
        <f>'5.1-13 source'!I41</f>
        <v>68</v>
      </c>
      <c r="J39" s="486">
        <f>'5.1-13 source'!J41</f>
        <v>6</v>
      </c>
      <c r="K39" s="486" t="str">
        <f>'5.1-13 source'!K41</f>
        <v/>
      </c>
      <c r="L39" s="486">
        <f>'5.1-13 source'!L41</f>
        <v>1016</v>
      </c>
    </row>
    <row r="40" spans="1:12" ht="15" customHeight="1" x14ac:dyDescent="0.25">
      <c r="A40" s="680"/>
      <c r="B40" s="681"/>
      <c r="C40" s="174" t="s">
        <v>236</v>
      </c>
      <c r="D40" s="420">
        <f>'5.1-13 source'!D42</f>
        <v>24</v>
      </c>
      <c r="E40" s="420">
        <f>'5.1-13 source'!E42</f>
        <v>24</v>
      </c>
      <c r="F40" s="486">
        <f>'5.1-13 source'!F42</f>
        <v>40</v>
      </c>
      <c r="G40" s="486">
        <f>'5.1-13 source'!G42</f>
        <v>52</v>
      </c>
      <c r="H40" s="486">
        <f>'5.1-13 source'!H42</f>
        <v>260</v>
      </c>
      <c r="I40" s="486">
        <f>'5.1-13 source'!I42</f>
        <v>203</v>
      </c>
      <c r="J40" s="486">
        <f>'5.1-13 source'!J42</f>
        <v>1</v>
      </c>
      <c r="K40" s="486">
        <f>'5.1-13 source'!K42</f>
        <v>2</v>
      </c>
      <c r="L40" s="486">
        <f>'5.1-13 source'!L42</f>
        <v>606</v>
      </c>
    </row>
    <row r="41" spans="1:12" ht="15" customHeight="1" x14ac:dyDescent="0.25">
      <c r="A41" s="617"/>
      <c r="B41" s="618"/>
      <c r="C41" s="174" t="s">
        <v>237</v>
      </c>
      <c r="D41" s="420">
        <f>'5.1-13 source'!D43</f>
        <v>216</v>
      </c>
      <c r="E41" s="420">
        <f>'5.1-13 source'!E43</f>
        <v>210</v>
      </c>
      <c r="F41" s="486">
        <f>'5.1-13 source'!F43</f>
        <v>223</v>
      </c>
      <c r="G41" s="486">
        <f>'5.1-13 source'!G43</f>
        <v>238</v>
      </c>
      <c r="H41" s="486">
        <f>'5.1-13 source'!H43</f>
        <v>829</v>
      </c>
      <c r="I41" s="486">
        <f>'5.1-13 source'!I43</f>
        <v>707</v>
      </c>
      <c r="J41" s="486">
        <f>'5.1-13 source'!J43</f>
        <v>5</v>
      </c>
      <c r="K41" s="486">
        <f>'5.1-13 source'!K43</f>
        <v>3</v>
      </c>
      <c r="L41" s="486">
        <f>'5.1-13 source'!L43</f>
        <v>2431</v>
      </c>
    </row>
    <row r="42" spans="1:12" ht="15" customHeight="1" x14ac:dyDescent="0.25">
      <c r="A42" s="615" t="s">
        <v>248</v>
      </c>
      <c r="B42" s="616"/>
      <c r="C42" s="176" t="s">
        <v>25</v>
      </c>
      <c r="D42" s="419">
        <f>'5.1-13 source'!D44</f>
        <v>832</v>
      </c>
      <c r="E42" s="419">
        <f>'5.1-13 source'!E44</f>
        <v>3017</v>
      </c>
      <c r="F42" s="425">
        <f>'5.1-13 source'!F44</f>
        <v>1131</v>
      </c>
      <c r="G42" s="425">
        <f>'5.1-13 source'!G44</f>
        <v>5780</v>
      </c>
      <c r="H42" s="425">
        <f>'5.1-13 source'!H44</f>
        <v>3216</v>
      </c>
      <c r="I42" s="425">
        <f>'5.1-13 source'!I44</f>
        <v>10639</v>
      </c>
      <c r="J42" s="425">
        <f>'5.1-13 source'!J44</f>
        <v>16</v>
      </c>
      <c r="K42" s="425">
        <f>'5.1-13 source'!K44</f>
        <v>71</v>
      </c>
      <c r="L42" s="425">
        <f>'5.1-13 source'!L44</f>
        <v>24702</v>
      </c>
    </row>
    <row r="43" spans="1:12" ht="15" customHeight="1" x14ac:dyDescent="0.25">
      <c r="A43" s="680"/>
      <c r="B43" s="681"/>
      <c r="C43" s="174" t="s">
        <v>238</v>
      </c>
      <c r="D43" s="420">
        <f>'5.1-13 source'!D45</f>
        <v>226</v>
      </c>
      <c r="E43" s="420">
        <f>'5.1-13 source'!E45</f>
        <v>943</v>
      </c>
      <c r="F43" s="486">
        <f>'5.1-13 source'!F45</f>
        <v>398</v>
      </c>
      <c r="G43" s="486">
        <f>'5.1-13 source'!G45</f>
        <v>1849</v>
      </c>
      <c r="H43" s="486">
        <f>'5.1-13 source'!H45</f>
        <v>1106</v>
      </c>
      <c r="I43" s="486">
        <f>'5.1-13 source'!I45</f>
        <v>2534</v>
      </c>
      <c r="J43" s="486">
        <f>'5.1-13 source'!J45</f>
        <v>6</v>
      </c>
      <c r="K43" s="486">
        <f>'5.1-13 source'!K45</f>
        <v>26</v>
      </c>
      <c r="L43" s="486">
        <f>'5.1-13 source'!L45</f>
        <v>7088</v>
      </c>
    </row>
    <row r="44" spans="1:12" ht="15" customHeight="1" x14ac:dyDescent="0.25">
      <c r="A44" s="680"/>
      <c r="B44" s="681"/>
      <c r="C44" s="174" t="s">
        <v>239</v>
      </c>
      <c r="D44" s="420">
        <f>'5.1-13 source'!D46</f>
        <v>363</v>
      </c>
      <c r="E44" s="420">
        <f>'5.1-13 source'!E46</f>
        <v>1443</v>
      </c>
      <c r="F44" s="486">
        <f>'5.1-13 source'!F46</f>
        <v>475</v>
      </c>
      <c r="G44" s="486">
        <f>'5.1-13 source'!G46</f>
        <v>2948</v>
      </c>
      <c r="H44" s="486">
        <f>'5.1-13 source'!H46</f>
        <v>1464</v>
      </c>
      <c r="I44" s="486">
        <f>'5.1-13 source'!I46</f>
        <v>5320</v>
      </c>
      <c r="J44" s="486">
        <f>'5.1-13 source'!J46</f>
        <v>4</v>
      </c>
      <c r="K44" s="486">
        <f>'5.1-13 source'!K46</f>
        <v>35</v>
      </c>
      <c r="L44" s="486">
        <f>'5.1-13 source'!L46</f>
        <v>12052</v>
      </c>
    </row>
    <row r="45" spans="1:12" ht="15" customHeight="1" x14ac:dyDescent="0.25">
      <c r="A45" s="680"/>
      <c r="B45" s="681"/>
      <c r="C45" s="174" t="s">
        <v>240</v>
      </c>
      <c r="D45" s="420">
        <f>'5.1-13 source'!D47</f>
        <v>15</v>
      </c>
      <c r="E45" s="420">
        <f>'5.1-13 source'!E47</f>
        <v>69</v>
      </c>
      <c r="F45" s="486">
        <f>'5.1-13 source'!F47</f>
        <v>23</v>
      </c>
      <c r="G45" s="486">
        <f>'5.1-13 source'!G47</f>
        <v>110</v>
      </c>
      <c r="H45" s="486">
        <f>'5.1-13 source'!H47</f>
        <v>93</v>
      </c>
      <c r="I45" s="486">
        <f>'5.1-13 source'!I47</f>
        <v>596</v>
      </c>
      <c r="J45" s="486" t="str">
        <f>'5.1-13 source'!J47</f>
        <v/>
      </c>
      <c r="K45" s="486" t="str">
        <f>'5.1-13 source'!K47</f>
        <v/>
      </c>
      <c r="L45" s="486">
        <f>'5.1-13 source'!L47</f>
        <v>906</v>
      </c>
    </row>
    <row r="46" spans="1:12" ht="15" customHeight="1" x14ac:dyDescent="0.25">
      <c r="A46" s="680"/>
      <c r="B46" s="681"/>
      <c r="C46" s="174" t="s">
        <v>241</v>
      </c>
      <c r="D46" s="420">
        <f>'5.1-13 source'!D48</f>
        <v>106</v>
      </c>
      <c r="E46" s="420">
        <f>'5.1-13 source'!E48</f>
        <v>208</v>
      </c>
      <c r="F46" s="486">
        <f>'5.1-13 source'!F48</f>
        <v>114</v>
      </c>
      <c r="G46" s="486">
        <f>'5.1-13 source'!G48</f>
        <v>327</v>
      </c>
      <c r="H46" s="486">
        <f>'5.1-13 source'!H48</f>
        <v>152</v>
      </c>
      <c r="I46" s="486">
        <f>'5.1-13 source'!I48</f>
        <v>288</v>
      </c>
      <c r="J46" s="486">
        <f>'5.1-13 source'!J48</f>
        <v>1</v>
      </c>
      <c r="K46" s="486">
        <f>'5.1-13 source'!K48</f>
        <v>1</v>
      </c>
      <c r="L46" s="486">
        <f>'5.1-13 source'!L48</f>
        <v>1197</v>
      </c>
    </row>
    <row r="47" spans="1:12" ht="15" customHeight="1" x14ac:dyDescent="0.25">
      <c r="A47" s="680"/>
      <c r="B47" s="681"/>
      <c r="C47" s="174" t="s">
        <v>242</v>
      </c>
      <c r="D47" s="420">
        <f>'5.1-13 source'!D49</f>
        <v>6</v>
      </c>
      <c r="E47" s="420">
        <f>'5.1-13 source'!E49</f>
        <v>19</v>
      </c>
      <c r="F47" s="486">
        <f>'5.1-13 source'!F49</f>
        <v>10</v>
      </c>
      <c r="G47" s="486">
        <f>'5.1-13 source'!G49</f>
        <v>39</v>
      </c>
      <c r="H47" s="486">
        <f>'5.1-13 source'!H49</f>
        <v>24</v>
      </c>
      <c r="I47" s="486">
        <f>'5.1-13 source'!I49</f>
        <v>58</v>
      </c>
      <c r="J47" s="486" t="str">
        <f>'5.1-13 source'!J49</f>
        <v/>
      </c>
      <c r="K47" s="486" t="str">
        <f>'5.1-13 source'!K49</f>
        <v/>
      </c>
      <c r="L47" s="486">
        <f>'5.1-13 source'!L49</f>
        <v>156</v>
      </c>
    </row>
    <row r="48" spans="1:12" ht="15" customHeight="1" x14ac:dyDescent="0.25">
      <c r="A48" s="680"/>
      <c r="B48" s="681"/>
      <c r="C48" s="174" t="s">
        <v>243</v>
      </c>
      <c r="D48" s="420">
        <f>'5.1-13 source'!D50</f>
        <v>38</v>
      </c>
      <c r="E48" s="420">
        <f>'5.1-13 source'!E50</f>
        <v>77</v>
      </c>
      <c r="F48" s="486">
        <f>'5.1-13 source'!F50</f>
        <v>44</v>
      </c>
      <c r="G48" s="486">
        <f>'5.1-13 source'!G50</f>
        <v>105</v>
      </c>
      <c r="H48" s="486">
        <f>'5.1-13 source'!H50</f>
        <v>94</v>
      </c>
      <c r="I48" s="486">
        <f>'5.1-13 source'!I50</f>
        <v>287</v>
      </c>
      <c r="J48" s="486">
        <f>'5.1-13 source'!J50</f>
        <v>3</v>
      </c>
      <c r="K48" s="486">
        <f>'5.1-13 source'!K50</f>
        <v>3</v>
      </c>
      <c r="L48" s="486">
        <f>'5.1-13 source'!L50</f>
        <v>651</v>
      </c>
    </row>
    <row r="49" spans="1:12" ht="15" customHeight="1" x14ac:dyDescent="0.25">
      <c r="A49" s="680"/>
      <c r="B49" s="681"/>
      <c r="C49" s="401" t="s">
        <v>449</v>
      </c>
      <c r="D49" s="420">
        <f>'5.1-13 source'!D51</f>
        <v>24</v>
      </c>
      <c r="E49" s="420">
        <f>'5.1-13 source'!E51</f>
        <v>109</v>
      </c>
      <c r="F49" s="486">
        <f>'5.1-13 source'!F51</f>
        <v>18</v>
      </c>
      <c r="G49" s="486">
        <f>'5.1-13 source'!G51</f>
        <v>164</v>
      </c>
      <c r="H49" s="486">
        <f>'5.1-13 source'!H51</f>
        <v>167</v>
      </c>
      <c r="I49" s="486">
        <f>'5.1-13 source'!I51</f>
        <v>1300</v>
      </c>
      <c r="J49" s="486" t="str">
        <f>'5.1-13 source'!J51</f>
        <v/>
      </c>
      <c r="K49" s="486">
        <f>'5.1-13 source'!K51</f>
        <v>4</v>
      </c>
      <c r="L49" s="486">
        <f>'5.1-13 source'!L51</f>
        <v>1786</v>
      </c>
    </row>
    <row r="50" spans="1:12" ht="15" customHeight="1" x14ac:dyDescent="0.25">
      <c r="A50" s="617"/>
      <c r="B50" s="618"/>
      <c r="C50" s="174" t="s">
        <v>244</v>
      </c>
      <c r="D50" s="420">
        <f>'5.1-13 source'!D52</f>
        <v>54</v>
      </c>
      <c r="E50" s="420">
        <f>'5.1-13 source'!E52</f>
        <v>149</v>
      </c>
      <c r="F50" s="486">
        <f>'5.1-13 source'!F52</f>
        <v>49</v>
      </c>
      <c r="G50" s="486">
        <f>'5.1-13 source'!G52</f>
        <v>238</v>
      </c>
      <c r="H50" s="486">
        <f>'5.1-13 source'!H52</f>
        <v>116</v>
      </c>
      <c r="I50" s="486">
        <f>'5.1-13 source'!I52</f>
        <v>256</v>
      </c>
      <c r="J50" s="486">
        <f>'5.1-13 source'!J52</f>
        <v>2</v>
      </c>
      <c r="K50" s="486">
        <f>'5.1-13 source'!K52</f>
        <v>2</v>
      </c>
      <c r="L50" s="486">
        <f>'5.1-13 source'!L52</f>
        <v>866</v>
      </c>
    </row>
    <row r="51" spans="1:12" ht="15" customHeight="1" x14ac:dyDescent="0.25">
      <c r="A51" s="549" t="s">
        <v>471</v>
      </c>
      <c r="B51" s="675"/>
      <c r="C51" s="675"/>
      <c r="D51" s="675"/>
      <c r="E51" s="675"/>
      <c r="F51" s="675"/>
      <c r="G51" s="675"/>
      <c r="H51" s="675"/>
      <c r="I51" s="675"/>
      <c r="J51" s="675"/>
      <c r="K51" s="675"/>
      <c r="L51" s="675"/>
    </row>
    <row r="52" spans="1:12" ht="43.5" customHeight="1" x14ac:dyDescent="0.25">
      <c r="A52" s="555" t="s">
        <v>493</v>
      </c>
      <c r="B52" s="573"/>
      <c r="C52" s="573"/>
      <c r="D52" s="573"/>
      <c r="E52" s="573"/>
      <c r="F52" s="573"/>
      <c r="G52" s="573"/>
      <c r="H52" s="573"/>
      <c r="I52" s="573"/>
      <c r="J52" s="573"/>
      <c r="K52" s="573"/>
      <c r="L52" s="573"/>
    </row>
    <row r="53" spans="1:12" ht="15" customHeight="1" x14ac:dyDescent="0.25">
      <c r="A53" s="555" t="s">
        <v>360</v>
      </c>
      <c r="B53" s="573"/>
      <c r="C53" s="573"/>
      <c r="D53" s="573"/>
      <c r="E53" s="573"/>
      <c r="F53" s="573"/>
      <c r="G53" s="573"/>
      <c r="H53" s="573"/>
      <c r="I53" s="573"/>
      <c r="J53" s="573"/>
      <c r="K53" s="573"/>
      <c r="L53" s="573"/>
    </row>
    <row r="54" spans="1:12" ht="15" customHeight="1" x14ac:dyDescent="0.25">
      <c r="A54" s="555"/>
      <c r="B54" s="573"/>
      <c r="C54" s="573"/>
      <c r="D54" s="573"/>
      <c r="E54" s="573"/>
      <c r="F54" s="573"/>
      <c r="G54" s="573"/>
      <c r="H54" s="573"/>
      <c r="I54" s="573"/>
      <c r="J54" s="573"/>
      <c r="K54" s="573"/>
      <c r="L54" s="573"/>
    </row>
    <row r="55" spans="1:12" x14ac:dyDescent="0.25">
      <c r="A55" s="555"/>
      <c r="B55" s="573"/>
      <c r="C55" s="573"/>
      <c r="D55" s="573"/>
      <c r="E55" s="573"/>
      <c r="F55" s="573"/>
      <c r="G55" s="573"/>
      <c r="H55" s="573"/>
      <c r="I55" s="573"/>
      <c r="J55" s="573"/>
      <c r="K55" s="573"/>
      <c r="L55" s="573"/>
    </row>
  </sheetData>
  <mergeCells count="19">
    <mergeCell ref="A1:L1"/>
    <mergeCell ref="A3:B5"/>
    <mergeCell ref="A6:A29"/>
    <mergeCell ref="B6:B21"/>
    <mergeCell ref="B22:B29"/>
    <mergeCell ref="C3:C5"/>
    <mergeCell ref="D3:K3"/>
    <mergeCell ref="L3:L5"/>
    <mergeCell ref="F4:G4"/>
    <mergeCell ref="H4:I4"/>
    <mergeCell ref="J4:K4"/>
    <mergeCell ref="D4:E4"/>
    <mergeCell ref="A30:B41"/>
    <mergeCell ref="A42:B50"/>
    <mergeCell ref="A55:L55"/>
    <mergeCell ref="A51:L51"/>
    <mergeCell ref="A52:L52"/>
    <mergeCell ref="A53:L53"/>
    <mergeCell ref="A54:L54"/>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2">
    <tabColor theme="7"/>
  </sheetPr>
  <dimension ref="A1:L58"/>
  <sheetViews>
    <sheetView workbookViewId="0">
      <pane xSplit="3" ySplit="5" topLeftCell="D39" activePane="bottomRight" state="frozen"/>
      <selection activeCell="L34" sqref="L34"/>
      <selection pane="topRight" activeCell="L34" sqref="L34"/>
      <selection pane="bottomLeft" activeCell="L34" sqref="L34"/>
      <selection pane="bottomRight" activeCell="C50" sqref="C50"/>
    </sheetView>
  </sheetViews>
  <sheetFormatPr baseColWidth="10" defaultColWidth="11.42578125" defaultRowHeight="15" x14ac:dyDescent="0.25"/>
  <cols>
    <col min="1" max="1" width="11.42578125" style="65"/>
    <col min="2" max="2" width="15.140625" style="65" customWidth="1"/>
    <col min="3" max="3" width="40.5703125" style="65" customWidth="1"/>
    <col min="4" max="12" width="9.7109375" style="65" customWidth="1"/>
    <col min="13" max="16384" width="11.42578125" style="65"/>
  </cols>
  <sheetData>
    <row r="1" spans="1:12" s="88" customFormat="1" x14ac:dyDescent="0.25">
      <c r="A1" s="551"/>
      <c r="B1" s="551"/>
      <c r="C1" s="551"/>
      <c r="D1" s="551"/>
      <c r="E1" s="551"/>
      <c r="F1" s="551"/>
      <c r="G1" s="551"/>
      <c r="H1" s="551"/>
      <c r="I1" s="551"/>
      <c r="J1" s="551"/>
      <c r="K1" s="551"/>
      <c r="L1" s="551"/>
    </row>
    <row r="2" spans="1:12" s="88" customFormat="1" x14ac:dyDescent="0.25">
      <c r="A2" s="173"/>
      <c r="B2" s="173"/>
      <c r="C2" s="182"/>
      <c r="D2" s="182"/>
      <c r="E2" s="182"/>
      <c r="F2" s="182"/>
      <c r="G2" s="182"/>
      <c r="H2" s="182"/>
      <c r="I2" s="182"/>
      <c r="J2" s="182"/>
      <c r="K2" s="182"/>
      <c r="L2" s="182"/>
    </row>
    <row r="3" spans="1:12" s="141" customFormat="1" ht="21.75" customHeight="1" x14ac:dyDescent="0.25">
      <c r="A3" s="682"/>
      <c r="B3" s="683"/>
      <c r="C3" s="602" t="s">
        <v>296</v>
      </c>
      <c r="D3" s="595" t="s">
        <v>250</v>
      </c>
      <c r="E3" s="596"/>
      <c r="F3" s="596"/>
      <c r="G3" s="596"/>
      <c r="H3" s="596"/>
      <c r="I3" s="596"/>
      <c r="J3" s="596"/>
      <c r="K3" s="596"/>
      <c r="L3" s="689" t="s">
        <v>251</v>
      </c>
    </row>
    <row r="4" spans="1:12" s="141" customFormat="1" ht="21.75" customHeight="1" x14ac:dyDescent="0.25">
      <c r="A4" s="684"/>
      <c r="B4" s="685"/>
      <c r="C4" s="602"/>
      <c r="D4" s="581" t="s">
        <v>291</v>
      </c>
      <c r="E4" s="581"/>
      <c r="F4" s="581" t="s">
        <v>215</v>
      </c>
      <c r="G4" s="581"/>
      <c r="H4" s="581" t="s">
        <v>216</v>
      </c>
      <c r="I4" s="581"/>
      <c r="J4" s="581" t="s">
        <v>438</v>
      </c>
      <c r="K4" s="581"/>
      <c r="L4" s="690"/>
    </row>
    <row r="5" spans="1:12" s="141" customFormat="1" ht="30" customHeight="1" x14ac:dyDescent="0.25">
      <c r="A5" s="686"/>
      <c r="B5" s="687"/>
      <c r="C5" s="602"/>
      <c r="D5" s="75" t="s">
        <v>114</v>
      </c>
      <c r="E5" s="75" t="s">
        <v>115</v>
      </c>
      <c r="F5" s="75" t="s">
        <v>114</v>
      </c>
      <c r="G5" s="75" t="s">
        <v>115</v>
      </c>
      <c r="H5" s="75" t="s">
        <v>114</v>
      </c>
      <c r="I5" s="75" t="s">
        <v>115</v>
      </c>
      <c r="J5" s="75" t="s">
        <v>114</v>
      </c>
      <c r="K5" s="75" t="s">
        <v>115</v>
      </c>
      <c r="L5" s="691"/>
    </row>
    <row r="6" spans="1:12" ht="21" customHeight="1" x14ac:dyDescent="0.25">
      <c r="A6" s="602" t="s">
        <v>277</v>
      </c>
      <c r="B6" s="602" t="s">
        <v>245</v>
      </c>
      <c r="C6" s="78" t="s">
        <v>138</v>
      </c>
      <c r="D6" s="170">
        <v>13814</v>
      </c>
      <c r="E6" s="170">
        <v>15225</v>
      </c>
      <c r="F6" s="170">
        <v>6437</v>
      </c>
      <c r="G6" s="170">
        <v>6498</v>
      </c>
      <c r="H6" s="170">
        <v>5448</v>
      </c>
      <c r="I6" s="170">
        <v>8348</v>
      </c>
      <c r="J6" s="170" t="s">
        <v>468</v>
      </c>
      <c r="K6" s="170" t="s">
        <v>468</v>
      </c>
      <c r="L6" s="170">
        <v>55770</v>
      </c>
    </row>
    <row r="7" spans="1:12" ht="21" customHeight="1" x14ac:dyDescent="0.25">
      <c r="A7" s="602"/>
      <c r="B7" s="602"/>
      <c r="C7" s="78" t="s">
        <v>85</v>
      </c>
      <c r="D7" s="170">
        <v>10865</v>
      </c>
      <c r="E7" s="170">
        <v>13797</v>
      </c>
      <c r="F7" s="170">
        <v>4011</v>
      </c>
      <c r="G7" s="170">
        <v>5111</v>
      </c>
      <c r="H7" s="170">
        <v>2654</v>
      </c>
      <c r="I7" s="170">
        <v>6025</v>
      </c>
      <c r="J7" s="170" t="s">
        <v>468</v>
      </c>
      <c r="K7" s="170" t="s">
        <v>468</v>
      </c>
      <c r="L7" s="170">
        <v>42463</v>
      </c>
    </row>
    <row r="8" spans="1:12" ht="21" customHeight="1" x14ac:dyDescent="0.25">
      <c r="A8" s="602"/>
      <c r="B8" s="602"/>
      <c r="C8" s="401" t="s">
        <v>217</v>
      </c>
      <c r="D8" s="205">
        <v>33</v>
      </c>
      <c r="E8" s="205">
        <v>19</v>
      </c>
      <c r="F8" s="205">
        <v>27</v>
      </c>
      <c r="G8" s="205">
        <v>22</v>
      </c>
      <c r="H8" s="205">
        <v>34</v>
      </c>
      <c r="I8" s="205">
        <v>83</v>
      </c>
      <c r="J8" s="172" t="s">
        <v>468</v>
      </c>
      <c r="K8" s="172" t="s">
        <v>468</v>
      </c>
      <c r="L8" s="172">
        <v>218</v>
      </c>
    </row>
    <row r="9" spans="1:12" ht="21" customHeight="1" x14ac:dyDescent="0.25">
      <c r="A9" s="602"/>
      <c r="B9" s="602"/>
      <c r="C9" s="401" t="s">
        <v>439</v>
      </c>
      <c r="D9" s="205">
        <v>355</v>
      </c>
      <c r="E9" s="205">
        <v>157</v>
      </c>
      <c r="F9" s="205">
        <v>293</v>
      </c>
      <c r="G9" s="205">
        <v>221</v>
      </c>
      <c r="H9" s="205">
        <v>49</v>
      </c>
      <c r="I9" s="205">
        <v>152</v>
      </c>
      <c r="J9" s="172" t="s">
        <v>468</v>
      </c>
      <c r="K9" s="172" t="s">
        <v>468</v>
      </c>
      <c r="L9" s="172">
        <v>1227</v>
      </c>
    </row>
    <row r="10" spans="1:12" ht="21" customHeight="1" x14ac:dyDescent="0.25">
      <c r="A10" s="602"/>
      <c r="B10" s="602"/>
      <c r="C10" s="401" t="s">
        <v>440</v>
      </c>
      <c r="D10" s="205">
        <v>96</v>
      </c>
      <c r="E10" s="205">
        <v>79</v>
      </c>
      <c r="F10" s="205">
        <v>43</v>
      </c>
      <c r="G10" s="205">
        <v>62</v>
      </c>
      <c r="H10" s="205">
        <v>68</v>
      </c>
      <c r="I10" s="205">
        <v>84</v>
      </c>
      <c r="J10" s="172" t="s">
        <v>468</v>
      </c>
      <c r="K10" s="172" t="s">
        <v>468</v>
      </c>
      <c r="L10" s="172">
        <v>432</v>
      </c>
    </row>
    <row r="11" spans="1:12" ht="21" customHeight="1" x14ac:dyDescent="0.25">
      <c r="A11" s="602"/>
      <c r="B11" s="602"/>
      <c r="C11" s="401" t="s">
        <v>441</v>
      </c>
      <c r="D11" s="205">
        <v>186</v>
      </c>
      <c r="E11" s="205">
        <v>75</v>
      </c>
      <c r="F11" s="205">
        <v>175</v>
      </c>
      <c r="G11" s="205">
        <v>218</v>
      </c>
      <c r="H11" s="205">
        <v>163</v>
      </c>
      <c r="I11" s="205">
        <v>486</v>
      </c>
      <c r="J11" s="172" t="s">
        <v>468</v>
      </c>
      <c r="K11" s="172" t="s">
        <v>468</v>
      </c>
      <c r="L11" s="172">
        <v>1303</v>
      </c>
    </row>
    <row r="12" spans="1:12" ht="21" customHeight="1" x14ac:dyDescent="0.25">
      <c r="A12" s="602"/>
      <c r="B12" s="602"/>
      <c r="C12" s="401" t="s">
        <v>442</v>
      </c>
      <c r="D12" s="205">
        <v>352</v>
      </c>
      <c r="E12" s="205">
        <v>143</v>
      </c>
      <c r="F12" s="205">
        <v>557</v>
      </c>
      <c r="G12" s="205">
        <v>338</v>
      </c>
      <c r="H12" s="205">
        <v>509</v>
      </c>
      <c r="I12" s="205">
        <v>441</v>
      </c>
      <c r="J12" s="205" t="s">
        <v>468</v>
      </c>
      <c r="K12" s="172" t="s">
        <v>468</v>
      </c>
      <c r="L12" s="172">
        <v>2340</v>
      </c>
    </row>
    <row r="13" spans="1:12" ht="21" customHeight="1" x14ac:dyDescent="0.25">
      <c r="A13" s="602"/>
      <c r="B13" s="602"/>
      <c r="C13" s="148" t="s">
        <v>218</v>
      </c>
      <c r="D13" s="216">
        <v>118</v>
      </c>
      <c r="E13" s="216">
        <v>44</v>
      </c>
      <c r="F13" s="216">
        <v>50</v>
      </c>
      <c r="G13" s="216">
        <v>13</v>
      </c>
      <c r="H13" s="216">
        <v>4</v>
      </c>
      <c r="I13" s="216">
        <v>16</v>
      </c>
      <c r="J13" s="216" t="s">
        <v>468</v>
      </c>
      <c r="K13" s="266" t="s">
        <v>468</v>
      </c>
      <c r="L13" s="266">
        <v>245</v>
      </c>
    </row>
    <row r="14" spans="1:12" ht="21" customHeight="1" x14ac:dyDescent="0.25">
      <c r="A14" s="602"/>
      <c r="B14" s="602"/>
      <c r="C14" s="401" t="s">
        <v>443</v>
      </c>
      <c r="D14" s="205">
        <v>960</v>
      </c>
      <c r="E14" s="205">
        <v>837</v>
      </c>
      <c r="F14" s="205">
        <v>879</v>
      </c>
      <c r="G14" s="205">
        <v>1987</v>
      </c>
      <c r="H14" s="205">
        <v>489</v>
      </c>
      <c r="I14" s="205">
        <v>1237</v>
      </c>
      <c r="J14" s="172" t="s">
        <v>468</v>
      </c>
      <c r="K14" s="172" t="s">
        <v>468</v>
      </c>
      <c r="L14" s="172">
        <v>6389</v>
      </c>
    </row>
    <row r="15" spans="1:12" ht="21" customHeight="1" x14ac:dyDescent="0.25">
      <c r="A15" s="602"/>
      <c r="B15" s="602"/>
      <c r="C15" s="401" t="s">
        <v>444</v>
      </c>
      <c r="D15" s="205">
        <v>7423</v>
      </c>
      <c r="E15" s="205">
        <v>11423</v>
      </c>
      <c r="F15" s="205">
        <v>307</v>
      </c>
      <c r="G15" s="205">
        <v>948</v>
      </c>
      <c r="H15" s="205">
        <v>515</v>
      </c>
      <c r="I15" s="205">
        <v>1765</v>
      </c>
      <c r="J15" s="172" t="s">
        <v>468</v>
      </c>
      <c r="K15" s="172" t="s">
        <v>468</v>
      </c>
      <c r="L15" s="172">
        <v>22381</v>
      </c>
    </row>
    <row r="16" spans="1:12" ht="21" customHeight="1" x14ac:dyDescent="0.25">
      <c r="A16" s="602"/>
      <c r="B16" s="602"/>
      <c r="C16" s="401" t="s">
        <v>219</v>
      </c>
      <c r="D16" s="205">
        <v>432</v>
      </c>
      <c r="E16" s="205">
        <v>332</v>
      </c>
      <c r="F16" s="205">
        <v>87</v>
      </c>
      <c r="G16" s="205">
        <v>128</v>
      </c>
      <c r="H16" s="205">
        <v>15</v>
      </c>
      <c r="I16" s="205">
        <v>17</v>
      </c>
      <c r="J16" s="172" t="s">
        <v>468</v>
      </c>
      <c r="K16" s="172" t="s">
        <v>468</v>
      </c>
      <c r="L16" s="172">
        <v>1011</v>
      </c>
    </row>
    <row r="17" spans="1:12" ht="21" customHeight="1" x14ac:dyDescent="0.25">
      <c r="A17" s="602"/>
      <c r="B17" s="602"/>
      <c r="C17" s="401" t="s">
        <v>445</v>
      </c>
      <c r="D17" s="205">
        <v>576</v>
      </c>
      <c r="E17" s="205">
        <v>224</v>
      </c>
      <c r="F17" s="205">
        <v>1461</v>
      </c>
      <c r="G17" s="205">
        <v>515</v>
      </c>
      <c r="H17" s="205">
        <v>224</v>
      </c>
      <c r="I17" s="205">
        <v>861</v>
      </c>
      <c r="J17" s="205" t="s">
        <v>468</v>
      </c>
      <c r="K17" s="205" t="s">
        <v>468</v>
      </c>
      <c r="L17" s="172">
        <v>3861</v>
      </c>
    </row>
    <row r="18" spans="1:12" ht="21" customHeight="1" x14ac:dyDescent="0.25">
      <c r="A18" s="602"/>
      <c r="B18" s="602"/>
      <c r="C18" s="401" t="s">
        <v>220</v>
      </c>
      <c r="D18" s="205">
        <v>289</v>
      </c>
      <c r="E18" s="205">
        <v>274</v>
      </c>
      <c r="F18" s="205">
        <v>94</v>
      </c>
      <c r="G18" s="205">
        <v>366</v>
      </c>
      <c r="H18" s="205">
        <v>520</v>
      </c>
      <c r="I18" s="205">
        <v>548</v>
      </c>
      <c r="J18" s="205" t="s">
        <v>468</v>
      </c>
      <c r="K18" s="205" t="s">
        <v>468</v>
      </c>
      <c r="L18" s="172">
        <v>2091</v>
      </c>
    </row>
    <row r="19" spans="1:12" ht="21" customHeight="1" x14ac:dyDescent="0.25">
      <c r="A19" s="602"/>
      <c r="B19" s="602"/>
      <c r="C19" s="401" t="s">
        <v>446</v>
      </c>
      <c r="D19" s="205">
        <v>11</v>
      </c>
      <c r="E19" s="205">
        <v>9</v>
      </c>
      <c r="F19" s="205">
        <v>6</v>
      </c>
      <c r="G19" s="205">
        <v>17</v>
      </c>
      <c r="H19" s="205">
        <v>11</v>
      </c>
      <c r="I19" s="205">
        <v>17</v>
      </c>
      <c r="J19" s="172" t="s">
        <v>468</v>
      </c>
      <c r="K19" s="172" t="s">
        <v>468</v>
      </c>
      <c r="L19" s="172">
        <v>71</v>
      </c>
    </row>
    <row r="20" spans="1:12" ht="21" customHeight="1" x14ac:dyDescent="0.25">
      <c r="A20" s="602"/>
      <c r="B20" s="602"/>
      <c r="C20" s="401" t="s">
        <v>447</v>
      </c>
      <c r="D20" s="205">
        <v>152</v>
      </c>
      <c r="E20" s="205">
        <v>225</v>
      </c>
      <c r="F20" s="205">
        <v>81</v>
      </c>
      <c r="G20" s="205">
        <v>288</v>
      </c>
      <c r="H20" s="205">
        <v>55</v>
      </c>
      <c r="I20" s="205">
        <v>333</v>
      </c>
      <c r="J20" s="172" t="s">
        <v>468</v>
      </c>
      <c r="K20" s="172" t="s">
        <v>468</v>
      </c>
      <c r="L20" s="172">
        <v>1134</v>
      </c>
    </row>
    <row r="21" spans="1:12" ht="21" customHeight="1" x14ac:dyDescent="0.25">
      <c r="A21" s="602"/>
      <c r="B21" s="602"/>
      <c r="C21" s="401" t="s">
        <v>221</v>
      </c>
      <c r="D21" s="205">
        <v>1167</v>
      </c>
      <c r="E21" s="205">
        <v>725</v>
      </c>
      <c r="F21" s="172">
        <v>392</v>
      </c>
      <c r="G21" s="205">
        <v>254</v>
      </c>
      <c r="H21" s="172">
        <v>2775</v>
      </c>
      <c r="I21" s="172">
        <v>2298</v>
      </c>
      <c r="J21" s="172" t="s">
        <v>468</v>
      </c>
      <c r="K21" s="172" t="s">
        <v>468</v>
      </c>
      <c r="L21" s="205">
        <v>7611</v>
      </c>
    </row>
    <row r="22" spans="1:12" ht="21" customHeight="1" x14ac:dyDescent="0.25">
      <c r="A22" s="602"/>
      <c r="B22" s="602"/>
      <c r="C22" s="401" t="s">
        <v>222</v>
      </c>
      <c r="D22" s="205">
        <v>1782</v>
      </c>
      <c r="E22" s="205">
        <v>703</v>
      </c>
      <c r="F22" s="172">
        <v>2035</v>
      </c>
      <c r="G22" s="172">
        <v>1134</v>
      </c>
      <c r="H22" s="172">
        <v>21</v>
      </c>
      <c r="I22" s="172">
        <v>26</v>
      </c>
      <c r="J22" s="172" t="s">
        <v>468</v>
      </c>
      <c r="K22" s="172" t="s">
        <v>468</v>
      </c>
      <c r="L22" s="205">
        <v>5701</v>
      </c>
    </row>
    <row r="23" spans="1:12" ht="21" customHeight="1" x14ac:dyDescent="0.25">
      <c r="A23" s="602"/>
      <c r="B23" s="602" t="s">
        <v>246</v>
      </c>
      <c r="C23" s="78" t="s">
        <v>223</v>
      </c>
      <c r="D23" s="199">
        <v>1536</v>
      </c>
      <c r="E23" s="267">
        <v>90</v>
      </c>
      <c r="F23" s="199">
        <v>6780</v>
      </c>
      <c r="G23" s="199">
        <v>974</v>
      </c>
      <c r="H23" s="199">
        <v>3187</v>
      </c>
      <c r="I23" s="199">
        <v>503</v>
      </c>
      <c r="J23" s="170" t="s">
        <v>468</v>
      </c>
      <c r="K23" s="170" t="s">
        <v>468</v>
      </c>
      <c r="L23" s="199">
        <v>13070</v>
      </c>
    </row>
    <row r="24" spans="1:12" ht="21" customHeight="1" x14ac:dyDescent="0.25">
      <c r="A24" s="602"/>
      <c r="B24" s="602"/>
      <c r="C24" s="74" t="s">
        <v>224</v>
      </c>
      <c r="D24" s="199">
        <v>153</v>
      </c>
      <c r="E24" s="267">
        <v>2</v>
      </c>
      <c r="F24" s="199">
        <v>0</v>
      </c>
      <c r="G24" s="199">
        <v>0</v>
      </c>
      <c r="H24" s="199">
        <v>0</v>
      </c>
      <c r="I24" s="199">
        <v>0</v>
      </c>
      <c r="J24" s="279" t="s">
        <v>468</v>
      </c>
      <c r="K24" s="279" t="s">
        <v>468</v>
      </c>
      <c r="L24" s="199">
        <v>155</v>
      </c>
    </row>
    <row r="25" spans="1:12" ht="21" customHeight="1" x14ac:dyDescent="0.25">
      <c r="A25" s="602"/>
      <c r="B25" s="602"/>
      <c r="C25" s="74" t="s">
        <v>225</v>
      </c>
      <c r="D25" s="199">
        <v>685</v>
      </c>
      <c r="E25" s="267">
        <v>48</v>
      </c>
      <c r="F25" s="199">
        <v>0</v>
      </c>
      <c r="G25" s="199">
        <v>0</v>
      </c>
      <c r="H25" s="199">
        <v>0</v>
      </c>
      <c r="I25" s="199">
        <v>0</v>
      </c>
      <c r="J25" s="279" t="s">
        <v>468</v>
      </c>
      <c r="K25" s="279" t="s">
        <v>468</v>
      </c>
      <c r="L25" s="199">
        <v>733</v>
      </c>
    </row>
    <row r="26" spans="1:12" ht="21" customHeight="1" x14ac:dyDescent="0.25">
      <c r="A26" s="602"/>
      <c r="B26" s="602"/>
      <c r="C26" s="74" t="s">
        <v>226</v>
      </c>
      <c r="D26" s="199">
        <v>327</v>
      </c>
      <c r="E26" s="267">
        <v>36</v>
      </c>
      <c r="F26" s="199">
        <v>0</v>
      </c>
      <c r="G26" s="199">
        <v>0</v>
      </c>
      <c r="H26" s="199">
        <v>0</v>
      </c>
      <c r="I26" s="199">
        <v>0</v>
      </c>
      <c r="J26" s="172" t="s">
        <v>468</v>
      </c>
      <c r="K26" s="172" t="s">
        <v>468</v>
      </c>
      <c r="L26" s="199">
        <v>363</v>
      </c>
    </row>
    <row r="27" spans="1:12" ht="21" customHeight="1" x14ac:dyDescent="0.25">
      <c r="A27" s="602"/>
      <c r="B27" s="602"/>
      <c r="C27" s="74" t="s">
        <v>87</v>
      </c>
      <c r="D27" s="199">
        <v>0</v>
      </c>
      <c r="E27" s="267">
        <v>0</v>
      </c>
      <c r="F27" s="199">
        <v>4369</v>
      </c>
      <c r="G27" s="199">
        <v>771</v>
      </c>
      <c r="H27" s="199">
        <v>0</v>
      </c>
      <c r="I27" s="199">
        <v>0</v>
      </c>
      <c r="J27" s="172" t="s">
        <v>468</v>
      </c>
      <c r="K27" s="172" t="s">
        <v>468</v>
      </c>
      <c r="L27" s="199">
        <v>5140</v>
      </c>
    </row>
    <row r="28" spans="1:12" ht="21" customHeight="1" x14ac:dyDescent="0.25">
      <c r="A28" s="602"/>
      <c r="B28" s="602"/>
      <c r="C28" s="74" t="s">
        <v>86</v>
      </c>
      <c r="D28" s="199">
        <v>0</v>
      </c>
      <c r="E28" s="267">
        <v>0</v>
      </c>
      <c r="F28" s="199">
        <v>0</v>
      </c>
      <c r="G28" s="199">
        <v>0</v>
      </c>
      <c r="H28" s="199">
        <v>3187</v>
      </c>
      <c r="I28" s="199">
        <v>503</v>
      </c>
      <c r="J28" s="172" t="s">
        <v>468</v>
      </c>
      <c r="K28" s="172" t="s">
        <v>468</v>
      </c>
      <c r="L28" s="199">
        <v>3690</v>
      </c>
    </row>
    <row r="29" spans="1:12" ht="21" customHeight="1" x14ac:dyDescent="0.25">
      <c r="A29" s="602"/>
      <c r="B29" s="602"/>
      <c r="C29" s="74" t="s">
        <v>227</v>
      </c>
      <c r="D29" s="199">
        <v>371</v>
      </c>
      <c r="E29" s="267">
        <v>4</v>
      </c>
      <c r="F29" s="199">
        <v>2411</v>
      </c>
      <c r="G29" s="199">
        <v>203</v>
      </c>
      <c r="H29" s="199">
        <v>0</v>
      </c>
      <c r="I29" s="199">
        <v>0</v>
      </c>
      <c r="J29" s="172" t="s">
        <v>468</v>
      </c>
      <c r="K29" s="172" t="s">
        <v>468</v>
      </c>
      <c r="L29" s="172">
        <v>2989</v>
      </c>
    </row>
    <row r="30" spans="1:12" x14ac:dyDescent="0.25">
      <c r="A30" s="602"/>
      <c r="B30" s="602"/>
      <c r="C30" s="74" t="s">
        <v>228</v>
      </c>
      <c r="D30" s="199">
        <v>1165</v>
      </c>
      <c r="E30" s="267">
        <v>86</v>
      </c>
      <c r="F30" s="199">
        <v>4369</v>
      </c>
      <c r="G30" s="199">
        <v>771</v>
      </c>
      <c r="H30" s="199">
        <v>3187</v>
      </c>
      <c r="I30" s="199">
        <v>503</v>
      </c>
      <c r="J30" s="172" t="s">
        <v>468</v>
      </c>
      <c r="K30" s="172" t="s">
        <v>468</v>
      </c>
      <c r="L30" s="172">
        <v>10081</v>
      </c>
    </row>
    <row r="31" spans="1:12" ht="29.25" customHeight="1" x14ac:dyDescent="0.25">
      <c r="A31" s="602" t="s">
        <v>136</v>
      </c>
      <c r="B31" s="602" t="s">
        <v>249</v>
      </c>
      <c r="C31" s="692"/>
      <c r="D31" s="170">
        <v>2797</v>
      </c>
      <c r="E31" s="170">
        <v>6360</v>
      </c>
      <c r="F31" s="170">
        <v>3923</v>
      </c>
      <c r="G31" s="170">
        <v>9490</v>
      </c>
      <c r="H31" s="170">
        <v>17449</v>
      </c>
      <c r="I31" s="170">
        <v>28027</v>
      </c>
      <c r="J31" s="199">
        <v>100</v>
      </c>
      <c r="K31" s="199">
        <v>139</v>
      </c>
      <c r="L31" s="170">
        <v>68285</v>
      </c>
    </row>
    <row r="32" spans="1:12" ht="21" customHeight="1" x14ac:dyDescent="0.25">
      <c r="A32" s="602"/>
      <c r="B32" s="602" t="s">
        <v>247</v>
      </c>
      <c r="C32" s="78" t="s">
        <v>19</v>
      </c>
      <c r="D32" s="170">
        <v>1965</v>
      </c>
      <c r="E32" s="170">
        <v>3343</v>
      </c>
      <c r="F32" s="170">
        <v>2792</v>
      </c>
      <c r="G32" s="170">
        <v>3710</v>
      </c>
      <c r="H32" s="170">
        <v>14233</v>
      </c>
      <c r="I32" s="170">
        <v>17388</v>
      </c>
      <c r="J32" s="199">
        <v>84</v>
      </c>
      <c r="K32" s="199">
        <v>68</v>
      </c>
      <c r="L32" s="170">
        <v>43583</v>
      </c>
    </row>
    <row r="33" spans="1:12" ht="21" customHeight="1" x14ac:dyDescent="0.25">
      <c r="A33" s="602"/>
      <c r="B33" s="602"/>
      <c r="C33" s="74" t="s">
        <v>229</v>
      </c>
      <c r="D33" s="172">
        <v>79</v>
      </c>
      <c r="E33" s="172">
        <v>107</v>
      </c>
      <c r="F33" s="172">
        <v>52</v>
      </c>
      <c r="G33" s="172">
        <v>58</v>
      </c>
      <c r="H33" s="172">
        <v>745</v>
      </c>
      <c r="I33" s="172">
        <v>1135</v>
      </c>
      <c r="J33" s="199" t="s">
        <v>468</v>
      </c>
      <c r="K33" s="199" t="s">
        <v>468</v>
      </c>
      <c r="L33" s="172">
        <v>2176</v>
      </c>
    </row>
    <row r="34" spans="1:12" ht="21" customHeight="1" x14ac:dyDescent="0.25">
      <c r="A34" s="602"/>
      <c r="B34" s="602"/>
      <c r="C34" s="74" t="s">
        <v>230</v>
      </c>
      <c r="D34" s="172">
        <v>431</v>
      </c>
      <c r="E34" s="172">
        <v>1148</v>
      </c>
      <c r="F34" s="172">
        <v>540</v>
      </c>
      <c r="G34" s="172">
        <v>1152</v>
      </c>
      <c r="H34" s="172">
        <v>1658</v>
      </c>
      <c r="I34" s="172">
        <v>2046</v>
      </c>
      <c r="J34" s="199">
        <v>14</v>
      </c>
      <c r="K34" s="199">
        <v>22</v>
      </c>
      <c r="L34" s="172">
        <v>7011</v>
      </c>
    </row>
    <row r="35" spans="1:12" ht="21" customHeight="1" x14ac:dyDescent="0.25">
      <c r="A35" s="602"/>
      <c r="B35" s="602"/>
      <c r="C35" s="74" t="s">
        <v>303</v>
      </c>
      <c r="D35" s="172">
        <v>136</v>
      </c>
      <c r="E35" s="172">
        <v>154</v>
      </c>
      <c r="F35" s="172">
        <v>137</v>
      </c>
      <c r="G35" s="172">
        <v>148</v>
      </c>
      <c r="H35" s="172">
        <v>738</v>
      </c>
      <c r="I35" s="172">
        <v>289</v>
      </c>
      <c r="J35" s="199">
        <v>2</v>
      </c>
      <c r="K35" s="199">
        <v>1</v>
      </c>
      <c r="L35" s="172">
        <v>1605</v>
      </c>
    </row>
    <row r="36" spans="1:12" s="77" customFormat="1" ht="21" customHeight="1" x14ac:dyDescent="0.25">
      <c r="A36" s="602"/>
      <c r="B36" s="602"/>
      <c r="C36" s="174" t="s">
        <v>448</v>
      </c>
      <c r="D36" s="172">
        <v>790</v>
      </c>
      <c r="E36" s="172">
        <v>1338</v>
      </c>
      <c r="F36" s="172">
        <v>1341</v>
      </c>
      <c r="G36" s="172">
        <v>1683</v>
      </c>
      <c r="H36" s="172">
        <v>8231</v>
      </c>
      <c r="I36" s="172">
        <v>10329</v>
      </c>
      <c r="J36" s="199">
        <v>51</v>
      </c>
      <c r="K36" s="199">
        <v>34</v>
      </c>
      <c r="L36" s="172">
        <v>23797</v>
      </c>
    </row>
    <row r="37" spans="1:12" ht="21" customHeight="1" x14ac:dyDescent="0.25">
      <c r="A37" s="602"/>
      <c r="B37" s="602"/>
      <c r="C37" s="74" t="s">
        <v>231</v>
      </c>
      <c r="D37" s="172">
        <v>48</v>
      </c>
      <c r="E37" s="172">
        <v>70</v>
      </c>
      <c r="F37" s="172">
        <v>81</v>
      </c>
      <c r="G37" s="172">
        <v>72</v>
      </c>
      <c r="H37" s="172">
        <v>435</v>
      </c>
      <c r="I37" s="172">
        <v>388</v>
      </c>
      <c r="J37" s="199">
        <v>3</v>
      </c>
      <c r="K37" s="199">
        <v>3</v>
      </c>
      <c r="L37" s="172">
        <v>1100</v>
      </c>
    </row>
    <row r="38" spans="1:12" ht="21" customHeight="1" x14ac:dyDescent="0.25">
      <c r="A38" s="602"/>
      <c r="B38" s="602"/>
      <c r="C38" s="74" t="s">
        <v>232</v>
      </c>
      <c r="D38" s="172">
        <v>26</v>
      </c>
      <c r="E38" s="172">
        <v>30</v>
      </c>
      <c r="F38" s="172">
        <v>36</v>
      </c>
      <c r="G38" s="172">
        <v>32</v>
      </c>
      <c r="H38" s="172">
        <v>203</v>
      </c>
      <c r="I38" s="172">
        <v>57</v>
      </c>
      <c r="J38" s="199" t="s">
        <v>468</v>
      </c>
      <c r="K38" s="199" t="s">
        <v>468</v>
      </c>
      <c r="L38" s="172">
        <v>384</v>
      </c>
    </row>
    <row r="39" spans="1:12" ht="21" customHeight="1" x14ac:dyDescent="0.25">
      <c r="A39" s="602"/>
      <c r="B39" s="602"/>
      <c r="C39" s="74" t="s">
        <v>233</v>
      </c>
      <c r="D39" s="172">
        <v>31</v>
      </c>
      <c r="E39" s="172">
        <v>179</v>
      </c>
      <c r="F39" s="172">
        <v>40</v>
      </c>
      <c r="G39" s="172">
        <v>187</v>
      </c>
      <c r="H39" s="172">
        <v>204</v>
      </c>
      <c r="I39" s="172">
        <v>1817</v>
      </c>
      <c r="J39" s="199">
        <v>1</v>
      </c>
      <c r="K39" s="199">
        <v>3</v>
      </c>
      <c r="L39" s="172">
        <v>2462</v>
      </c>
    </row>
    <row r="40" spans="1:12" ht="21" customHeight="1" x14ac:dyDescent="0.25">
      <c r="A40" s="602"/>
      <c r="B40" s="602"/>
      <c r="C40" s="74" t="s">
        <v>234</v>
      </c>
      <c r="D40" s="172">
        <v>69</v>
      </c>
      <c r="E40" s="172">
        <v>64</v>
      </c>
      <c r="F40" s="172">
        <v>56</v>
      </c>
      <c r="G40" s="172">
        <v>58</v>
      </c>
      <c r="H40" s="172">
        <v>398</v>
      </c>
      <c r="I40" s="172">
        <v>349</v>
      </c>
      <c r="J40" s="199">
        <v>1</v>
      </c>
      <c r="K40" s="199" t="s">
        <v>468</v>
      </c>
      <c r="L40" s="172">
        <v>995</v>
      </c>
    </row>
    <row r="41" spans="1:12" ht="21" customHeight="1" x14ac:dyDescent="0.25">
      <c r="A41" s="602"/>
      <c r="B41" s="602"/>
      <c r="C41" s="74" t="s">
        <v>532</v>
      </c>
      <c r="D41" s="172">
        <v>115</v>
      </c>
      <c r="E41" s="172">
        <v>19</v>
      </c>
      <c r="F41" s="172">
        <v>246</v>
      </c>
      <c r="G41" s="172">
        <v>30</v>
      </c>
      <c r="H41" s="172">
        <v>532</v>
      </c>
      <c r="I41" s="172">
        <v>68</v>
      </c>
      <c r="J41" s="199">
        <v>6</v>
      </c>
      <c r="K41" s="199" t="s">
        <v>468</v>
      </c>
      <c r="L41" s="172">
        <v>1016</v>
      </c>
    </row>
    <row r="42" spans="1:12" ht="21" customHeight="1" x14ac:dyDescent="0.25">
      <c r="A42" s="602"/>
      <c r="B42" s="602"/>
      <c r="C42" s="74" t="s">
        <v>236</v>
      </c>
      <c r="D42" s="172">
        <v>24</v>
      </c>
      <c r="E42" s="172">
        <v>24</v>
      </c>
      <c r="F42" s="172">
        <v>40</v>
      </c>
      <c r="G42" s="172">
        <v>52</v>
      </c>
      <c r="H42" s="172">
        <v>260</v>
      </c>
      <c r="I42" s="172">
        <v>203</v>
      </c>
      <c r="J42" s="199">
        <v>1</v>
      </c>
      <c r="K42" s="199">
        <v>2</v>
      </c>
      <c r="L42" s="172">
        <v>606</v>
      </c>
    </row>
    <row r="43" spans="1:12" ht="21" customHeight="1" x14ac:dyDescent="0.25">
      <c r="A43" s="602"/>
      <c r="B43" s="602"/>
      <c r="C43" s="74" t="s">
        <v>237</v>
      </c>
      <c r="D43" s="172">
        <v>216</v>
      </c>
      <c r="E43" s="172">
        <v>210</v>
      </c>
      <c r="F43" s="172">
        <v>223</v>
      </c>
      <c r="G43" s="172">
        <v>238</v>
      </c>
      <c r="H43" s="172">
        <v>829</v>
      </c>
      <c r="I43" s="172">
        <v>707</v>
      </c>
      <c r="J43" s="199">
        <v>5</v>
      </c>
      <c r="K43" s="199">
        <v>3</v>
      </c>
      <c r="L43" s="172">
        <v>2431</v>
      </c>
    </row>
    <row r="44" spans="1:12" ht="21" customHeight="1" x14ac:dyDescent="0.25">
      <c r="A44" s="602"/>
      <c r="B44" s="602" t="s">
        <v>248</v>
      </c>
      <c r="C44" s="78" t="s">
        <v>25</v>
      </c>
      <c r="D44" s="170">
        <v>832</v>
      </c>
      <c r="E44" s="170">
        <v>3017</v>
      </c>
      <c r="F44" s="170">
        <v>1131</v>
      </c>
      <c r="G44" s="170">
        <v>5780</v>
      </c>
      <c r="H44" s="170">
        <v>3216</v>
      </c>
      <c r="I44" s="170">
        <v>10639</v>
      </c>
      <c r="J44" s="199">
        <v>16</v>
      </c>
      <c r="K44" s="199">
        <v>71</v>
      </c>
      <c r="L44" s="170">
        <v>24702</v>
      </c>
    </row>
    <row r="45" spans="1:12" ht="21" customHeight="1" x14ac:dyDescent="0.25">
      <c r="A45" s="602"/>
      <c r="B45" s="602"/>
      <c r="C45" s="74" t="s">
        <v>238</v>
      </c>
      <c r="D45" s="172">
        <v>226</v>
      </c>
      <c r="E45" s="172">
        <v>943</v>
      </c>
      <c r="F45" s="172">
        <v>398</v>
      </c>
      <c r="G45" s="172">
        <v>1849</v>
      </c>
      <c r="H45" s="172">
        <v>1106</v>
      </c>
      <c r="I45" s="172">
        <v>2534</v>
      </c>
      <c r="J45" s="199">
        <v>6</v>
      </c>
      <c r="K45" s="199">
        <v>26</v>
      </c>
      <c r="L45" s="172">
        <v>7088</v>
      </c>
    </row>
    <row r="46" spans="1:12" ht="21" customHeight="1" x14ac:dyDescent="0.25">
      <c r="A46" s="602"/>
      <c r="B46" s="602"/>
      <c r="C46" s="74" t="s">
        <v>239</v>
      </c>
      <c r="D46" s="172">
        <v>363</v>
      </c>
      <c r="E46" s="172">
        <v>1443</v>
      </c>
      <c r="F46" s="172">
        <v>475</v>
      </c>
      <c r="G46" s="172">
        <v>2948</v>
      </c>
      <c r="H46" s="172">
        <v>1464</v>
      </c>
      <c r="I46" s="172">
        <v>5320</v>
      </c>
      <c r="J46" s="199">
        <v>4</v>
      </c>
      <c r="K46" s="199">
        <v>35</v>
      </c>
      <c r="L46" s="172">
        <v>12052</v>
      </c>
    </row>
    <row r="47" spans="1:12" ht="21" customHeight="1" x14ac:dyDescent="0.25">
      <c r="A47" s="602"/>
      <c r="B47" s="602"/>
      <c r="C47" s="74" t="s">
        <v>240</v>
      </c>
      <c r="D47" s="172">
        <v>15</v>
      </c>
      <c r="E47" s="172">
        <v>69</v>
      </c>
      <c r="F47" s="172">
        <v>23</v>
      </c>
      <c r="G47" s="172">
        <v>110</v>
      </c>
      <c r="H47" s="172">
        <v>93</v>
      </c>
      <c r="I47" s="172">
        <v>596</v>
      </c>
      <c r="J47" s="199" t="s">
        <v>468</v>
      </c>
      <c r="K47" s="199" t="s">
        <v>468</v>
      </c>
      <c r="L47" s="172">
        <v>906</v>
      </c>
    </row>
    <row r="48" spans="1:12" ht="21" customHeight="1" x14ac:dyDescent="0.25">
      <c r="A48" s="602"/>
      <c r="B48" s="602"/>
      <c r="C48" s="74" t="s">
        <v>241</v>
      </c>
      <c r="D48" s="172">
        <v>106</v>
      </c>
      <c r="E48" s="172">
        <v>208</v>
      </c>
      <c r="F48" s="172">
        <v>114</v>
      </c>
      <c r="G48" s="172">
        <v>327</v>
      </c>
      <c r="H48" s="172">
        <v>152</v>
      </c>
      <c r="I48" s="172">
        <v>288</v>
      </c>
      <c r="J48" s="199">
        <v>1</v>
      </c>
      <c r="K48" s="199">
        <v>1</v>
      </c>
      <c r="L48" s="172">
        <v>1197</v>
      </c>
    </row>
    <row r="49" spans="1:12" ht="21" customHeight="1" x14ac:dyDescent="0.25">
      <c r="A49" s="602"/>
      <c r="B49" s="602"/>
      <c r="C49" s="74" t="s">
        <v>533</v>
      </c>
      <c r="D49" s="172">
        <v>6</v>
      </c>
      <c r="E49" s="172">
        <v>19</v>
      </c>
      <c r="F49" s="172">
        <v>10</v>
      </c>
      <c r="G49" s="172">
        <v>39</v>
      </c>
      <c r="H49" s="172">
        <v>24</v>
      </c>
      <c r="I49" s="172">
        <v>58</v>
      </c>
      <c r="J49" s="199" t="s">
        <v>468</v>
      </c>
      <c r="K49" s="199" t="s">
        <v>468</v>
      </c>
      <c r="L49" s="172">
        <v>156</v>
      </c>
    </row>
    <row r="50" spans="1:12" ht="21" customHeight="1" x14ac:dyDescent="0.25">
      <c r="A50" s="602"/>
      <c r="B50" s="602"/>
      <c r="C50" s="74" t="s">
        <v>243</v>
      </c>
      <c r="D50" s="172">
        <v>38</v>
      </c>
      <c r="E50" s="172">
        <v>77</v>
      </c>
      <c r="F50" s="172">
        <v>44</v>
      </c>
      <c r="G50" s="172">
        <v>105</v>
      </c>
      <c r="H50" s="172">
        <v>94</v>
      </c>
      <c r="I50" s="172">
        <v>287</v>
      </c>
      <c r="J50" s="199">
        <v>3</v>
      </c>
      <c r="K50" s="199">
        <v>3</v>
      </c>
      <c r="L50" s="172">
        <v>651</v>
      </c>
    </row>
    <row r="51" spans="1:12" ht="21" customHeight="1" x14ac:dyDescent="0.25">
      <c r="A51" s="602"/>
      <c r="B51" s="602"/>
      <c r="C51" s="74" t="s">
        <v>449</v>
      </c>
      <c r="D51" s="172">
        <v>24</v>
      </c>
      <c r="E51" s="172">
        <v>109</v>
      </c>
      <c r="F51" s="172">
        <v>18</v>
      </c>
      <c r="G51" s="172">
        <v>164</v>
      </c>
      <c r="H51" s="172">
        <v>167</v>
      </c>
      <c r="I51" s="172">
        <v>1300</v>
      </c>
      <c r="J51" s="199" t="s">
        <v>468</v>
      </c>
      <c r="K51" s="199">
        <v>4</v>
      </c>
      <c r="L51" s="172">
        <v>1786</v>
      </c>
    </row>
    <row r="52" spans="1:12" ht="21" customHeight="1" x14ac:dyDescent="0.25">
      <c r="A52" s="602"/>
      <c r="B52" s="602"/>
      <c r="C52" s="74" t="s">
        <v>244</v>
      </c>
      <c r="D52" s="172">
        <v>54</v>
      </c>
      <c r="E52" s="172">
        <v>149</v>
      </c>
      <c r="F52" s="172">
        <v>49</v>
      </c>
      <c r="G52" s="172">
        <v>238</v>
      </c>
      <c r="H52" s="172">
        <v>116</v>
      </c>
      <c r="I52" s="172">
        <v>256</v>
      </c>
      <c r="J52" s="199">
        <v>2</v>
      </c>
      <c r="K52" s="199">
        <v>2</v>
      </c>
      <c r="L52" s="172">
        <v>866</v>
      </c>
    </row>
    <row r="53" spans="1:12" ht="15" customHeight="1" x14ac:dyDescent="0.25">
      <c r="A53" s="549" t="str">
        <f>'5.1-1 source'!A53:I53</f>
        <v>Sources : DGFiP - SRE, CNRACL et FSPOEIE.</v>
      </c>
      <c r="B53" s="574"/>
      <c r="C53" s="574"/>
      <c r="D53" s="574"/>
      <c r="E53" s="574"/>
      <c r="F53" s="574"/>
      <c r="G53" s="574"/>
      <c r="H53" s="574"/>
      <c r="I53" s="574"/>
      <c r="J53" s="574"/>
      <c r="K53" s="574"/>
      <c r="L53" s="574"/>
    </row>
    <row r="54" spans="1:12" ht="45" customHeight="1" x14ac:dyDescent="0.25">
      <c r="A54" s="572" t="str">
        <f>'5.1-1 source'!A54:I54</f>
        <v>Champ : 
Pour la FPE : pensions civiles et militaires de retraite, y compris soldes de réserve. 
Pour la FPT et la FPH : fonctionnaires de la FPT et FPH affiliés à la CNRACL, dont la durée hebdomadaire de travail est d'au minimum 28 heures. Les médecins hospitaliers, qui relèvent du régime général et de l'Ircantec, ne sont pas pris en compte.</v>
      </c>
      <c r="B54" s="597"/>
      <c r="C54" s="597"/>
      <c r="D54" s="597"/>
      <c r="E54" s="597"/>
      <c r="F54" s="597"/>
      <c r="G54" s="597"/>
      <c r="H54" s="597"/>
      <c r="I54" s="597"/>
      <c r="J54" s="597"/>
      <c r="K54" s="597"/>
      <c r="L54" s="597"/>
    </row>
    <row r="55" spans="1:12" s="77" customFormat="1" ht="15.75" customHeight="1" x14ac:dyDescent="0.25">
      <c r="A55" s="555" t="s">
        <v>360</v>
      </c>
      <c r="B55" s="597"/>
      <c r="C55" s="597"/>
      <c r="D55" s="597"/>
      <c r="E55" s="597"/>
      <c r="F55" s="597"/>
      <c r="G55" s="597"/>
      <c r="H55" s="597"/>
      <c r="I55" s="597"/>
      <c r="J55" s="597"/>
      <c r="K55" s="597"/>
      <c r="L55" s="597"/>
    </row>
    <row r="56" spans="1:12" x14ac:dyDescent="0.25">
      <c r="A56" s="555"/>
      <c r="B56" s="597"/>
      <c r="C56" s="597"/>
      <c r="D56" s="597"/>
      <c r="E56" s="597"/>
      <c r="F56" s="597"/>
      <c r="G56" s="597"/>
      <c r="H56" s="597"/>
      <c r="I56" s="597"/>
      <c r="J56" s="597"/>
      <c r="K56" s="597"/>
      <c r="L56" s="597"/>
    </row>
    <row r="58" spans="1:12" x14ac:dyDescent="0.25">
      <c r="A58" s="66"/>
      <c r="B58" s="27"/>
      <c r="C58" s="27"/>
      <c r="D58" s="27"/>
      <c r="E58" s="27"/>
      <c r="F58" s="27"/>
    </row>
  </sheetData>
  <mergeCells count="20">
    <mergeCell ref="A56:L56"/>
    <mergeCell ref="D4:E4"/>
    <mergeCell ref="F4:G4"/>
    <mergeCell ref="H4:I4"/>
    <mergeCell ref="J4:K4"/>
    <mergeCell ref="A53:L53"/>
    <mergeCell ref="A54:L54"/>
    <mergeCell ref="A55:L55"/>
    <mergeCell ref="D3:K3"/>
    <mergeCell ref="L3:L5"/>
    <mergeCell ref="A1:L1"/>
    <mergeCell ref="A6:A30"/>
    <mergeCell ref="A31:A52"/>
    <mergeCell ref="B6:B22"/>
    <mergeCell ref="B23:B30"/>
    <mergeCell ref="B31:C31"/>
    <mergeCell ref="C3:C5"/>
    <mergeCell ref="B32:B43"/>
    <mergeCell ref="B44:B52"/>
    <mergeCell ref="A3:B5"/>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4">
    <tabColor theme="3" tint="0.79998168889431442"/>
  </sheetPr>
  <dimension ref="A1:T10"/>
  <sheetViews>
    <sheetView workbookViewId="0">
      <pane xSplit="1" ySplit="3" topLeftCell="B4" activePane="bottomRight" state="frozen"/>
      <selection activeCell="A36" sqref="A36:L36"/>
      <selection pane="topRight" activeCell="A36" sqref="A36:L36"/>
      <selection pane="bottomLeft" activeCell="A36" sqref="A36:L36"/>
      <selection pane="bottomRight" activeCell="A8" sqref="A8:E8"/>
    </sheetView>
  </sheetViews>
  <sheetFormatPr baseColWidth="10" defaultColWidth="11.42578125" defaultRowHeight="15" x14ac:dyDescent="0.25"/>
  <cols>
    <col min="1" max="1" width="32.7109375" style="183" bestFit="1" customWidth="1"/>
    <col min="2" max="2" width="10.7109375" style="183" customWidth="1"/>
    <col min="3" max="3" width="10.7109375" style="509" customWidth="1"/>
    <col min="4" max="4" width="10.7109375" style="183" customWidth="1"/>
    <col min="5" max="5" width="15.28515625" style="183" customWidth="1"/>
    <col min="6" max="16384" width="11.42578125" style="183"/>
  </cols>
  <sheetData>
    <row r="1" spans="1:20" s="188" customFormat="1" ht="30" customHeight="1" x14ac:dyDescent="0.25">
      <c r="A1" s="551" t="s">
        <v>324</v>
      </c>
      <c r="B1" s="693"/>
      <c r="C1" s="693"/>
      <c r="D1" s="693"/>
      <c r="E1" s="693"/>
    </row>
    <row r="2" spans="1:20" s="188" customFormat="1" x14ac:dyDescent="0.25">
      <c r="A2" s="173"/>
      <c r="B2" s="213"/>
      <c r="C2" s="510"/>
      <c r="D2" s="213"/>
      <c r="E2" s="213"/>
    </row>
    <row r="3" spans="1:20" ht="33.75" x14ac:dyDescent="0.25">
      <c r="A3" s="176" t="s">
        <v>2</v>
      </c>
      <c r="B3" s="275">
        <v>2018</v>
      </c>
      <c r="C3" s="275">
        <v>2019</v>
      </c>
      <c r="D3" s="275" t="s">
        <v>485</v>
      </c>
      <c r="E3" s="275" t="s">
        <v>486</v>
      </c>
    </row>
    <row r="4" spans="1:20" x14ac:dyDescent="0.25">
      <c r="A4" s="176" t="s">
        <v>178</v>
      </c>
      <c r="B4" s="269">
        <f>'5.1-14 source'!R4</f>
        <v>186754</v>
      </c>
      <c r="C4" s="269">
        <f>'5.1-14 source'!S4</f>
        <v>230069</v>
      </c>
      <c r="D4" s="30">
        <f>100*(C4/B4-1)</f>
        <v>23.193612988209079</v>
      </c>
      <c r="E4" s="30">
        <f>100*(POWER(C4/'5.1-14 source'!I4,1/10)-1)</f>
        <v>5.1200233036298615</v>
      </c>
    </row>
    <row r="5" spans="1:20" x14ac:dyDescent="0.25">
      <c r="A5" s="176" t="s">
        <v>273</v>
      </c>
      <c r="B5" s="269">
        <f>'5.1-14 source'!R5</f>
        <v>19587</v>
      </c>
      <c r="C5" s="269">
        <f>'5.1-14 source'!S5</f>
        <v>19052</v>
      </c>
      <c r="D5" s="30">
        <f t="shared" ref="D5:D7" si="0">100*(C5/B5-1)</f>
        <v>-2.7314034819012623</v>
      </c>
      <c r="E5" s="30">
        <f>100*(POWER(C5/'5.1-14 source'!I5,1/10)-1)</f>
        <v>-0.87635006503408164</v>
      </c>
    </row>
    <row r="6" spans="1:20" x14ac:dyDescent="0.25">
      <c r="A6" s="174" t="s">
        <v>0</v>
      </c>
      <c r="B6" s="272">
        <f>'5.1-14 source'!R6</f>
        <v>5218</v>
      </c>
      <c r="C6" s="272">
        <f>'5.1-14 source'!S6</f>
        <v>5420</v>
      </c>
      <c r="D6" s="400">
        <f t="shared" si="0"/>
        <v>3.8712150249137656</v>
      </c>
      <c r="E6" s="400">
        <f>100*(POWER(C6/'5.1-14 source'!I6,1/10)-1)</f>
        <v>1.6120310914744529</v>
      </c>
    </row>
    <row r="7" spans="1:20" x14ac:dyDescent="0.25">
      <c r="A7" s="174" t="s">
        <v>1</v>
      </c>
      <c r="B7" s="272">
        <f>'5.1-14 source'!R7</f>
        <v>14369</v>
      </c>
      <c r="C7" s="272">
        <f>'5.1-14 source'!S7</f>
        <v>13632</v>
      </c>
      <c r="D7" s="400">
        <f t="shared" si="0"/>
        <v>-5.1290973623773439</v>
      </c>
      <c r="E7" s="400">
        <f>100*(POWER(C7/'5.1-14 source'!I7,1/10)-1)</f>
        <v>-1.7026060226755568</v>
      </c>
    </row>
    <row r="8" spans="1:20" ht="15" customHeight="1" x14ac:dyDescent="0.25">
      <c r="A8" s="549" t="s">
        <v>272</v>
      </c>
      <c r="B8" s="675"/>
      <c r="C8" s="675"/>
      <c r="D8" s="675"/>
      <c r="E8" s="675"/>
    </row>
    <row r="9" spans="1:20" ht="21" customHeight="1" x14ac:dyDescent="0.25">
      <c r="A9" s="572" t="s">
        <v>274</v>
      </c>
      <c r="B9" s="573"/>
      <c r="C9" s="573"/>
      <c r="D9" s="573"/>
      <c r="E9" s="573"/>
      <c r="F9" s="178"/>
      <c r="G9" s="178"/>
      <c r="H9" s="178"/>
      <c r="I9" s="178"/>
    </row>
    <row r="10" spans="1:20" x14ac:dyDescent="0.25">
      <c r="A10" s="572" t="s">
        <v>487</v>
      </c>
      <c r="B10" s="573"/>
      <c r="C10" s="573"/>
      <c r="D10" s="573"/>
      <c r="E10" s="573"/>
      <c r="F10" s="572"/>
      <c r="G10" s="573"/>
      <c r="H10" s="573"/>
      <c r="I10" s="573"/>
      <c r="J10" s="573"/>
      <c r="K10" s="572"/>
      <c r="L10" s="573"/>
      <c r="M10" s="573"/>
      <c r="N10" s="573"/>
      <c r="O10" s="573"/>
      <c r="P10" s="572"/>
      <c r="Q10" s="573"/>
      <c r="R10" s="573"/>
      <c r="S10" s="573"/>
      <c r="T10" s="573"/>
    </row>
  </sheetData>
  <mergeCells count="7">
    <mergeCell ref="K10:O10"/>
    <mergeCell ref="P10:T10"/>
    <mergeCell ref="A1:E1"/>
    <mergeCell ref="A8:E8"/>
    <mergeCell ref="A9:E9"/>
    <mergeCell ref="A10:E10"/>
    <mergeCell ref="F10:J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3" tint="0.79998168889431442"/>
  </sheetPr>
  <dimension ref="A1:I55"/>
  <sheetViews>
    <sheetView workbookViewId="0">
      <pane xSplit="1" ySplit="4" topLeftCell="B38" activePane="bottomRight" state="frozen"/>
      <selection activeCell="A36" sqref="A36:L36"/>
      <selection pane="topRight" activeCell="A36" sqref="A36:L36"/>
      <selection pane="bottomLeft" activeCell="A36" sqref="A36:L36"/>
      <selection pane="bottomRight" activeCell="A48" sqref="A48:H48"/>
    </sheetView>
  </sheetViews>
  <sheetFormatPr baseColWidth="10" defaultColWidth="11.42578125" defaultRowHeight="15" x14ac:dyDescent="0.25"/>
  <cols>
    <col min="1" max="1" width="53" style="27" customWidth="1"/>
    <col min="2" max="2" width="12.7109375" style="27" customWidth="1"/>
    <col min="3" max="3" width="9.7109375" style="27" customWidth="1"/>
    <col min="4" max="4" width="12.7109375" style="27" customWidth="1"/>
    <col min="5" max="5" width="9.7109375" style="27" customWidth="1"/>
    <col min="6" max="8" width="10.7109375" style="27" customWidth="1"/>
    <col min="9" max="16384" width="11.42578125" style="27"/>
  </cols>
  <sheetData>
    <row r="1" spans="1:9" s="87" customFormat="1" ht="26.25" customHeight="1" x14ac:dyDescent="0.25">
      <c r="A1" s="551" t="s">
        <v>488</v>
      </c>
      <c r="B1" s="551"/>
      <c r="C1" s="551"/>
      <c r="D1" s="551"/>
      <c r="E1" s="551"/>
      <c r="F1" s="551"/>
      <c r="G1" s="551"/>
      <c r="H1" s="551"/>
    </row>
    <row r="2" spans="1:9" s="188" customFormat="1" x14ac:dyDescent="0.25">
      <c r="A2" s="173"/>
      <c r="B2" s="173"/>
      <c r="C2" s="173"/>
      <c r="D2" s="173"/>
      <c r="E2" s="173"/>
      <c r="F2" s="173"/>
      <c r="G2" s="173"/>
      <c r="H2" s="173"/>
    </row>
    <row r="3" spans="1:9" ht="25.5" customHeight="1" x14ac:dyDescent="0.25">
      <c r="A3" s="580"/>
      <c r="B3" s="581" t="s">
        <v>330</v>
      </c>
      <c r="C3" s="581"/>
      <c r="D3" s="581"/>
      <c r="E3" s="581" t="s">
        <v>137</v>
      </c>
      <c r="F3" s="581" t="s">
        <v>136</v>
      </c>
      <c r="G3" s="581"/>
      <c r="H3" s="581"/>
    </row>
    <row r="4" spans="1:9" ht="45" x14ac:dyDescent="0.25">
      <c r="A4" s="580"/>
      <c r="B4" s="49" t="s">
        <v>85</v>
      </c>
      <c r="C4" s="297" t="s">
        <v>331</v>
      </c>
      <c r="D4" s="297" t="s">
        <v>135</v>
      </c>
      <c r="E4" s="581"/>
      <c r="F4" s="49" t="s">
        <v>19</v>
      </c>
      <c r="G4" s="297" t="s">
        <v>25</v>
      </c>
      <c r="H4" s="297" t="s">
        <v>151</v>
      </c>
    </row>
    <row r="5" spans="1:9" ht="22.5" x14ac:dyDescent="0.25">
      <c r="A5" s="29" t="s">
        <v>181</v>
      </c>
      <c r="B5" s="425">
        <f>IF('5.1-1 source'!B5&lt;&gt;"",'5.1-1 source'!B5,"")</f>
        <v>42463</v>
      </c>
      <c r="C5" s="425">
        <f>IF('5.1-1 source'!D5&lt;&gt;"",'5.1-1 source'!D5,"")</f>
        <v>13070</v>
      </c>
      <c r="D5" s="425">
        <f>IF('5.1-1 source'!E5&lt;&gt;"",'5.1-1 source'!E5,"")</f>
        <v>68840</v>
      </c>
      <c r="E5" s="425" t="str">
        <f>IF('5.1-1 source'!F5&lt;&gt;"",'5.1-1 source'!F5,"")</f>
        <v>2120 (9)</v>
      </c>
      <c r="F5" s="425">
        <f>IF('5.1-1 source'!G5&lt;&gt;"",'5.1-1 source'!G5,"")</f>
        <v>43583</v>
      </c>
      <c r="G5" s="425">
        <f>IF('5.1-1 source'!H5&lt;&gt;"",'5.1-1 source'!H5,"")</f>
        <v>24702</v>
      </c>
      <c r="H5" s="425">
        <f>IF('5.1-1 source'!I5&lt;&gt;"",'5.1-1 source'!I5,"")</f>
        <v>68285</v>
      </c>
    </row>
    <row r="6" spans="1:9" x14ac:dyDescent="0.25">
      <c r="A6" s="450"/>
      <c r="B6" s="451"/>
      <c r="C6" s="451"/>
      <c r="D6" s="451"/>
      <c r="E6" s="422"/>
      <c r="F6" s="451"/>
      <c r="G6" s="451"/>
      <c r="H6" s="452"/>
    </row>
    <row r="7" spans="1:9" x14ac:dyDescent="0.25">
      <c r="A7" s="72" t="s">
        <v>124</v>
      </c>
      <c r="B7" s="425">
        <f>IF('5.1-1 source'!B9&lt;&gt;"",'5.1-1 source'!B9,"")</f>
        <v>2698</v>
      </c>
      <c r="C7" s="425">
        <f>IF('5.1-1 source'!D9&lt;&gt;"",'5.1-1 source'!D9,"")</f>
        <v>2451</v>
      </c>
      <c r="D7" s="425">
        <f>IF('5.1-1 source'!E9&lt;&gt;"",'5.1-1 source'!E9,"")</f>
        <v>5874</v>
      </c>
      <c r="E7" s="425" t="str">
        <f>IF('5.1-1 source'!F9&lt;&gt;"",'5.1-1 source'!F9,"")</f>
        <v>36 (10)</v>
      </c>
      <c r="F7" s="425">
        <f>IF('5.1-1 source'!G9&lt;&gt;"",'5.1-1 source'!G9,"")</f>
        <v>5631</v>
      </c>
      <c r="G7" s="425">
        <f>IF('5.1-1 source'!H9&lt;&gt;"",'5.1-1 source'!H9,"")</f>
        <v>2220</v>
      </c>
      <c r="H7" s="425">
        <f>IF('5.1-1 source'!I9&lt;&gt;"",'5.1-1 source'!I9,"")</f>
        <v>7851</v>
      </c>
    </row>
    <row r="8" spans="1:9" x14ac:dyDescent="0.25">
      <c r="A8" s="72" t="s">
        <v>522</v>
      </c>
      <c r="B8" s="425">
        <f>IF('5.1-1 source'!B12&lt;&gt;"",'5.1-1 source'!B12,"")</f>
        <v>4674</v>
      </c>
      <c r="C8" s="438" t="s">
        <v>328</v>
      </c>
      <c r="D8" s="425" t="str">
        <f>IF('5.1-1 source'!E12&lt;&gt;"",'5.1-1 source'!E12,"")</f>
        <v/>
      </c>
      <c r="E8" s="425" t="str">
        <f>IF('5.1-1 source'!F12&lt;&gt;"",'5.1-1 source'!F12,"")</f>
        <v>438 (10)</v>
      </c>
      <c r="F8" s="425">
        <f>IF('5.1-1 source'!G12&lt;&gt;"",'5.1-1 source'!G12,"")</f>
        <v>15312</v>
      </c>
      <c r="G8" s="425">
        <f>IF('5.1-1 source'!H12&lt;&gt;"",'5.1-1 source'!H12,"")</f>
        <v>4043</v>
      </c>
      <c r="H8" s="427">
        <f>IF('5.1-1 source'!I12&lt;&gt;"",'5.1-1 source'!I12,"")</f>
        <v>19355</v>
      </c>
    </row>
    <row r="9" spans="1:9" x14ac:dyDescent="0.25">
      <c r="A9" s="72" t="s">
        <v>139</v>
      </c>
      <c r="B9" s="425">
        <f>IF('5.1-1 source'!B15&lt;&gt;"",'5.1-1 source'!B15,"")</f>
        <v>2697</v>
      </c>
      <c r="C9" s="425">
        <f>IF('5.1-1 source'!D15&lt;&gt;"",'5.1-1 source'!D15,"")</f>
        <v>2</v>
      </c>
      <c r="D9" s="425">
        <f>IF('5.1-1 source'!E15&lt;&gt;"",'5.1-1 source'!E15,"")</f>
        <v>3015</v>
      </c>
      <c r="E9" s="425" t="str">
        <f>IF('5.1-1 source'!F15&lt;&gt;"",'5.1-1 source'!F15,"")</f>
        <v>7 (10)</v>
      </c>
      <c r="F9" s="425">
        <f>IF('5.1-1 source'!G15&lt;&gt;"",'5.1-1 source'!G15,"")</f>
        <v>2669</v>
      </c>
      <c r="G9" s="425">
        <f>IF('5.1-1 source'!H15&lt;&gt;"",'5.1-1 source'!H15,"")</f>
        <v>2095</v>
      </c>
      <c r="H9" s="425">
        <f>IF('5.1-1 source'!I15&lt;&gt;"",'5.1-1 source'!I15,"")</f>
        <v>4764</v>
      </c>
    </row>
    <row r="10" spans="1:9" x14ac:dyDescent="0.25">
      <c r="A10" s="28" t="s">
        <v>140</v>
      </c>
      <c r="B10" s="425">
        <f>IF('5.1-1 source'!B18&lt;&gt;"",'5.1-1 source'!B18,"")</f>
        <v>8358</v>
      </c>
      <c r="C10" s="438" t="s">
        <v>328</v>
      </c>
      <c r="D10" s="425" t="str">
        <f>IF('5.1-1 source'!E18&lt;&gt;"",'5.1-1 source'!E18,"")</f>
        <v/>
      </c>
      <c r="E10" s="428" t="str">
        <f>IF('5.1-1 source'!F18&lt;&gt;"",'5.1-1 source'!F18,"")</f>
        <v>n.d</v>
      </c>
      <c r="F10" s="425">
        <f>IF('5.1-1 source'!G18&lt;&gt;"",'5.1-1 source'!G18,"")</f>
        <v>2747</v>
      </c>
      <c r="G10" s="425">
        <f>IF('5.1-1 source'!H18&lt;&gt;"",'5.1-1 source'!H18,"")</f>
        <v>13198</v>
      </c>
      <c r="H10" s="425">
        <f>IF('5.1-1 source'!I18&lt;&gt;"",'5.1-1 source'!I18,"")</f>
        <v>15945</v>
      </c>
      <c r="I10" s="105"/>
    </row>
    <row r="11" spans="1:9" s="289" customFormat="1" x14ac:dyDescent="0.25">
      <c r="A11" s="450"/>
      <c r="B11" s="460"/>
      <c r="C11" s="460"/>
      <c r="D11" s="460"/>
      <c r="E11" s="461"/>
      <c r="F11" s="460"/>
      <c r="G11" s="460"/>
      <c r="H11" s="462"/>
      <c r="I11" s="105"/>
    </row>
    <row r="12" spans="1:9" x14ac:dyDescent="0.25">
      <c r="A12" s="450" t="s">
        <v>182</v>
      </c>
      <c r="B12" s="451"/>
      <c r="C12" s="451"/>
      <c r="D12" s="451"/>
      <c r="E12" s="422"/>
      <c r="F12" s="451"/>
      <c r="G12" s="451"/>
      <c r="H12" s="452"/>
    </row>
    <row r="13" spans="1:9" x14ac:dyDescent="0.25">
      <c r="A13" s="464" t="s">
        <v>172</v>
      </c>
      <c r="B13" s="463">
        <f>IF('5.1-1 source'!B23&lt;&gt;"",'5.1-1 source'!B23,"")</f>
        <v>61.755299999999998</v>
      </c>
      <c r="C13" s="463">
        <f>IF('5.1-1 source'!D23&lt;&gt;"",'5.1-1 source'!D23,"")</f>
        <v>44.579700000000003</v>
      </c>
      <c r="D13" s="575" t="s">
        <v>328</v>
      </c>
      <c r="E13" s="463">
        <f>IF('5.1-1 source'!F23&lt;&gt;"",'5.1-1 source'!F23,"")</f>
        <v>59.51</v>
      </c>
      <c r="F13" s="463">
        <f>IF('5.1-1 source'!G23&lt;&gt;"",'5.1-1 source'!G23,"")</f>
        <v>61.4</v>
      </c>
      <c r="G13" s="463">
        <f>IF('5.1-1 source'!H23&lt;&gt;"",'5.1-1 source'!H23,"")</f>
        <v>59.8</v>
      </c>
      <c r="H13" s="463">
        <f>IF('5.1-1 source'!I23&lt;&gt;"",'5.1-1 source'!I23,"")</f>
        <v>60.8</v>
      </c>
    </row>
    <row r="14" spans="1:9" ht="22.5" x14ac:dyDescent="0.25">
      <c r="A14" s="70" t="s">
        <v>174</v>
      </c>
      <c r="B14" s="429">
        <f>IF('5.1-1 source'!B25&lt;&gt;"",'5.1-1 source'!B25,"")</f>
        <v>97.32</v>
      </c>
      <c r="C14" s="430">
        <f>IF('5.1-1 source'!D25&lt;&gt;"",'5.1-1 source'!D25,"")</f>
        <v>98.22</v>
      </c>
      <c r="D14" s="575"/>
      <c r="E14" s="430" t="str">
        <f>IF('5.1-1 source'!F25&lt;&gt;"",'5.1-1 source'!F25,"")</f>
        <v>75,9 (10)</v>
      </c>
      <c r="F14" s="430">
        <f>IF('5.1-1 source'!G25&lt;&gt;"",'5.1-1 source'!G25,"")</f>
        <v>98.2</v>
      </c>
      <c r="G14" s="430">
        <f>IF('5.1-1 source'!H25&lt;&gt;"",'5.1-1 source'!H25,"")</f>
        <v>97.399999999999991</v>
      </c>
      <c r="H14" s="430">
        <f>IF('5.1-1 source'!I25&lt;&gt;"",'5.1-1 source'!I25,"")</f>
        <v>97.899999999999991</v>
      </c>
    </row>
    <row r="15" spans="1:9" x14ac:dyDescent="0.25">
      <c r="A15" s="70" t="s">
        <v>126</v>
      </c>
      <c r="B15" s="429">
        <f>IF('5.1-1 source'!B26&lt;&gt;"",'5.1-1 source'!B26,"")</f>
        <v>137.93219999999999</v>
      </c>
      <c r="C15" s="430">
        <f>IF('5.1-1 source'!D26&lt;&gt;"",'5.1-1 source'!D26,"")</f>
        <v>95.185900000000004</v>
      </c>
      <c r="D15" s="575"/>
      <c r="E15" s="430">
        <f>IF('5.1-1 source'!F26&lt;&gt;"",'5.1-1 source'!F26,"")</f>
        <v>128.72</v>
      </c>
      <c r="F15" s="430">
        <f>IF('5.1-1 source'!G26&lt;&gt;"",'5.1-1 source'!G26,"")</f>
        <v>109.2</v>
      </c>
      <c r="G15" s="430">
        <f>IF('5.1-1 source'!H26&lt;&gt;"",'5.1-1 source'!H26,"")</f>
        <v>124.6</v>
      </c>
      <c r="H15" s="430">
        <f>IF('5.1-1 source'!I26&lt;&gt;"",'5.1-1 source'!I26,"")</f>
        <v>114.8</v>
      </c>
    </row>
    <row r="16" spans="1:9" x14ac:dyDescent="0.25">
      <c r="A16" s="70" t="s">
        <v>127</v>
      </c>
      <c r="B16" s="429">
        <f>IF('5.1-1 source'!B27&lt;&gt;"",'5.1-1 source'!B27,"")</f>
        <v>7.3613</v>
      </c>
      <c r="C16" s="430">
        <f>IF('5.1-1 source'!D27&lt;&gt;"",'5.1-1 source'!D27,"")</f>
        <v>32.670299999999997</v>
      </c>
      <c r="D16" s="575"/>
      <c r="E16" s="430">
        <f>IF('5.1-1 source'!F27&lt;&gt;"",'5.1-1 source'!F27,"")</f>
        <v>7.73</v>
      </c>
      <c r="F16" s="430">
        <f>IF('5.1-1 source'!G27&lt;&gt;"",'5.1-1 source'!G27,"")</f>
        <v>4.5</v>
      </c>
      <c r="G16" s="430">
        <f>IF('5.1-1 source'!H27&lt;&gt;"",'5.1-1 source'!H27,"")</f>
        <v>5.8</v>
      </c>
      <c r="H16" s="430">
        <f>IF('5.1-1 source'!I27&lt;&gt;"",'5.1-1 source'!I27,"")</f>
        <v>4.9000000000000004</v>
      </c>
    </row>
    <row r="17" spans="1:8" x14ac:dyDescent="0.25">
      <c r="A17" s="70" t="s">
        <v>128</v>
      </c>
      <c r="B17" s="429">
        <f>IF('5.1-1 source'!B28&lt;&gt;"",'5.1-1 source'!B28,"")</f>
        <v>170.64400000000001</v>
      </c>
      <c r="C17" s="430">
        <f>IF('5.1-1 source'!D28&lt;&gt;"",'5.1-1 source'!D28,"")</f>
        <v>128.0085</v>
      </c>
      <c r="D17" s="576"/>
      <c r="E17" s="430">
        <f>IF('5.1-1 source'!F28&lt;&gt;"",'5.1-1 source'!F28,"")</f>
        <v>171.92</v>
      </c>
      <c r="F17" s="430">
        <f>IF('5.1-1 source'!G28&lt;&gt;"",'5.1-1 source'!G28,"")</f>
        <v>171.2</v>
      </c>
      <c r="G17" s="430">
        <f>IF('5.1-1 source'!H28&lt;&gt;"",'5.1-1 source'!H28,"")</f>
        <v>172.6</v>
      </c>
      <c r="H17" s="430">
        <f>IF('5.1-1 source'!I28&lt;&gt;"",'5.1-1 source'!I28,"")</f>
        <v>171</v>
      </c>
    </row>
    <row r="18" spans="1:8" x14ac:dyDescent="0.25">
      <c r="A18" s="450"/>
      <c r="B18" s="460"/>
      <c r="C18" s="460"/>
      <c r="D18" s="460"/>
      <c r="E18" s="461"/>
      <c r="F18" s="460"/>
      <c r="G18" s="460"/>
      <c r="H18" s="462"/>
    </row>
    <row r="19" spans="1:8" x14ac:dyDescent="0.25">
      <c r="A19" s="450" t="s">
        <v>334</v>
      </c>
      <c r="B19" s="451"/>
      <c r="C19" s="451"/>
      <c r="D19" s="451"/>
      <c r="E19" s="422"/>
      <c r="F19" s="451"/>
      <c r="G19" s="451"/>
      <c r="H19" s="452"/>
    </row>
    <row r="20" spans="1:8" x14ac:dyDescent="0.25">
      <c r="A20" s="32" t="s">
        <v>335</v>
      </c>
      <c r="B20" s="431">
        <f>IF('5.1-1 source'!B31&lt;&gt;"",'5.1-1 source'!B31,"")</f>
        <v>15.290000000000001</v>
      </c>
      <c r="C20" s="431">
        <f>IF('5.1-1 source'!D31&lt;&gt;"",'5.1-1 source'!D31,"")</f>
        <v>10.283000000000001</v>
      </c>
      <c r="D20" s="577" t="s">
        <v>328</v>
      </c>
      <c r="E20" s="431">
        <f>IF('5.1-1 source'!F31&lt;&gt;"",'5.1-1 source'!F31,"")</f>
        <v>8.02</v>
      </c>
      <c r="F20" s="431">
        <f>IF('5.1-1 source'!G31&lt;&gt;"",'5.1-1 source'!G31,"")</f>
        <v>8</v>
      </c>
      <c r="G20" s="431">
        <f>IF('5.1-1 source'!H31&lt;&gt;"",'5.1-1 source'!H31,"")</f>
        <v>7.6</v>
      </c>
      <c r="H20" s="431">
        <f>IF('5.1-1 source'!I31&lt;&gt;"",'5.1-1 source'!I31,"")</f>
        <v>7.8</v>
      </c>
    </row>
    <row r="21" spans="1:8" x14ac:dyDescent="0.25">
      <c r="A21" s="32" t="s">
        <v>336</v>
      </c>
      <c r="B21" s="430">
        <f>IF('5.1-1 source'!B32&lt;&gt;"",'5.1-1 source'!B32,"")</f>
        <v>-194.9418</v>
      </c>
      <c r="C21" s="430">
        <f>IF('5.1-1 source'!D32&lt;&gt;"",'5.1-1 source'!D32,"")</f>
        <v>-84.458200000000005</v>
      </c>
      <c r="D21" s="575"/>
      <c r="E21" s="429">
        <f>IF('5.1-1 source'!F32&lt;&gt;"",'5.1-1 source'!F32,"")</f>
        <v>-136.21</v>
      </c>
      <c r="F21" s="430">
        <f>IF('5.1-1 source'!G32&lt;&gt;"",'5.1-1 source'!G32,"")</f>
        <v>-113.9</v>
      </c>
      <c r="G21" s="430">
        <f>IF('5.1-1 source'!H32&lt;&gt;"",'5.1-1 source'!H32,"")</f>
        <v>-122.3</v>
      </c>
      <c r="H21" s="430">
        <f>IF('5.1-1 source'!I32&lt;&gt;"",'5.1-1 source'!I32,"")</f>
        <v>-116.8</v>
      </c>
    </row>
    <row r="22" spans="1:8" x14ac:dyDescent="0.25">
      <c r="A22" s="32" t="s">
        <v>337</v>
      </c>
      <c r="B22" s="431">
        <f>IF('5.1-1 source'!B33&lt;&gt;"",'5.1-1 source'!B33,"")</f>
        <v>10.72</v>
      </c>
      <c r="C22" s="431">
        <f>IF('5.1-1 source'!D33&lt;&gt;"",'5.1-1 source'!D33,"")</f>
        <v>8.0030000000000001</v>
      </c>
      <c r="D22" s="575"/>
      <c r="E22" s="431">
        <f>IF('5.1-1 source'!F33&lt;&gt;"",'5.1-1 source'!F33,"")</f>
        <v>8.5299999999999994</v>
      </c>
      <c r="F22" s="431">
        <f>IF('5.1-1 source'!G33&lt;&gt;"",'5.1-1 source'!G33,"")</f>
        <v>12.5</v>
      </c>
      <c r="G22" s="431">
        <f>IF('5.1-1 source'!H33&lt;&gt;"",'5.1-1 source'!H33,"")</f>
        <v>9.9</v>
      </c>
      <c r="H22" s="431">
        <f>IF('5.1-1 source'!I33&lt;&gt;"",'5.1-1 source'!I33,"")</f>
        <v>11.600000000000001</v>
      </c>
    </row>
    <row r="23" spans="1:8" x14ac:dyDescent="0.25">
      <c r="A23" s="32" t="s">
        <v>332</v>
      </c>
      <c r="B23" s="430">
        <f>IF('5.1-1 source'!B34&lt;&gt;"",'5.1-1 source'!B34,"")</f>
        <v>-15.1891</v>
      </c>
      <c r="C23" s="430">
        <f>IF('5.1-1 source'!D34&lt;&gt;"",'5.1-1 source'!D34,"")</f>
        <v>-1.3621399999999999</v>
      </c>
      <c r="D23" s="575"/>
      <c r="E23" s="429">
        <f>IF('5.1-1 source'!F34&lt;&gt;"",'5.1-1 source'!F34,"")</f>
        <v>-0.27</v>
      </c>
      <c r="F23" s="430">
        <f>IF('5.1-1 source'!G34&lt;&gt;"",'5.1-1 source'!G34,"")</f>
        <v>-4.7</v>
      </c>
      <c r="G23" s="430">
        <f>IF('5.1-1 source'!H34&lt;&gt;"",'5.1-1 source'!H34,"")</f>
        <v>-2.8</v>
      </c>
      <c r="H23" s="430">
        <f>IF('5.1-1 source'!I34&lt;&gt;"",'5.1-1 source'!I34,"")</f>
        <v>-7.5</v>
      </c>
    </row>
    <row r="24" spans="1:8" x14ac:dyDescent="0.25">
      <c r="A24" s="32" t="s">
        <v>338</v>
      </c>
      <c r="B24" s="431">
        <f>IF('5.1-1 source'!B35&lt;&gt;"",'5.1-1 source'!B35,"")</f>
        <v>34.599999999999994</v>
      </c>
      <c r="C24" s="439" t="str">
        <f>IF('5.1-1 source'!D35&lt;&gt;"",'5.1-1 source'!D35,"")</f>
        <v>-</v>
      </c>
      <c r="D24" s="575"/>
      <c r="E24" s="432">
        <f>IF('5.1-1 source'!F35&lt;&gt;"",'5.1-1 source'!F35,"")</f>
        <v>7.3</v>
      </c>
      <c r="F24" s="431">
        <f>IF('5.1-1 source'!G35&lt;&gt;"",'5.1-1 source'!G35,"")</f>
        <v>21.2</v>
      </c>
      <c r="G24" s="431">
        <f>IF('5.1-1 source'!H35&lt;&gt;"",'5.1-1 source'!H35,"")</f>
        <v>12.7</v>
      </c>
      <c r="H24" s="431">
        <f>IF('5.1-1 source'!I35&lt;&gt;"",'5.1-1 source'!I35,"")</f>
        <v>18.2</v>
      </c>
    </row>
    <row r="25" spans="1:8" x14ac:dyDescent="0.25">
      <c r="A25" s="32" t="s">
        <v>339</v>
      </c>
      <c r="B25" s="430">
        <f>IF('5.1-1 source'!B36&lt;&gt;"",'5.1-1 source'!B36,"")</f>
        <v>258.28089999999997</v>
      </c>
      <c r="C25" s="440" t="str">
        <f>IF('5.1-1 source'!D36&lt;&gt;"",'5.1-1 source'!D36,"")</f>
        <v>-</v>
      </c>
      <c r="D25" s="575"/>
      <c r="E25" s="430">
        <f>IF('5.1-1 source'!F36&lt;&gt;"",'5.1-1 source'!F36,"")</f>
        <v>154.31</v>
      </c>
      <c r="F25" s="430">
        <f>IF('5.1-1 source'!G36&lt;&gt;"",'5.1-1 source'!G36,"")</f>
        <v>157.69999999999999</v>
      </c>
      <c r="G25" s="430">
        <f>IF('5.1-1 source'!H36&lt;&gt;"",'5.1-1 source'!H36,"")</f>
        <v>168.4</v>
      </c>
      <c r="H25" s="430">
        <f>IF('5.1-1 source'!I36&lt;&gt;"",'5.1-1 source'!I36,"")</f>
        <v>160.4</v>
      </c>
    </row>
    <row r="26" spans="1:8" x14ac:dyDescent="0.25">
      <c r="A26" s="32" t="s">
        <v>340</v>
      </c>
      <c r="B26" s="431">
        <f>IF('5.1-1 source'!B37&lt;&gt;"",'5.1-1 source'!B37,"")</f>
        <v>10.34</v>
      </c>
      <c r="C26" s="439" t="str">
        <f>IF('5.1-1 source'!D37&lt;&gt;"",'5.1-1 source'!D37,"")</f>
        <v>-</v>
      </c>
      <c r="D26" s="575"/>
      <c r="E26" s="432">
        <f>IF('5.1-1 source'!F37&lt;&gt;"",'5.1-1 source'!F37,"")</f>
        <v>8.91</v>
      </c>
      <c r="F26" s="431">
        <f>IF('5.1-1 source'!G37&lt;&gt;"",'5.1-1 source'!G37,"")</f>
        <v>10.299999999999999</v>
      </c>
      <c r="G26" s="431">
        <f>IF('5.1-1 source'!H37&lt;&gt;"",'5.1-1 source'!H37,"")</f>
        <v>8.6999999999999993</v>
      </c>
      <c r="H26" s="431">
        <f>IF('5.1-1 source'!I37&lt;&gt;"",'5.1-1 source'!I37,"")</f>
        <v>9.9</v>
      </c>
    </row>
    <row r="27" spans="1:8" x14ac:dyDescent="0.25">
      <c r="A27" s="32" t="s">
        <v>333</v>
      </c>
      <c r="B27" s="430">
        <f>IF('5.1-1 source'!B38&lt;&gt;"",'5.1-1 source'!B38,"")</f>
        <v>45.536000000000001</v>
      </c>
      <c r="C27" s="440" t="str">
        <f>IF('5.1-1 source'!D38&lt;&gt;"",'5.1-1 source'!D38,"")</f>
        <v>-</v>
      </c>
      <c r="D27" s="576"/>
      <c r="E27" s="429">
        <f>IF('5.1-1 source'!F38&lt;&gt;"",'5.1-1 source'!F38,"")</f>
        <v>0.28000000000000003</v>
      </c>
      <c r="F27" s="430">
        <f>IF('5.1-1 source'!G38&lt;&gt;"",'5.1-1 source'!G38,"")</f>
        <v>17.5</v>
      </c>
      <c r="G27" s="430">
        <f>IF('5.1-1 source'!H38&lt;&gt;"",'5.1-1 source'!H38,"")</f>
        <v>6.4</v>
      </c>
      <c r="H27" s="430">
        <f>IF('5.1-1 source'!I38&lt;&gt;"",'5.1-1 source'!I38,"")</f>
        <v>23.9</v>
      </c>
    </row>
    <row r="28" spans="1:8" x14ac:dyDescent="0.25">
      <c r="A28" s="450"/>
      <c r="B28" s="451"/>
      <c r="C28" s="451"/>
      <c r="D28" s="451"/>
      <c r="E28" s="422"/>
      <c r="F28" s="451"/>
      <c r="G28" s="451"/>
      <c r="H28" s="452"/>
    </row>
    <row r="29" spans="1:8" x14ac:dyDescent="0.25">
      <c r="A29" s="450" t="s">
        <v>129</v>
      </c>
      <c r="B29" s="451"/>
      <c r="C29" s="451"/>
      <c r="D29" s="451"/>
      <c r="E29" s="422"/>
      <c r="F29" s="451"/>
      <c r="G29" s="451"/>
      <c r="H29" s="452"/>
    </row>
    <row r="30" spans="1:8" x14ac:dyDescent="0.25">
      <c r="A30" s="14" t="s">
        <v>342</v>
      </c>
      <c r="B30" s="431">
        <f>IF('5.1-1 source'!B41&lt;&gt;"",'5.1-1 source'!B41,"")</f>
        <v>67.892129999999995</v>
      </c>
      <c r="C30" s="431">
        <f>IF('5.1-1 source'!D41&lt;&gt;"",'5.1-1 source'!D41,"")</f>
        <v>65.275800000000004</v>
      </c>
      <c r="D30" s="578" t="s">
        <v>328</v>
      </c>
      <c r="E30" s="431">
        <f>IF('5.1-1 source'!F41&lt;&gt;"",'5.1-1 source'!F41,"")</f>
        <v>64.37</v>
      </c>
      <c r="F30" s="431">
        <f>IF('5.1-1 source'!G41&lt;&gt;"",'5.1-1 source'!G41,"")</f>
        <v>52.300000000000004</v>
      </c>
      <c r="G30" s="431">
        <f>IF('5.1-1 source'!H41&lt;&gt;"",'5.1-1 source'!H41,"")</f>
        <v>59.20000000000001</v>
      </c>
      <c r="H30" s="431">
        <f>IF('5.1-1 source'!I41&lt;&gt;"",'5.1-1 source'!I41,"")</f>
        <v>54.79999999999999</v>
      </c>
    </row>
    <row r="31" spans="1:8" x14ac:dyDescent="0.25">
      <c r="A31" s="14" t="s">
        <v>163</v>
      </c>
      <c r="B31" s="431">
        <f>IF('5.1-1 source'!B43&lt;&gt;"",'5.1-1 source'!B43,"")</f>
        <v>29.266999999999999</v>
      </c>
      <c r="C31" s="431">
        <f>IF('5.1-1 source'!D43&lt;&gt;"",'5.1-1 source'!D43,"")</f>
        <v>46.339999999999996</v>
      </c>
      <c r="D31" s="579"/>
      <c r="E31" s="431">
        <f>IF('5.1-1 source'!F43&lt;&gt;"",'5.1-1 source'!F43,"")</f>
        <v>9.0399999999999991</v>
      </c>
      <c r="F31" s="431">
        <f>IF('5.1-1 source'!G43&lt;&gt;"",'5.1-1 source'!G43,"")</f>
        <v>13.700000000000001</v>
      </c>
      <c r="G31" s="431">
        <f>IF('5.1-1 source'!H43&lt;&gt;"",'5.1-1 source'!H43,"")</f>
        <v>16.5</v>
      </c>
      <c r="H31" s="431">
        <f>IF('5.1-1 source'!I43&lt;&gt;"",'5.1-1 source'!I43,"")</f>
        <v>14.7</v>
      </c>
    </row>
    <row r="32" spans="1:8" x14ac:dyDescent="0.25">
      <c r="A32" s="14" t="s">
        <v>344</v>
      </c>
      <c r="B32" s="433">
        <f>IF('5.1-1 source'!B45&lt;&gt;"",'5.1-1 source'!B45,"")</f>
        <v>691.24698999999998</v>
      </c>
      <c r="C32" s="433">
        <f>IF('5.1-1 source'!D45&lt;&gt;"",'5.1-1 source'!D45,"")</f>
        <v>554.61590000000001</v>
      </c>
      <c r="D32" s="579"/>
      <c r="E32" s="434" t="str">
        <f>IF('5.1-1 source'!F45&lt;&gt;"",'5.1-1 source'!F45,"")</f>
        <v>n.p. (12)</v>
      </c>
      <c r="F32" s="433">
        <f>IF('5.1-1 source'!G45&lt;&gt;"",'5.1-1 source'!G45,"")</f>
        <v>458.3</v>
      </c>
      <c r="G32" s="433">
        <f>IF('5.1-1 source'!H45&lt;&gt;"",'5.1-1 source'!H45,"")</f>
        <v>488.8</v>
      </c>
      <c r="H32" s="433">
        <f>IF('5.1-1 source'!I45&lt;&gt;"",'5.1-1 source'!I45,"")</f>
        <v>469.3</v>
      </c>
    </row>
    <row r="33" spans="1:9" x14ac:dyDescent="0.25">
      <c r="A33" s="14" t="s">
        <v>130</v>
      </c>
      <c r="B33" s="431">
        <f>IF('5.1-1 source'!B46&lt;&gt;"",'5.1-1 source'!B46,"")</f>
        <v>5.1859999999999999</v>
      </c>
      <c r="C33" s="431">
        <f>IF('5.1-1 source'!D46&lt;&gt;"",'5.1-1 source'!D46,"")</f>
        <v>19.869999999999997</v>
      </c>
      <c r="D33" s="579"/>
      <c r="E33" s="431">
        <f>IF('5.1-1 source'!F46&lt;&gt;"",'5.1-1 source'!F46,"")</f>
        <v>0.67</v>
      </c>
      <c r="F33" s="431">
        <f>IF('5.1-1 source'!G46&lt;&gt;"",'5.1-1 source'!G46,"")</f>
        <v>28.799999999999997</v>
      </c>
      <c r="G33" s="431">
        <f>IF('5.1-1 source'!H46&lt;&gt;"",'5.1-1 source'!H46,"")</f>
        <v>18.8</v>
      </c>
      <c r="H33" s="431">
        <f>IF('5.1-1 source'!I46&lt;&gt;"",'5.1-1 source'!I46,"")</f>
        <v>25.2</v>
      </c>
    </row>
    <row r="34" spans="1:9" ht="28.5" customHeight="1" x14ac:dyDescent="0.25">
      <c r="A34" s="32" t="s">
        <v>534</v>
      </c>
      <c r="B34" s="431">
        <f>IF('5.1-1 source'!B47&lt;&gt;"",'5.1-1 source'!B47,"")</f>
        <v>255.43594999999999</v>
      </c>
      <c r="C34" s="431">
        <f>IF('5.1-1 source'!D47&lt;&gt;"",'5.1-1 source'!D47,"")</f>
        <v>300.22210000000001</v>
      </c>
      <c r="D34" s="579"/>
      <c r="E34" s="435">
        <f>IF('5.1-1 source'!F47&lt;&gt;"",'5.1-1 source'!F47,"")</f>
        <v>236.83</v>
      </c>
      <c r="F34" s="435">
        <f>IF('5.1-1 source'!G47&lt;&gt;"",'5.1-1 source'!G47,"")</f>
        <v>133.5</v>
      </c>
      <c r="G34" s="435">
        <f>IF('5.1-1 source'!H47&lt;&gt;"",'5.1-1 source'!H47,"")</f>
        <v>150.19999999999999</v>
      </c>
      <c r="H34" s="435">
        <f>IF('5.1-1 source'!I47&lt;&gt;"",'5.1-1 source'!I47,"")</f>
        <v>138.69999999999999</v>
      </c>
    </row>
    <row r="35" spans="1:9" x14ac:dyDescent="0.25">
      <c r="A35" s="448" t="s">
        <v>131</v>
      </c>
      <c r="B35" s="449">
        <f>IF('5.1-1 source'!B48&lt;&gt;"",'5.1-1 source'!B48,"")</f>
        <v>22.268999999999998</v>
      </c>
      <c r="C35" s="449">
        <f>IF('5.1-1 source'!D48&lt;&gt;"",'5.1-1 source'!D48,"")</f>
        <v>11.73</v>
      </c>
      <c r="D35" s="579"/>
      <c r="E35" s="449">
        <f>IF('5.1-1 source'!F48&lt;&gt;"",'5.1-1 source'!F48,"")</f>
        <v>23.89</v>
      </c>
      <c r="F35" s="449">
        <f>IF('5.1-1 source'!G48&lt;&gt;"",'5.1-1 source'!G48,"")</f>
        <v>26.8</v>
      </c>
      <c r="G35" s="449">
        <f>IF('5.1-1 source'!H48&lt;&gt;"",'5.1-1 source'!H48,"")</f>
        <v>20.9</v>
      </c>
      <c r="H35" s="449">
        <f>IF('5.1-1 source'!I48&lt;&gt;"",'5.1-1 source'!I48,"")</f>
        <v>24.7</v>
      </c>
    </row>
    <row r="36" spans="1:9" x14ac:dyDescent="0.25">
      <c r="A36" s="450"/>
      <c r="B36" s="451"/>
      <c r="C36" s="451"/>
      <c r="D36" s="451"/>
      <c r="E36" s="422"/>
      <c r="F36" s="451"/>
      <c r="G36" s="451"/>
      <c r="H36" s="452"/>
    </row>
    <row r="37" spans="1:9" x14ac:dyDescent="0.25">
      <c r="A37" s="450" t="s">
        <v>132</v>
      </c>
      <c r="B37" s="451"/>
      <c r="C37" s="451"/>
      <c r="D37" s="451"/>
      <c r="E37" s="422"/>
      <c r="F37" s="451"/>
      <c r="G37" s="451"/>
      <c r="H37" s="452"/>
    </row>
    <row r="38" spans="1:9" x14ac:dyDescent="0.25">
      <c r="A38" s="71" t="s">
        <v>521</v>
      </c>
      <c r="B38" s="436">
        <f>IF('5.1-1 source'!B52&lt;&gt;"",'5.1-1 source'!B52,"")</f>
        <v>2245</v>
      </c>
      <c r="C38" s="436">
        <f>IF('5.1-1 source'!D52&lt;&gt;"",'5.1-1 source'!D52,"")</f>
        <v>1536</v>
      </c>
      <c r="D38" s="440" t="s">
        <v>328</v>
      </c>
      <c r="E38" s="436" t="str">
        <f>IF('5.1-1 source'!F52&lt;&gt;"",'5.1-1 source'!F52,"")</f>
        <v>2197 (13)</v>
      </c>
      <c r="F38" s="436">
        <f>IF('5.1-1 source'!G52&lt;&gt;"",'5.1-1 source'!G52,"")</f>
        <v>1289.5</v>
      </c>
      <c r="G38" s="436">
        <f>IF('5.1-1 source'!H52&lt;&gt;"",'5.1-1 source'!H52,"")</f>
        <v>1536.9</v>
      </c>
      <c r="H38" s="437">
        <f>IF('5.1-1 source'!I52&lt;&gt;"",'5.1-1 source'!I52,"")</f>
        <v>1379</v>
      </c>
    </row>
    <row r="39" spans="1:9" x14ac:dyDescent="0.25">
      <c r="A39" s="549" t="s">
        <v>471</v>
      </c>
      <c r="B39" s="574"/>
      <c r="C39" s="574"/>
      <c r="D39" s="574"/>
      <c r="E39" s="574"/>
      <c r="F39" s="574"/>
      <c r="G39" s="574"/>
      <c r="H39" s="574"/>
    </row>
    <row r="40" spans="1:9" ht="47.25" customHeight="1" x14ac:dyDescent="0.25">
      <c r="A40" s="572" t="s">
        <v>493</v>
      </c>
      <c r="B40" s="573"/>
      <c r="C40" s="573"/>
      <c r="D40" s="573"/>
      <c r="E40" s="573"/>
      <c r="F40" s="573"/>
      <c r="G40" s="573"/>
      <c r="H40" s="573"/>
    </row>
    <row r="41" spans="1:9" ht="23.25" customHeight="1" x14ac:dyDescent="0.25">
      <c r="A41" s="572" t="s">
        <v>494</v>
      </c>
      <c r="B41" s="573"/>
      <c r="C41" s="573"/>
      <c r="D41" s="573"/>
      <c r="E41" s="573"/>
      <c r="F41" s="573"/>
      <c r="G41" s="573"/>
      <c r="H41" s="573"/>
      <c r="I41" s="63"/>
    </row>
    <row r="42" spans="1:9" ht="93.75" customHeight="1" x14ac:dyDescent="0.25">
      <c r="A42" s="570" t="s">
        <v>508</v>
      </c>
      <c r="B42" s="571"/>
      <c r="C42" s="571"/>
      <c r="D42" s="571"/>
      <c r="E42" s="571"/>
      <c r="F42" s="571"/>
      <c r="G42" s="571"/>
      <c r="H42" s="571"/>
      <c r="I42" s="63"/>
    </row>
    <row r="43" spans="1:9" ht="24.75" customHeight="1" x14ac:dyDescent="0.25">
      <c r="A43" s="572" t="s">
        <v>429</v>
      </c>
      <c r="B43" s="573"/>
      <c r="C43" s="573"/>
      <c r="D43" s="573"/>
      <c r="E43" s="573"/>
      <c r="F43" s="573"/>
      <c r="G43" s="573"/>
      <c r="H43" s="573"/>
      <c r="I43" s="63"/>
    </row>
    <row r="44" spans="1:9" ht="26.25" customHeight="1" x14ac:dyDescent="0.25">
      <c r="A44" s="572" t="s">
        <v>142</v>
      </c>
      <c r="B44" s="573"/>
      <c r="C44" s="573"/>
      <c r="D44" s="573"/>
      <c r="E44" s="573"/>
      <c r="F44" s="573"/>
      <c r="G44" s="573"/>
      <c r="H44" s="573"/>
      <c r="I44" s="63"/>
    </row>
    <row r="45" spans="1:9" ht="35.25" customHeight="1" x14ac:dyDescent="0.25">
      <c r="A45" s="572" t="s">
        <v>431</v>
      </c>
      <c r="B45" s="573"/>
      <c r="C45" s="573"/>
      <c r="D45" s="573"/>
      <c r="E45" s="573"/>
      <c r="F45" s="573"/>
      <c r="G45" s="573"/>
      <c r="H45" s="573"/>
      <c r="I45" s="63"/>
    </row>
    <row r="46" spans="1:9" ht="13.5" customHeight="1" x14ac:dyDescent="0.25">
      <c r="A46" s="572" t="s">
        <v>144</v>
      </c>
      <c r="B46" s="573"/>
      <c r="C46" s="573"/>
      <c r="D46" s="573"/>
      <c r="E46" s="573"/>
      <c r="F46" s="573"/>
      <c r="G46" s="573"/>
      <c r="H46" s="573"/>
      <c r="I46" s="63"/>
    </row>
    <row r="47" spans="1:9" ht="15" customHeight="1" x14ac:dyDescent="0.25">
      <c r="A47" s="572" t="s">
        <v>565</v>
      </c>
      <c r="B47" s="573"/>
      <c r="C47" s="573"/>
      <c r="D47" s="573"/>
      <c r="E47" s="573"/>
      <c r="F47" s="573"/>
      <c r="G47" s="573"/>
      <c r="H47" s="573"/>
      <c r="I47" s="63"/>
    </row>
    <row r="48" spans="1:9" ht="21" customHeight="1" x14ac:dyDescent="0.25">
      <c r="A48" s="572" t="s">
        <v>430</v>
      </c>
      <c r="B48" s="573"/>
      <c r="C48" s="573"/>
      <c r="D48" s="573"/>
      <c r="E48" s="573"/>
      <c r="F48" s="573"/>
      <c r="G48" s="573"/>
      <c r="H48" s="573"/>
      <c r="I48" s="63"/>
    </row>
    <row r="49" spans="1:9" ht="16.899999999999999" customHeight="1" x14ac:dyDescent="0.25">
      <c r="A49" s="572" t="s">
        <v>146</v>
      </c>
      <c r="B49" s="573"/>
      <c r="C49" s="573"/>
      <c r="D49" s="573"/>
      <c r="E49" s="573"/>
      <c r="F49" s="573"/>
      <c r="G49" s="573"/>
      <c r="H49" s="573"/>
      <c r="I49" s="63"/>
    </row>
    <row r="50" spans="1:9" ht="25.15" customHeight="1" x14ac:dyDescent="0.25">
      <c r="A50" s="572" t="s">
        <v>523</v>
      </c>
      <c r="B50" s="573"/>
      <c r="C50" s="573"/>
      <c r="D50" s="573"/>
      <c r="E50" s="573"/>
      <c r="F50" s="573"/>
      <c r="G50" s="573"/>
      <c r="H50" s="573"/>
      <c r="I50" s="63"/>
    </row>
    <row r="51" spans="1:9" ht="22.15" customHeight="1" x14ac:dyDescent="0.25">
      <c r="A51" s="572" t="s">
        <v>301</v>
      </c>
      <c r="B51" s="573"/>
      <c r="C51" s="573"/>
      <c r="D51" s="573"/>
      <c r="E51" s="573"/>
      <c r="F51" s="573"/>
      <c r="G51" s="573"/>
      <c r="H51" s="573"/>
      <c r="I51" s="63"/>
    </row>
    <row r="52" spans="1:9" x14ac:dyDescent="0.25">
      <c r="A52" s="572" t="s">
        <v>305</v>
      </c>
      <c r="B52" s="573"/>
      <c r="C52" s="573"/>
      <c r="D52" s="573"/>
      <c r="E52" s="573"/>
      <c r="F52" s="573"/>
      <c r="G52" s="573"/>
      <c r="H52" s="573"/>
      <c r="I52" s="63"/>
    </row>
    <row r="53" spans="1:9" ht="18.75" customHeight="1" x14ac:dyDescent="0.25">
      <c r="A53" s="572" t="s">
        <v>298</v>
      </c>
      <c r="B53" s="573"/>
      <c r="C53" s="573"/>
      <c r="D53" s="573"/>
      <c r="E53" s="573"/>
      <c r="F53" s="573"/>
      <c r="G53" s="573"/>
      <c r="H53" s="573"/>
      <c r="I53" s="63"/>
    </row>
    <row r="54" spans="1:9" s="298" customFormat="1" x14ac:dyDescent="0.25">
      <c r="A54" s="294" t="s">
        <v>341</v>
      </c>
      <c r="B54" s="292"/>
      <c r="C54" s="292"/>
      <c r="D54" s="292"/>
      <c r="E54" s="292"/>
      <c r="F54" s="292"/>
      <c r="G54" s="292"/>
      <c r="H54" s="292"/>
      <c r="I54" s="296"/>
    </row>
    <row r="55" spans="1:9" ht="15" customHeight="1" x14ac:dyDescent="0.25">
      <c r="A55" s="572"/>
      <c r="B55" s="573"/>
      <c r="C55" s="573"/>
      <c r="D55" s="573"/>
      <c r="E55" s="573"/>
      <c r="F55" s="573"/>
      <c r="G55" s="573"/>
      <c r="H55" s="573"/>
      <c r="I55" s="63"/>
    </row>
  </sheetData>
  <mergeCells count="24">
    <mergeCell ref="D13:D17"/>
    <mergeCell ref="D20:D27"/>
    <mergeCell ref="D30:D35"/>
    <mergeCell ref="A1:H1"/>
    <mergeCell ref="A3:A4"/>
    <mergeCell ref="B3:D3"/>
    <mergeCell ref="E3:E4"/>
    <mergeCell ref="F3:H3"/>
    <mergeCell ref="A42:H42"/>
    <mergeCell ref="A41:H41"/>
    <mergeCell ref="A39:H39"/>
    <mergeCell ref="A55:H55"/>
    <mergeCell ref="A53:H53"/>
    <mergeCell ref="A52:H52"/>
    <mergeCell ref="A51:H51"/>
    <mergeCell ref="A50:H50"/>
    <mergeCell ref="A49:H49"/>
    <mergeCell ref="A48:H48"/>
    <mergeCell ref="A47:H47"/>
    <mergeCell ref="A46:H46"/>
    <mergeCell ref="A45:H45"/>
    <mergeCell ref="A44:H44"/>
    <mergeCell ref="A43:H43"/>
    <mergeCell ref="A40:H40"/>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5">
    <tabColor theme="7"/>
  </sheetPr>
  <dimension ref="A1:S11"/>
  <sheetViews>
    <sheetView workbookViewId="0">
      <pane xSplit="1" ySplit="3" topLeftCell="B4" activePane="bottomRight" state="frozen"/>
      <selection activeCell="L34" sqref="L34"/>
      <selection pane="topRight" activeCell="L34" sqref="L34"/>
      <selection pane="bottomLeft" activeCell="L34" sqref="L34"/>
      <selection pane="bottomRight" activeCell="L34" sqref="L34"/>
    </sheetView>
  </sheetViews>
  <sheetFormatPr baseColWidth="10" defaultColWidth="11.42578125" defaultRowHeight="15" x14ac:dyDescent="0.25"/>
  <cols>
    <col min="1" max="1" width="30.7109375" style="81" customWidth="1"/>
    <col min="2" max="4" width="6.85546875" style="81" bestFit="1" customWidth="1"/>
    <col min="5" max="6" width="5.7109375" style="81" bestFit="1" customWidth="1"/>
    <col min="7" max="14" width="6.5703125" style="81" bestFit="1" customWidth="1"/>
    <col min="15" max="16" width="6.5703125" style="274" bestFit="1" customWidth="1"/>
    <col min="17" max="17" width="6.5703125" style="274" customWidth="1"/>
    <col min="18" max="18" width="6.5703125" style="81" bestFit="1" customWidth="1"/>
    <col min="19" max="19" width="6.5703125" style="81" customWidth="1"/>
    <col min="20" max="16384" width="11.42578125" style="81"/>
  </cols>
  <sheetData>
    <row r="1" spans="1:19" s="188" customFormat="1" ht="30" customHeight="1" x14ac:dyDescent="0.25">
      <c r="A1" s="551"/>
      <c r="B1" s="551"/>
      <c r="C1" s="551"/>
      <c r="D1" s="551"/>
      <c r="E1" s="551"/>
      <c r="F1" s="551"/>
      <c r="G1" s="551"/>
      <c r="H1" s="551"/>
      <c r="I1" s="551"/>
      <c r="J1" s="551"/>
      <c r="K1" s="551"/>
      <c r="L1" s="551"/>
      <c r="M1" s="551"/>
      <c r="N1" s="551"/>
      <c r="O1" s="551"/>
      <c r="P1" s="551"/>
      <c r="Q1" s="551"/>
      <c r="R1" s="551"/>
      <c r="S1" s="551"/>
    </row>
    <row r="2" spans="1:19" s="188" customFormat="1" x14ac:dyDescent="0.25">
      <c r="A2" s="173"/>
      <c r="B2" s="173"/>
      <c r="C2" s="173"/>
      <c r="D2" s="173"/>
      <c r="E2" s="173"/>
      <c r="F2" s="173"/>
      <c r="G2" s="173"/>
      <c r="H2" s="173"/>
      <c r="I2" s="173"/>
      <c r="J2" s="173"/>
      <c r="K2" s="173"/>
      <c r="L2" s="173"/>
      <c r="M2" s="173"/>
      <c r="N2" s="173"/>
      <c r="O2" s="278"/>
      <c r="P2" s="278"/>
      <c r="Q2" s="278"/>
      <c r="R2" s="287"/>
      <c r="S2" s="508"/>
    </row>
    <row r="3" spans="1:19" s="183" customFormat="1" x14ac:dyDescent="0.25">
      <c r="A3" s="176" t="s">
        <v>2</v>
      </c>
      <c r="B3" s="175" t="s">
        <v>411</v>
      </c>
      <c r="C3" s="175" t="s">
        <v>327</v>
      </c>
      <c r="D3" s="175" t="s">
        <v>326</v>
      </c>
      <c r="E3" s="175">
        <v>2005</v>
      </c>
      <c r="F3" s="175">
        <v>2006</v>
      </c>
      <c r="G3" s="175">
        <v>2007</v>
      </c>
      <c r="H3" s="175">
        <v>2008</v>
      </c>
      <c r="I3" s="175">
        <v>2009</v>
      </c>
      <c r="J3" s="175">
        <v>2010</v>
      </c>
      <c r="K3" s="175">
        <v>2011</v>
      </c>
      <c r="L3" s="175">
        <v>2012</v>
      </c>
      <c r="M3" s="175">
        <v>2013</v>
      </c>
      <c r="N3" s="175">
        <v>2014</v>
      </c>
      <c r="O3" s="275">
        <v>2015</v>
      </c>
      <c r="P3" s="275">
        <v>2016</v>
      </c>
      <c r="Q3" s="275">
        <v>2017</v>
      </c>
      <c r="R3" s="275">
        <v>2018</v>
      </c>
      <c r="S3" s="275">
        <v>2019</v>
      </c>
    </row>
    <row r="4" spans="1:19" s="183" customFormat="1" x14ac:dyDescent="0.25">
      <c r="A4" s="176" t="s">
        <v>178</v>
      </c>
      <c r="B4" s="3">
        <v>49315</v>
      </c>
      <c r="C4" s="3">
        <v>81378</v>
      </c>
      <c r="D4" s="3">
        <v>78642</v>
      </c>
      <c r="E4" s="3">
        <v>87647</v>
      </c>
      <c r="F4" s="3">
        <v>96948</v>
      </c>
      <c r="G4" s="3">
        <v>106824</v>
      </c>
      <c r="H4" s="3">
        <v>114260</v>
      </c>
      <c r="I4" s="3">
        <v>139638</v>
      </c>
      <c r="J4" s="3">
        <v>145667</v>
      </c>
      <c r="K4" s="3">
        <v>131290</v>
      </c>
      <c r="L4" s="3">
        <v>129793</v>
      </c>
      <c r="M4" s="3">
        <v>151595</v>
      </c>
      <c r="N4" s="3">
        <v>154041</v>
      </c>
      <c r="O4" s="269">
        <v>165890</v>
      </c>
      <c r="P4" s="277">
        <v>175529</v>
      </c>
      <c r="Q4" s="277">
        <v>187172</v>
      </c>
      <c r="R4" s="277">
        <v>186754</v>
      </c>
      <c r="S4" s="277">
        <v>230069</v>
      </c>
    </row>
    <row r="5" spans="1:19" s="183" customFormat="1" ht="22.5" x14ac:dyDescent="0.25">
      <c r="A5" s="176" t="s">
        <v>273</v>
      </c>
      <c r="B5" s="3">
        <f t="shared" ref="B5:J5" si="0">B6+B7</f>
        <v>13025</v>
      </c>
      <c r="C5" s="3">
        <f t="shared" si="0"/>
        <v>23959</v>
      </c>
      <c r="D5" s="3">
        <f t="shared" si="0"/>
        <v>20200</v>
      </c>
      <c r="E5" s="3">
        <f t="shared" si="0"/>
        <v>21516</v>
      </c>
      <c r="F5" s="3">
        <f t="shared" si="0"/>
        <v>20292</v>
      </c>
      <c r="G5" s="3">
        <f t="shared" si="0"/>
        <v>19904</v>
      </c>
      <c r="H5" s="3">
        <f t="shared" si="0"/>
        <v>19769</v>
      </c>
      <c r="I5" s="3">
        <f t="shared" si="0"/>
        <v>20805</v>
      </c>
      <c r="J5" s="3">
        <f t="shared" si="0"/>
        <v>20406</v>
      </c>
      <c r="K5" s="3">
        <v>20382</v>
      </c>
      <c r="L5" s="3">
        <f>L6+L7</f>
        <v>21030</v>
      </c>
      <c r="M5" s="3">
        <f>M6+M7</f>
        <v>19818</v>
      </c>
      <c r="N5" s="3">
        <f>N6+N7</f>
        <v>19887</v>
      </c>
      <c r="O5" s="269">
        <v>20852</v>
      </c>
      <c r="P5" s="277">
        <f t="shared" ref="P5:Q5" si="1">P6+P7</f>
        <v>20049</v>
      </c>
      <c r="Q5" s="277">
        <f t="shared" si="1"/>
        <v>20088</v>
      </c>
      <c r="R5" s="277">
        <f>R6+R7</f>
        <v>19587</v>
      </c>
      <c r="S5" s="277">
        <f>S6+S7</f>
        <v>19052</v>
      </c>
    </row>
    <row r="6" spans="1:19" s="183" customFormat="1" x14ac:dyDescent="0.25">
      <c r="A6" s="174" t="s">
        <v>0</v>
      </c>
      <c r="B6" s="165">
        <v>2006</v>
      </c>
      <c r="C6" s="165">
        <v>3492</v>
      </c>
      <c r="D6" s="165">
        <v>3936</v>
      </c>
      <c r="E6" s="165">
        <v>4658</v>
      </c>
      <c r="F6" s="165">
        <v>3928</v>
      </c>
      <c r="G6" s="165">
        <v>3987</v>
      </c>
      <c r="H6" s="165">
        <v>3858</v>
      </c>
      <c r="I6" s="165">
        <v>4619</v>
      </c>
      <c r="J6" s="165">
        <v>4603</v>
      </c>
      <c r="K6" s="165">
        <v>4576</v>
      </c>
      <c r="L6" s="165">
        <v>5438</v>
      </c>
      <c r="M6" s="165">
        <v>4234</v>
      </c>
      <c r="N6" s="165">
        <v>5214</v>
      </c>
      <c r="O6" s="272">
        <v>5398</v>
      </c>
      <c r="P6" s="277">
        <v>5731</v>
      </c>
      <c r="Q6" s="277">
        <v>6066</v>
      </c>
      <c r="R6" s="277">
        <v>5218</v>
      </c>
      <c r="S6" s="277">
        <v>5420</v>
      </c>
    </row>
    <row r="7" spans="1:19" s="183" customFormat="1" x14ac:dyDescent="0.25">
      <c r="A7" s="174" t="s">
        <v>1</v>
      </c>
      <c r="B7" s="165">
        <v>11019</v>
      </c>
      <c r="C7" s="165">
        <v>20467</v>
      </c>
      <c r="D7" s="165">
        <v>16264</v>
      </c>
      <c r="E7" s="165">
        <v>16858</v>
      </c>
      <c r="F7" s="165">
        <v>16364</v>
      </c>
      <c r="G7" s="165">
        <v>15917</v>
      </c>
      <c r="H7" s="165">
        <v>15911</v>
      </c>
      <c r="I7" s="165">
        <v>16186</v>
      </c>
      <c r="J7" s="165">
        <v>15803</v>
      </c>
      <c r="K7" s="165">
        <v>15806</v>
      </c>
      <c r="L7" s="165">
        <v>15592</v>
      </c>
      <c r="M7" s="165">
        <v>15584</v>
      </c>
      <c r="N7" s="165">
        <v>14673</v>
      </c>
      <c r="O7" s="272">
        <v>15454</v>
      </c>
      <c r="P7" s="277">
        <v>14318</v>
      </c>
      <c r="Q7" s="277">
        <v>14022</v>
      </c>
      <c r="R7" s="277">
        <v>14369</v>
      </c>
      <c r="S7" s="277">
        <v>13632</v>
      </c>
    </row>
    <row r="8" spans="1:19" s="183" customFormat="1" ht="15" customHeight="1" x14ac:dyDescent="0.25">
      <c r="A8" s="545"/>
      <c r="B8" s="662"/>
      <c r="C8" s="662"/>
      <c r="D8" s="662"/>
      <c r="E8" s="662"/>
      <c r="F8" s="662"/>
      <c r="G8" s="662"/>
      <c r="H8" s="662"/>
      <c r="I8" s="662"/>
      <c r="J8" s="662"/>
      <c r="K8" s="662"/>
      <c r="L8" s="662"/>
      <c r="M8" s="662"/>
      <c r="N8" s="662"/>
      <c r="O8" s="662"/>
      <c r="P8" s="662"/>
      <c r="Q8" s="662"/>
      <c r="R8" s="662"/>
      <c r="S8" s="662"/>
    </row>
    <row r="9" spans="1:19" s="183" customFormat="1" ht="15" customHeight="1" x14ac:dyDescent="0.25">
      <c r="A9" s="572"/>
      <c r="B9" s="573"/>
      <c r="C9" s="573"/>
      <c r="D9" s="573"/>
      <c r="E9" s="573"/>
      <c r="F9" s="573"/>
      <c r="G9" s="573"/>
      <c r="H9" s="573"/>
      <c r="I9" s="573"/>
      <c r="J9" s="573"/>
      <c r="K9" s="573"/>
      <c r="L9" s="573"/>
      <c r="M9" s="573"/>
      <c r="N9" s="573"/>
      <c r="O9" s="573"/>
      <c r="P9" s="573"/>
      <c r="Q9" s="573"/>
      <c r="R9" s="573"/>
      <c r="S9" s="573"/>
    </row>
    <row r="10" spans="1:19" s="183" customFormat="1" ht="15" customHeight="1" x14ac:dyDescent="0.25">
      <c r="A10" s="696"/>
      <c r="B10" s="587"/>
      <c r="C10" s="587"/>
      <c r="D10" s="587"/>
      <c r="E10" s="587"/>
      <c r="F10" s="587"/>
      <c r="G10" s="587"/>
      <c r="H10" s="587"/>
      <c r="I10" s="587"/>
      <c r="J10" s="587"/>
      <c r="K10" s="587"/>
      <c r="L10" s="587"/>
      <c r="M10" s="587"/>
      <c r="N10" s="587"/>
      <c r="O10" s="587"/>
      <c r="P10" s="587"/>
      <c r="Q10" s="587"/>
      <c r="R10" s="587"/>
      <c r="S10" s="587"/>
    </row>
    <row r="11" spans="1:19" s="274" customFormat="1" ht="15" customHeight="1" x14ac:dyDescent="0.25">
      <c r="A11" s="694" t="s">
        <v>564</v>
      </c>
      <c r="B11" s="695"/>
      <c r="C11" s="695"/>
      <c r="D11" s="695"/>
      <c r="E11" s="695"/>
      <c r="F11" s="695"/>
      <c r="G11" s="695"/>
      <c r="H11" s="695"/>
      <c r="I11" s="695"/>
      <c r="J11" s="695"/>
      <c r="K11" s="695"/>
      <c r="L11" s="695"/>
      <c r="M11" s="695"/>
      <c r="N11" s="695"/>
      <c r="O11" s="695"/>
      <c r="P11" s="695"/>
      <c r="Q11" s="695"/>
      <c r="R11" s="695"/>
      <c r="S11" s="695"/>
    </row>
  </sheetData>
  <mergeCells count="5">
    <mergeCell ref="A11:S11"/>
    <mergeCell ref="A1:S1"/>
    <mergeCell ref="A8:S8"/>
    <mergeCell ref="A9:S9"/>
    <mergeCell ref="A10:S10"/>
  </mergeCells>
  <pageMargins left="0.7" right="0.7" top="0.75" bottom="0.75" header="0.3" footer="0.3"/>
  <pageSetup paperSize="9" orientation="portrait" r:id="rId1"/>
  <legacy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7">
    <tabColor theme="3" tint="0.79998168889431442"/>
  </sheetPr>
  <dimension ref="A1:I34"/>
  <sheetViews>
    <sheetView workbookViewId="0">
      <pane xSplit="2" ySplit="4" topLeftCell="C5" activePane="bottomRight" state="frozen"/>
      <selection activeCell="A36" sqref="A36:L36"/>
      <selection pane="topRight" activeCell="A36" sqref="A36:L36"/>
      <selection pane="bottomLeft" activeCell="A36" sqref="A36:L36"/>
      <selection pane="bottomRight" activeCell="H2" sqref="H2"/>
    </sheetView>
  </sheetViews>
  <sheetFormatPr baseColWidth="10" defaultColWidth="11.42578125" defaultRowHeight="15" x14ac:dyDescent="0.25"/>
  <cols>
    <col min="1" max="1" width="35.7109375" style="138" customWidth="1"/>
    <col min="2" max="2" width="25.7109375" style="138" customWidth="1"/>
    <col min="3" max="3" width="13.7109375" style="183" customWidth="1"/>
    <col min="4" max="4" width="9.7109375" style="183" customWidth="1"/>
    <col min="5" max="6" width="11.7109375" style="183" customWidth="1"/>
    <col min="7" max="16384" width="11.42578125" style="183"/>
  </cols>
  <sheetData>
    <row r="1" spans="1:8" s="188" customFormat="1" ht="30" customHeight="1" x14ac:dyDescent="0.25">
      <c r="A1" s="551" t="s">
        <v>507</v>
      </c>
      <c r="B1" s="551"/>
      <c r="C1" s="551"/>
      <c r="D1" s="551"/>
      <c r="E1" s="551"/>
      <c r="F1" s="551"/>
    </row>
    <row r="2" spans="1:8" s="188" customFormat="1" x14ac:dyDescent="0.25">
      <c r="A2" s="173"/>
      <c r="B2" s="173"/>
      <c r="C2" s="173"/>
      <c r="D2" s="173"/>
      <c r="E2" s="173"/>
      <c r="F2" s="173"/>
    </row>
    <row r="3" spans="1:8" s="138" customFormat="1" ht="36.75" customHeight="1" x14ac:dyDescent="0.25">
      <c r="A3" s="700"/>
      <c r="B3" s="701"/>
      <c r="C3" s="581" t="s">
        <v>277</v>
      </c>
      <c r="D3" s="581"/>
      <c r="E3" s="581" t="s">
        <v>136</v>
      </c>
      <c r="F3" s="581"/>
    </row>
    <row r="4" spans="1:8" s="138" customFormat="1" ht="33.75" x14ac:dyDescent="0.25">
      <c r="A4" s="702"/>
      <c r="B4" s="703"/>
      <c r="C4" s="175" t="s">
        <v>85</v>
      </c>
      <c r="D4" s="175" t="s">
        <v>275</v>
      </c>
      <c r="E4" s="175" t="s">
        <v>19</v>
      </c>
      <c r="F4" s="175" t="s">
        <v>25</v>
      </c>
    </row>
    <row r="5" spans="1:8" ht="15" customHeight="1" x14ac:dyDescent="0.25">
      <c r="A5" s="602" t="s">
        <v>252</v>
      </c>
      <c r="B5" s="72" t="s">
        <v>269</v>
      </c>
      <c r="C5" s="442">
        <f>'5.1-15 source'!C5</f>
        <v>4677</v>
      </c>
      <c r="D5" s="442">
        <f>'5.1-15 source'!E5</f>
        <v>1</v>
      </c>
      <c r="E5" s="442">
        <f>'5.1-15 source'!F5</f>
        <v>981</v>
      </c>
      <c r="F5" s="442">
        <f>'5.1-15 source'!G5</f>
        <v>584</v>
      </c>
      <c r="H5" s="92"/>
    </row>
    <row r="6" spans="1:8" ht="15" customHeight="1" x14ac:dyDescent="0.25">
      <c r="A6" s="602"/>
      <c r="B6" s="149" t="s">
        <v>270</v>
      </c>
      <c r="C6" s="504">
        <f>'5.1-15 source'!C6</f>
        <v>21.109434</v>
      </c>
      <c r="D6" s="504">
        <f>'5.1-15 source'!E6</f>
        <v>4.9000000000000004</v>
      </c>
      <c r="E6" s="504">
        <f>'5.1-15 source'!F6</f>
        <v>35.918076792388725</v>
      </c>
      <c r="F6" s="504">
        <f>'5.1-15 source'!G6</f>
        <v>35.764697488584481</v>
      </c>
    </row>
    <row r="7" spans="1:8" ht="15" customHeight="1" x14ac:dyDescent="0.25">
      <c r="A7" s="602" t="s">
        <v>453</v>
      </c>
      <c r="B7" s="72" t="s">
        <v>269</v>
      </c>
      <c r="C7" s="442">
        <f>'5.1-15 source'!C7</f>
        <v>19579</v>
      </c>
      <c r="D7" s="442">
        <f>'5.1-15 source'!E7</f>
        <v>505</v>
      </c>
      <c r="E7" s="442">
        <f>'5.1-15 source'!F7</f>
        <v>19005</v>
      </c>
      <c r="F7" s="442">
        <f>'5.1-15 source'!G7</f>
        <v>16057</v>
      </c>
    </row>
    <row r="8" spans="1:8" ht="15" customHeight="1" x14ac:dyDescent="0.25">
      <c r="A8" s="602"/>
      <c r="B8" s="149" t="s">
        <v>270</v>
      </c>
      <c r="C8" s="504">
        <f>'5.1-15 source'!C8</f>
        <v>7.872312</v>
      </c>
      <c r="D8" s="504">
        <f>'5.1-15 source'!E8</f>
        <v>6.233663</v>
      </c>
      <c r="E8" s="504">
        <f>'5.1-15 source'!F8</f>
        <v>7.2412523020257824</v>
      </c>
      <c r="F8" s="504">
        <f>'5.1-15 source'!G8</f>
        <v>7.5792489257021858</v>
      </c>
    </row>
    <row r="9" spans="1:8" ht="15" customHeight="1" x14ac:dyDescent="0.25">
      <c r="A9" s="602" t="s">
        <v>253</v>
      </c>
      <c r="B9" s="72" t="s">
        <v>269</v>
      </c>
      <c r="C9" s="442">
        <f>'5.1-15 source'!C9</f>
        <v>565</v>
      </c>
      <c r="D9" s="442">
        <f>'5.1-15 source'!E9</f>
        <v>10191</v>
      </c>
      <c r="E9" s="442">
        <f>'5.1-15 source'!F9</f>
        <v>467</v>
      </c>
      <c r="F9" s="442">
        <f>'5.1-15 source'!G9</f>
        <v>157</v>
      </c>
    </row>
    <row r="10" spans="1:8" ht="15" customHeight="1" x14ac:dyDescent="0.25">
      <c r="A10" s="602"/>
      <c r="B10" s="149" t="s">
        <v>270</v>
      </c>
      <c r="C10" s="504">
        <f>'5.1-15 source'!C10</f>
        <v>3.4232649999999998</v>
      </c>
      <c r="D10" s="504">
        <f>'5.1-15 source'!E10</f>
        <v>12.890177</v>
      </c>
      <c r="E10" s="504">
        <f>'5.1-15 source'!F10</f>
        <v>3.4837259100642397</v>
      </c>
      <c r="F10" s="504">
        <f>'5.1-15 source'!G10</f>
        <v>3.201238499646144</v>
      </c>
    </row>
    <row r="11" spans="1:8" ht="15" customHeight="1" x14ac:dyDescent="0.25">
      <c r="A11" s="602" t="s">
        <v>254</v>
      </c>
      <c r="B11" s="72" t="s">
        <v>269</v>
      </c>
      <c r="C11" s="442">
        <f>'5.1-15 source'!C11</f>
        <v>164</v>
      </c>
      <c r="D11" s="442">
        <f>'5.1-15 source'!E11</f>
        <v>7458</v>
      </c>
      <c r="E11" s="442">
        <f>'5.1-15 source'!F11</f>
        <v>220</v>
      </c>
      <c r="F11" s="442">
        <f>'5.1-15 source'!G11</f>
        <v>3</v>
      </c>
    </row>
    <row r="12" spans="1:8" ht="15" customHeight="1" x14ac:dyDescent="0.25">
      <c r="A12" s="602"/>
      <c r="B12" s="149" t="s">
        <v>270</v>
      </c>
      <c r="C12" s="504">
        <f>'5.1-15 source'!C12</f>
        <v>10.181706999999999</v>
      </c>
      <c r="D12" s="504">
        <f>'5.1-15 source'!E12</f>
        <v>11.094459000000001</v>
      </c>
      <c r="E12" s="504">
        <f>'5.1-15 source'!F12</f>
        <v>8.6956818181818196</v>
      </c>
      <c r="F12" s="504">
        <f>'5.1-15 source'!G12</f>
        <v>2.7222222222222228</v>
      </c>
    </row>
    <row r="13" spans="1:8" ht="15" customHeight="1" x14ac:dyDescent="0.25">
      <c r="A13" s="602" t="s">
        <v>255</v>
      </c>
      <c r="B13" s="72" t="s">
        <v>269</v>
      </c>
      <c r="C13" s="442">
        <f>'5.1-15 source'!C13</f>
        <v>195</v>
      </c>
      <c r="D13" s="442">
        <f>'5.1-15 source'!E13</f>
        <v>1</v>
      </c>
      <c r="E13" s="505" t="s">
        <v>328</v>
      </c>
      <c r="F13" s="505" t="s">
        <v>328</v>
      </c>
    </row>
    <row r="14" spans="1:8" ht="15" customHeight="1" x14ac:dyDescent="0.25">
      <c r="A14" s="602"/>
      <c r="B14" s="149" t="s">
        <v>270</v>
      </c>
      <c r="C14" s="504">
        <f>'5.1-15 source'!C14</f>
        <v>14.128774999999999</v>
      </c>
      <c r="D14" s="504">
        <f>'5.1-15 source'!E14</f>
        <v>12</v>
      </c>
      <c r="E14" s="505" t="s">
        <v>328</v>
      </c>
      <c r="F14" s="505" t="s">
        <v>328</v>
      </c>
    </row>
    <row r="15" spans="1:8" ht="15" customHeight="1" x14ac:dyDescent="0.25">
      <c r="A15" s="602" t="s">
        <v>361</v>
      </c>
      <c r="B15" s="72" t="s">
        <v>269</v>
      </c>
      <c r="C15" s="505" t="s">
        <v>328</v>
      </c>
      <c r="D15" s="442">
        <f>'5.1-15 source'!E15</f>
        <v>12811</v>
      </c>
      <c r="E15" s="505" t="s">
        <v>328</v>
      </c>
      <c r="F15" s="505" t="s">
        <v>328</v>
      </c>
    </row>
    <row r="16" spans="1:8" ht="15" customHeight="1" x14ac:dyDescent="0.25">
      <c r="A16" s="602"/>
      <c r="B16" s="149" t="s">
        <v>270</v>
      </c>
      <c r="C16" s="505" t="s">
        <v>328</v>
      </c>
      <c r="D16" s="504">
        <f>'5.1-15 source'!E16</f>
        <v>15.82005</v>
      </c>
      <c r="E16" s="505" t="s">
        <v>328</v>
      </c>
      <c r="F16" s="505" t="s">
        <v>328</v>
      </c>
    </row>
    <row r="17" spans="1:7" ht="15" customHeight="1" x14ac:dyDescent="0.25">
      <c r="A17" s="602" t="s">
        <v>271</v>
      </c>
      <c r="B17" s="72" t="s">
        <v>269</v>
      </c>
      <c r="C17" s="442">
        <f>'5.1-15 source'!C17</f>
        <v>2764</v>
      </c>
      <c r="D17" s="442">
        <f>'5.1-15 source'!E17</f>
        <v>427</v>
      </c>
      <c r="E17" s="505" t="s">
        <v>328</v>
      </c>
      <c r="F17" s="505" t="s">
        <v>328</v>
      </c>
    </row>
    <row r="18" spans="1:7" ht="15" customHeight="1" x14ac:dyDescent="0.25">
      <c r="A18" s="602"/>
      <c r="B18" s="149" t="s">
        <v>270</v>
      </c>
      <c r="C18" s="504">
        <f>'5.1-15 source'!C18</f>
        <v>19.306504</v>
      </c>
      <c r="D18" s="504">
        <f>'5.1-15 source'!E18</f>
        <v>16.532266</v>
      </c>
      <c r="E18" s="505" t="s">
        <v>328</v>
      </c>
      <c r="F18" s="505" t="s">
        <v>328</v>
      </c>
    </row>
    <row r="19" spans="1:7" ht="15" customHeight="1" x14ac:dyDescent="0.25">
      <c r="A19" s="549" t="s">
        <v>472</v>
      </c>
      <c r="B19" s="675"/>
      <c r="C19" s="675"/>
      <c r="D19" s="675"/>
      <c r="E19" s="675"/>
      <c r="F19" s="675"/>
    </row>
    <row r="20" spans="1:7" ht="43.5" customHeight="1" x14ac:dyDescent="0.25">
      <c r="A20" s="572" t="s">
        <v>493</v>
      </c>
      <c r="B20" s="573"/>
      <c r="C20" s="573"/>
      <c r="D20" s="573"/>
      <c r="E20" s="573"/>
      <c r="F20" s="573"/>
    </row>
    <row r="21" spans="1:7" ht="15" customHeight="1" x14ac:dyDescent="0.25">
      <c r="A21" s="555" t="s">
        <v>258</v>
      </c>
      <c r="B21" s="573"/>
      <c r="C21" s="573"/>
      <c r="D21" s="573"/>
      <c r="E21" s="573"/>
      <c r="F21" s="573"/>
    </row>
    <row r="22" spans="1:7" x14ac:dyDescent="0.25">
      <c r="A22" s="572" t="s">
        <v>452</v>
      </c>
      <c r="B22" s="573"/>
      <c r="C22" s="573"/>
      <c r="D22" s="573"/>
      <c r="E22" s="573"/>
      <c r="F22" s="573"/>
      <c r="G22" s="178"/>
    </row>
    <row r="23" spans="1:7" x14ac:dyDescent="0.25">
      <c r="A23" s="572" t="s">
        <v>257</v>
      </c>
      <c r="B23" s="573"/>
      <c r="C23" s="573"/>
      <c r="D23" s="573"/>
      <c r="E23" s="573"/>
      <c r="F23" s="573"/>
    </row>
    <row r="24" spans="1:7" ht="20.25" customHeight="1" x14ac:dyDescent="0.25">
      <c r="A24" s="697"/>
      <c r="B24" s="697"/>
      <c r="C24" s="697"/>
      <c r="D24" s="697"/>
      <c r="E24" s="697"/>
      <c r="F24" s="697"/>
    </row>
    <row r="25" spans="1:7" ht="26.25" customHeight="1" x14ac:dyDescent="0.25">
      <c r="A25" s="698"/>
      <c r="B25" s="698"/>
      <c r="C25" s="698"/>
      <c r="D25" s="698"/>
      <c r="E25" s="698"/>
      <c r="F25" s="698"/>
    </row>
    <row r="26" spans="1:7" ht="23.25" customHeight="1" x14ac:dyDescent="0.25">
      <c r="A26" s="699"/>
      <c r="B26" s="699"/>
      <c r="C26" s="699"/>
      <c r="D26" s="699"/>
      <c r="E26" s="699"/>
      <c r="F26" s="699"/>
    </row>
    <row r="32" spans="1:7" x14ac:dyDescent="0.25">
      <c r="A32" s="150"/>
    </row>
    <row r="33" spans="1:9" x14ac:dyDescent="0.25">
      <c r="A33" s="604"/>
      <c r="B33" s="654"/>
      <c r="C33" s="654"/>
      <c r="D33" s="654"/>
      <c r="E33" s="654"/>
      <c r="F33" s="654"/>
      <c r="G33" s="654"/>
      <c r="H33" s="654"/>
    </row>
    <row r="34" spans="1:9" ht="62.25" customHeight="1" x14ac:dyDescent="0.25">
      <c r="A34" s="604"/>
      <c r="B34" s="604"/>
      <c r="C34" s="604"/>
      <c r="D34" s="604"/>
      <c r="E34" s="604"/>
      <c r="F34" s="604"/>
      <c r="G34" s="604"/>
      <c r="H34" s="604"/>
      <c r="I34" s="604"/>
    </row>
  </sheetData>
  <mergeCells count="21">
    <mergeCell ref="A1:F1"/>
    <mergeCell ref="A3:B4"/>
    <mergeCell ref="A20:F20"/>
    <mergeCell ref="A22:F22"/>
    <mergeCell ref="A33:H33"/>
    <mergeCell ref="A34:I34"/>
    <mergeCell ref="C3:D3"/>
    <mergeCell ref="E3:F3"/>
    <mergeCell ref="A19:F19"/>
    <mergeCell ref="A21:F21"/>
    <mergeCell ref="A23:F23"/>
    <mergeCell ref="A24:F24"/>
    <mergeCell ref="A9:A10"/>
    <mergeCell ref="A11:A12"/>
    <mergeCell ref="A5:A6"/>
    <mergeCell ref="A7:A8"/>
    <mergeCell ref="A25:F25"/>
    <mergeCell ref="A26:F26"/>
    <mergeCell ref="A13:A14"/>
    <mergeCell ref="A15:A16"/>
    <mergeCell ref="A17:A18"/>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8">
    <tabColor theme="7"/>
  </sheetPr>
  <dimension ref="A1:J35"/>
  <sheetViews>
    <sheetView workbookViewId="0">
      <pane xSplit="2" ySplit="4" topLeftCell="C5" activePane="bottomRight" state="frozen"/>
      <selection activeCell="L34" sqref="L34"/>
      <selection pane="topRight" activeCell="L34" sqref="L34"/>
      <selection pane="bottomLeft" activeCell="L34" sqref="L34"/>
      <selection pane="bottomRight" activeCell="L34" sqref="L34"/>
    </sheetView>
  </sheetViews>
  <sheetFormatPr baseColWidth="10" defaultColWidth="11.42578125" defaultRowHeight="15" x14ac:dyDescent="0.25"/>
  <cols>
    <col min="1" max="1" width="35.7109375" style="27" customWidth="1"/>
    <col min="2" max="2" width="25.7109375" style="27" customWidth="1"/>
    <col min="3" max="7" width="13.7109375" style="27" customWidth="1"/>
    <col min="8" max="16384" width="11.42578125" style="27"/>
  </cols>
  <sheetData>
    <row r="1" spans="1:9" s="87" customFormat="1" ht="30" customHeight="1" x14ac:dyDescent="0.25">
      <c r="A1" s="704" t="s">
        <v>461</v>
      </c>
      <c r="B1" s="704"/>
      <c r="C1" s="704"/>
      <c r="D1" s="704"/>
      <c r="E1" s="704"/>
      <c r="F1" s="704"/>
      <c r="G1" s="704"/>
    </row>
    <row r="2" spans="1:9" s="188" customFormat="1" x14ac:dyDescent="0.25">
      <c r="A2" s="189"/>
      <c r="B2" s="189"/>
      <c r="C2" s="189"/>
      <c r="D2" s="189"/>
      <c r="E2" s="189"/>
      <c r="F2" s="189"/>
      <c r="G2" s="189"/>
    </row>
    <row r="3" spans="1:9" ht="36.75" customHeight="1" x14ac:dyDescent="0.25">
      <c r="A3" s="700"/>
      <c r="B3" s="701"/>
      <c r="C3" s="581" t="s">
        <v>277</v>
      </c>
      <c r="D3" s="581"/>
      <c r="E3" s="581"/>
      <c r="F3" s="581" t="s">
        <v>136</v>
      </c>
      <c r="G3" s="581"/>
    </row>
    <row r="4" spans="1:9" ht="45" x14ac:dyDescent="0.25">
      <c r="A4" s="702"/>
      <c r="B4" s="703"/>
      <c r="C4" s="75" t="s">
        <v>256</v>
      </c>
      <c r="D4" s="75" t="s">
        <v>138</v>
      </c>
      <c r="E4" s="75" t="s">
        <v>275</v>
      </c>
      <c r="F4" s="75" t="s">
        <v>19</v>
      </c>
      <c r="G4" s="75" t="s">
        <v>25</v>
      </c>
    </row>
    <row r="5" spans="1:9" x14ac:dyDescent="0.25">
      <c r="A5" s="602" t="s">
        <v>252</v>
      </c>
      <c r="B5" s="72" t="s">
        <v>269</v>
      </c>
      <c r="C5" s="205">
        <v>4677</v>
      </c>
      <c r="D5" s="205">
        <v>5159</v>
      </c>
      <c r="E5" s="205">
        <v>1</v>
      </c>
      <c r="F5" s="205">
        <v>981</v>
      </c>
      <c r="G5" s="205">
        <v>584</v>
      </c>
      <c r="I5" s="92"/>
    </row>
    <row r="6" spans="1:9" x14ac:dyDescent="0.25">
      <c r="A6" s="602"/>
      <c r="B6" s="149" t="s">
        <v>270</v>
      </c>
      <c r="C6" s="232">
        <v>21.109434</v>
      </c>
      <c r="D6" s="232">
        <v>21.251545</v>
      </c>
      <c r="E6" s="232">
        <v>4.9000000000000004</v>
      </c>
      <c r="F6" s="232">
        <v>35.918076792388725</v>
      </c>
      <c r="G6" s="232">
        <v>35.764697488584481</v>
      </c>
    </row>
    <row r="7" spans="1:9" x14ac:dyDescent="0.25">
      <c r="A7" s="602" t="s">
        <v>453</v>
      </c>
      <c r="B7" s="72" t="s">
        <v>269</v>
      </c>
      <c r="C7" s="205">
        <v>19579</v>
      </c>
      <c r="D7" s="205">
        <v>23734</v>
      </c>
      <c r="E7" s="205">
        <v>505</v>
      </c>
      <c r="F7" s="205">
        <v>19005</v>
      </c>
      <c r="G7" s="205">
        <v>16057</v>
      </c>
    </row>
    <row r="8" spans="1:9" x14ac:dyDescent="0.25">
      <c r="A8" s="602"/>
      <c r="B8" s="149" t="s">
        <v>270</v>
      </c>
      <c r="C8" s="232">
        <v>7.872312</v>
      </c>
      <c r="D8" s="232">
        <v>7.7645569999999999</v>
      </c>
      <c r="E8" s="232">
        <v>6.233663</v>
      </c>
      <c r="F8" s="232">
        <v>7.2412523020257824</v>
      </c>
      <c r="G8" s="232">
        <v>7.5792489257021858</v>
      </c>
    </row>
    <row r="9" spans="1:9" x14ac:dyDescent="0.25">
      <c r="A9" s="602" t="s">
        <v>253</v>
      </c>
      <c r="B9" s="72" t="s">
        <v>269</v>
      </c>
      <c r="C9" s="205">
        <v>565</v>
      </c>
      <c r="D9" s="205">
        <v>814</v>
      </c>
      <c r="E9" s="205">
        <v>10191</v>
      </c>
      <c r="F9" s="205">
        <v>467</v>
      </c>
      <c r="G9" s="205">
        <v>157</v>
      </c>
    </row>
    <row r="10" spans="1:9" x14ac:dyDescent="0.25">
      <c r="A10" s="602"/>
      <c r="B10" s="149" t="s">
        <v>270</v>
      </c>
      <c r="C10" s="232">
        <v>3.4232649999999998</v>
      </c>
      <c r="D10" s="232">
        <v>3.350546</v>
      </c>
      <c r="E10" s="232">
        <v>12.890177</v>
      </c>
      <c r="F10" s="232">
        <v>3.4837259100642397</v>
      </c>
      <c r="G10" s="232">
        <v>3.201238499646144</v>
      </c>
    </row>
    <row r="11" spans="1:9" x14ac:dyDescent="0.25">
      <c r="A11" s="602" t="s">
        <v>254</v>
      </c>
      <c r="B11" s="72" t="s">
        <v>269</v>
      </c>
      <c r="C11" s="205">
        <v>164</v>
      </c>
      <c r="D11" s="205">
        <v>175</v>
      </c>
      <c r="E11" s="205">
        <v>7458</v>
      </c>
      <c r="F11" s="205">
        <v>220</v>
      </c>
      <c r="G11" s="205">
        <v>3</v>
      </c>
    </row>
    <row r="12" spans="1:9" x14ac:dyDescent="0.25">
      <c r="A12" s="602"/>
      <c r="B12" s="149" t="s">
        <v>270</v>
      </c>
      <c r="C12" s="232">
        <v>10.181706999999999</v>
      </c>
      <c r="D12" s="232">
        <v>9.6605080000000001</v>
      </c>
      <c r="E12" s="232">
        <v>11.094459000000001</v>
      </c>
      <c r="F12" s="232">
        <v>8.6956818181818196</v>
      </c>
      <c r="G12" s="232">
        <v>2.7222222222222228</v>
      </c>
    </row>
    <row r="13" spans="1:9" x14ac:dyDescent="0.25">
      <c r="A13" s="602" t="s">
        <v>255</v>
      </c>
      <c r="B13" s="72" t="s">
        <v>269</v>
      </c>
      <c r="C13" s="205">
        <v>195</v>
      </c>
      <c r="D13" s="205">
        <v>195</v>
      </c>
      <c r="E13" s="205">
        <v>1</v>
      </c>
      <c r="F13" s="205" t="s">
        <v>328</v>
      </c>
      <c r="G13" s="205" t="s">
        <v>328</v>
      </c>
    </row>
    <row r="14" spans="1:9" x14ac:dyDescent="0.25">
      <c r="A14" s="602"/>
      <c r="B14" s="149" t="s">
        <v>270</v>
      </c>
      <c r="C14" s="216">
        <v>14.128774999999999</v>
      </c>
      <c r="D14" s="232">
        <v>14.128774999999999</v>
      </c>
      <c r="E14" s="232">
        <v>12</v>
      </c>
      <c r="F14" s="205" t="s">
        <v>328</v>
      </c>
      <c r="G14" s="205" t="s">
        <v>328</v>
      </c>
    </row>
    <row r="15" spans="1:9" x14ac:dyDescent="0.25">
      <c r="A15" s="602" t="s">
        <v>361</v>
      </c>
      <c r="B15" s="72" t="s">
        <v>269</v>
      </c>
      <c r="C15" s="205" t="s">
        <v>328</v>
      </c>
      <c r="D15" s="205" t="s">
        <v>328</v>
      </c>
      <c r="E15" s="205">
        <v>12811</v>
      </c>
      <c r="F15" s="205" t="s">
        <v>328</v>
      </c>
      <c r="G15" s="205" t="s">
        <v>328</v>
      </c>
    </row>
    <row r="16" spans="1:9" x14ac:dyDescent="0.25">
      <c r="A16" s="602"/>
      <c r="B16" s="149" t="s">
        <v>270</v>
      </c>
      <c r="C16" s="205" t="s">
        <v>328</v>
      </c>
      <c r="D16" s="205" t="s">
        <v>328</v>
      </c>
      <c r="E16" s="232">
        <v>15.82005</v>
      </c>
      <c r="F16" s="205" t="s">
        <v>328</v>
      </c>
      <c r="G16" s="205" t="s">
        <v>328</v>
      </c>
    </row>
    <row r="17" spans="1:9" x14ac:dyDescent="0.25">
      <c r="A17" s="602" t="s">
        <v>271</v>
      </c>
      <c r="B17" s="72" t="s">
        <v>269</v>
      </c>
      <c r="C17" s="205">
        <v>2764</v>
      </c>
      <c r="D17" s="205">
        <v>2764</v>
      </c>
      <c r="E17" s="205">
        <v>427</v>
      </c>
      <c r="F17" s="205" t="s">
        <v>328</v>
      </c>
      <c r="G17" s="205" t="s">
        <v>328</v>
      </c>
    </row>
    <row r="18" spans="1:9" x14ac:dyDescent="0.25">
      <c r="A18" s="602"/>
      <c r="B18" s="149" t="s">
        <v>270</v>
      </c>
      <c r="C18" s="232">
        <v>19.306504</v>
      </c>
      <c r="D18" s="232">
        <v>19.306504</v>
      </c>
      <c r="E18" s="232">
        <v>16.532266</v>
      </c>
      <c r="F18" s="205" t="s">
        <v>328</v>
      </c>
      <c r="G18" s="205" t="s">
        <v>328</v>
      </c>
    </row>
    <row r="19" spans="1:9" ht="15" customHeight="1" x14ac:dyDescent="0.25">
      <c r="A19" s="572" t="s">
        <v>472</v>
      </c>
      <c r="B19" s="597"/>
      <c r="C19" s="597"/>
      <c r="D19" s="597"/>
      <c r="E19" s="597"/>
      <c r="F19" s="597"/>
      <c r="G19" s="597"/>
    </row>
    <row r="20" spans="1:9" ht="50.25" customHeight="1" x14ac:dyDescent="0.25">
      <c r="A20" s="572" t="str">
        <f>'5.1-1 source'!A54:I54</f>
        <v>Champ : 
Pour la FPE : pensions civiles et militaires de retraite, y compris soldes de réserve. 
Pour la FPT et la FPH : fonctionnaires de la FPT et FPH affiliés à la CNRACL, dont la durée hebdomadaire de travail est d'au minimum 28 heures. Les médecins hospitaliers, qui relèvent du régime général et de l'Ircantec, ne sont pas pris en compte.</v>
      </c>
      <c r="B20" s="597"/>
      <c r="C20" s="597"/>
      <c r="D20" s="597"/>
      <c r="E20" s="597"/>
      <c r="F20" s="597"/>
      <c r="G20" s="597"/>
      <c r="H20" s="80"/>
      <c r="I20" s="80"/>
    </row>
    <row r="21" spans="1:9" ht="15" customHeight="1" x14ac:dyDescent="0.25">
      <c r="A21" s="555" t="s">
        <v>258</v>
      </c>
      <c r="B21" s="597"/>
      <c r="C21" s="597"/>
      <c r="D21" s="597"/>
      <c r="E21" s="597"/>
      <c r="F21" s="597"/>
      <c r="G21" s="597"/>
      <c r="H21" s="80"/>
      <c r="I21" s="80"/>
    </row>
    <row r="22" spans="1:9" x14ac:dyDescent="0.25">
      <c r="A22" s="572" t="s">
        <v>452</v>
      </c>
      <c r="B22" s="597"/>
      <c r="C22" s="597"/>
      <c r="D22" s="597"/>
      <c r="E22" s="597"/>
      <c r="F22" s="597"/>
      <c r="G22" s="597"/>
      <c r="H22" s="80"/>
      <c r="I22" s="80"/>
    </row>
    <row r="23" spans="1:9" ht="15" customHeight="1" x14ac:dyDescent="0.25">
      <c r="A23" s="572" t="s">
        <v>257</v>
      </c>
      <c r="B23" s="597"/>
      <c r="C23" s="597"/>
      <c r="D23" s="597"/>
      <c r="E23" s="597"/>
      <c r="F23" s="597"/>
      <c r="G23" s="597"/>
      <c r="H23" s="80"/>
      <c r="I23" s="80"/>
    </row>
    <row r="24" spans="1:9" ht="15" customHeight="1" x14ac:dyDescent="0.25">
      <c r="A24" s="672"/>
      <c r="B24" s="672"/>
      <c r="C24" s="672"/>
      <c r="D24" s="672"/>
      <c r="E24" s="672"/>
      <c r="F24" s="672"/>
      <c r="G24" s="672"/>
      <c r="H24" s="672"/>
    </row>
    <row r="25" spans="1:9" ht="20.25" customHeight="1" x14ac:dyDescent="0.25">
      <c r="A25" s="697"/>
      <c r="B25" s="697"/>
      <c r="C25" s="697"/>
      <c r="D25" s="697"/>
      <c r="E25" s="697"/>
      <c r="F25" s="697"/>
      <c r="G25" s="697"/>
    </row>
    <row r="26" spans="1:9" ht="26.25" customHeight="1" x14ac:dyDescent="0.25">
      <c r="A26" s="698"/>
      <c r="B26" s="698"/>
      <c r="C26" s="698"/>
      <c r="D26" s="698"/>
      <c r="E26" s="698"/>
      <c r="F26" s="698"/>
      <c r="G26" s="698"/>
    </row>
    <row r="27" spans="1:9" ht="23.25" customHeight="1" x14ac:dyDescent="0.25">
      <c r="A27" s="699"/>
      <c r="B27" s="699"/>
      <c r="C27" s="699"/>
      <c r="D27" s="699"/>
      <c r="E27" s="699"/>
      <c r="F27" s="699"/>
      <c r="G27" s="699"/>
    </row>
    <row r="33" spans="1:10" x14ac:dyDescent="0.25">
      <c r="A33" s="66"/>
    </row>
    <row r="34" spans="1:10" x14ac:dyDescent="0.25">
      <c r="A34" s="604"/>
      <c r="B34" s="654"/>
      <c r="C34" s="654"/>
      <c r="D34" s="654"/>
      <c r="E34" s="654"/>
      <c r="F34" s="654"/>
      <c r="G34" s="654"/>
      <c r="H34" s="654"/>
      <c r="I34" s="654"/>
    </row>
    <row r="35" spans="1:10" ht="62.25" customHeight="1" x14ac:dyDescent="0.25">
      <c r="A35" s="604"/>
      <c r="B35" s="605"/>
      <c r="C35" s="605"/>
      <c r="D35" s="605"/>
      <c r="E35" s="605"/>
      <c r="F35" s="605"/>
      <c r="G35" s="605"/>
      <c r="H35" s="605"/>
      <c r="I35" s="605"/>
      <c r="J35" s="605"/>
    </row>
  </sheetData>
  <mergeCells count="22">
    <mergeCell ref="A34:I34"/>
    <mergeCell ref="A35:J35"/>
    <mergeCell ref="A23:G23"/>
    <mergeCell ref="A21:G21"/>
    <mergeCell ref="A25:G25"/>
    <mergeCell ref="A26:G26"/>
    <mergeCell ref="A27:G27"/>
    <mergeCell ref="A24:H24"/>
    <mergeCell ref="A22:G22"/>
    <mergeCell ref="A20:G20"/>
    <mergeCell ref="C3:E3"/>
    <mergeCell ref="F3:G3"/>
    <mergeCell ref="A11:A12"/>
    <mergeCell ref="A13:A14"/>
    <mergeCell ref="A1:G1"/>
    <mergeCell ref="A3:B4"/>
    <mergeCell ref="A15:A16"/>
    <mergeCell ref="A17:A18"/>
    <mergeCell ref="A19:G19"/>
    <mergeCell ref="A5:A6"/>
    <mergeCell ref="A7:A8"/>
    <mergeCell ref="A9:A10"/>
  </mergeCells>
  <pageMargins left="0.7" right="0.7" top="0.75" bottom="0.75" header="0.3" footer="0.3"/>
  <pageSetup paperSize="9" orientation="portrait" r:id="rId1"/>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0">
    <tabColor theme="3" tint="0.79998168889431442"/>
  </sheetPr>
  <dimension ref="A1:J46"/>
  <sheetViews>
    <sheetView zoomScale="115" zoomScaleNormal="115" workbookViewId="0">
      <selection activeCell="L4" sqref="L4"/>
    </sheetView>
  </sheetViews>
  <sheetFormatPr baseColWidth="10" defaultColWidth="10.7109375" defaultRowHeight="15" x14ac:dyDescent="0.25"/>
  <cols>
    <col min="1" max="16384" width="10.7109375" style="81"/>
  </cols>
  <sheetData>
    <row r="1" spans="1:10" s="86" customFormat="1" ht="30" customHeight="1" x14ac:dyDescent="0.25">
      <c r="A1" s="708" t="str">
        <f>'5.1-16 source'!A1:J1</f>
        <v>Figure 5.1-16 : Évolution de la répartition par tranches d'âges à la date d'effet de la pension des bénéficiaires des pensions de droit direct (hors invalidité) entrées en paiement à la CNRACL (en %)</v>
      </c>
      <c r="B1" s="708"/>
      <c r="C1" s="708"/>
      <c r="D1" s="708"/>
      <c r="E1" s="708"/>
      <c r="F1" s="708"/>
      <c r="G1" s="708"/>
      <c r="H1" s="708"/>
      <c r="I1" s="708"/>
      <c r="J1" s="708"/>
    </row>
    <row r="2" spans="1:10" s="86" customFormat="1" x14ac:dyDescent="0.25">
      <c r="A2" s="190"/>
      <c r="B2" s="190"/>
      <c r="C2" s="190"/>
      <c r="D2" s="190"/>
      <c r="E2" s="190"/>
      <c r="F2" s="190"/>
      <c r="G2" s="190"/>
      <c r="H2" s="190"/>
      <c r="I2" s="190"/>
      <c r="J2" s="190"/>
    </row>
    <row r="3" spans="1:10" x14ac:dyDescent="0.25">
      <c r="A3" s="709" t="s">
        <v>259</v>
      </c>
      <c r="B3" s="709"/>
      <c r="C3" s="709"/>
      <c r="D3" s="709"/>
      <c r="E3" s="709"/>
      <c r="F3" s="709"/>
      <c r="G3" s="709"/>
      <c r="H3" s="709"/>
      <c r="I3" s="709"/>
      <c r="J3" s="709"/>
    </row>
    <row r="20" spans="1:10" x14ac:dyDescent="0.25">
      <c r="A20" s="545" t="str">
        <f>'5.1-16 source'!A23:H23</f>
        <v xml:space="preserve">Source : CNRACL. Tous les chiffres présentés ici sont des chiffres définitifs, sauf mention explicite. </v>
      </c>
      <c r="B20" s="597"/>
      <c r="C20" s="597"/>
      <c r="D20" s="597"/>
      <c r="E20" s="597"/>
      <c r="F20" s="597"/>
      <c r="G20" s="597"/>
      <c r="H20" s="597"/>
      <c r="I20" s="597"/>
      <c r="J20" s="597"/>
    </row>
    <row r="21" spans="1:10" ht="24" customHeight="1" x14ac:dyDescent="0.25">
      <c r="A21" s="572" t="str">
        <f>'5.1-16 source'!A24:H24</f>
        <v>Champ : Fonctionnaires de la FPT affiliés à la CNRACL, dont la durée hebdomadaire de travail est d'au minimum 28 heures. Tous motifs de départ hors invalidité, pensionnés de droit direct uniquement.</v>
      </c>
      <c r="B21" s="597"/>
      <c r="C21" s="597"/>
      <c r="D21" s="597"/>
      <c r="E21" s="597"/>
      <c r="F21" s="597"/>
      <c r="G21" s="597"/>
      <c r="H21" s="597"/>
      <c r="I21" s="597"/>
      <c r="J21" s="597"/>
    </row>
    <row r="23" spans="1:10" x14ac:dyDescent="0.25">
      <c r="A23" s="709" t="s">
        <v>261</v>
      </c>
      <c r="B23" s="709"/>
      <c r="C23" s="709"/>
      <c r="D23" s="709"/>
      <c r="E23" s="709"/>
      <c r="F23" s="709"/>
      <c r="G23" s="709"/>
      <c r="H23" s="709"/>
      <c r="I23" s="709"/>
      <c r="J23" s="709"/>
    </row>
    <row r="35" spans="1:10" x14ac:dyDescent="0.25">
      <c r="A35" s="705"/>
      <c r="B35" s="705"/>
      <c r="C35" s="705"/>
      <c r="D35" s="705"/>
      <c r="E35" s="705"/>
      <c r="F35" s="705"/>
      <c r="G35" s="705"/>
      <c r="H35" s="705"/>
    </row>
    <row r="36" spans="1:10" x14ac:dyDescent="0.25">
      <c r="A36" s="706"/>
      <c r="B36" s="706"/>
      <c r="C36" s="706"/>
      <c r="D36" s="706"/>
      <c r="E36" s="706"/>
      <c r="F36" s="706"/>
      <c r="G36" s="706"/>
      <c r="H36" s="706"/>
    </row>
    <row r="40" spans="1:10" ht="23.25" customHeight="1" x14ac:dyDescent="0.25">
      <c r="A40" s="545" t="str">
        <f>'5.1-16 source'!A46:H46</f>
        <v xml:space="preserve">Source : CNRACL. Tous les chiffres présentés ici sont des chiffres définitifs, sauf mention explicite. </v>
      </c>
      <c r="B40" s="597"/>
      <c r="C40" s="597"/>
      <c r="D40" s="597"/>
      <c r="E40" s="597"/>
      <c r="F40" s="597"/>
      <c r="G40" s="597"/>
      <c r="H40" s="597"/>
      <c r="I40" s="597"/>
      <c r="J40" s="597"/>
    </row>
    <row r="41" spans="1:10" ht="23.25" customHeight="1" x14ac:dyDescent="0.25">
      <c r="A41" s="572" t="str">
        <f>'5.1-16 source'!A47:H47</f>
        <v>Champ : Fonctionnaires de la FPH affiliés à la CNRACL, dont la durée hebdomadaire de travail est d'au minimum 28 heures. Les médecins hospitaliers, qui relèvent du régime général et de l'Ircantec, ne sont pas pris en compte. Tous motifs de départs hors invalidité, pensionnés de droit direct uniquement.</v>
      </c>
      <c r="B41" s="572"/>
      <c r="C41" s="572"/>
      <c r="D41" s="572"/>
      <c r="E41" s="572"/>
      <c r="F41" s="572"/>
      <c r="G41" s="572"/>
      <c r="H41" s="572"/>
      <c r="I41" s="572"/>
      <c r="J41" s="572"/>
    </row>
    <row r="45" spans="1:10" ht="31.5" customHeight="1" x14ac:dyDescent="0.25">
      <c r="A45" s="707"/>
      <c r="B45" s="707"/>
      <c r="C45" s="707"/>
      <c r="D45" s="707"/>
      <c r="E45" s="707"/>
      <c r="F45" s="707"/>
      <c r="G45" s="707"/>
      <c r="H45" s="27"/>
      <c r="I45" s="27"/>
    </row>
    <row r="46" spans="1:10" ht="75.75" customHeight="1" x14ac:dyDescent="0.25">
      <c r="A46" s="604"/>
      <c r="B46" s="654"/>
      <c r="C46" s="654"/>
      <c r="D46" s="654"/>
      <c r="E46" s="654"/>
      <c r="F46" s="654"/>
      <c r="G46" s="654"/>
      <c r="H46" s="654"/>
      <c r="I46" s="654"/>
    </row>
  </sheetData>
  <mergeCells count="11">
    <mergeCell ref="A35:H35"/>
    <mergeCell ref="A36:H36"/>
    <mergeCell ref="A45:G45"/>
    <mergeCell ref="A46:I46"/>
    <mergeCell ref="A1:J1"/>
    <mergeCell ref="A3:J3"/>
    <mergeCell ref="A23:J23"/>
    <mergeCell ref="A20:J20"/>
    <mergeCell ref="A21:J21"/>
    <mergeCell ref="A40:J40"/>
    <mergeCell ref="A41:J41"/>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1">
    <tabColor theme="7"/>
  </sheetPr>
  <dimension ref="A1:V47"/>
  <sheetViews>
    <sheetView workbookViewId="0">
      <selection activeCell="K25" sqref="K25"/>
    </sheetView>
  </sheetViews>
  <sheetFormatPr baseColWidth="10" defaultColWidth="13.7109375" defaultRowHeight="12.75" x14ac:dyDescent="0.25"/>
  <cols>
    <col min="1" max="1" width="13.7109375" style="158" customWidth="1"/>
    <col min="2" max="8" width="13.7109375" style="15" customWidth="1"/>
    <col min="9" max="9" width="13.7109375" style="15"/>
    <col min="10" max="10" width="13.7109375" style="158"/>
    <col min="11" max="16384" width="13.7109375" style="15"/>
  </cols>
  <sheetData>
    <row r="1" spans="1:22" s="85" customFormat="1" ht="30" customHeight="1" x14ac:dyDescent="0.25">
      <c r="A1" s="708" t="s">
        <v>325</v>
      </c>
      <c r="B1" s="708"/>
      <c r="C1" s="708"/>
      <c r="D1" s="708"/>
      <c r="E1" s="708"/>
      <c r="F1" s="708"/>
      <c r="G1" s="708"/>
      <c r="H1" s="708"/>
      <c r="I1" s="506"/>
      <c r="J1" s="506"/>
    </row>
    <row r="2" spans="1:22" s="85" customFormat="1" x14ac:dyDescent="0.25">
      <c r="A2" s="190"/>
      <c r="B2" s="190"/>
      <c r="C2" s="190"/>
      <c r="D2" s="190"/>
      <c r="E2" s="190"/>
      <c r="F2" s="190"/>
      <c r="G2" s="190"/>
      <c r="H2" s="190"/>
      <c r="J2" s="158"/>
    </row>
    <row r="3" spans="1:22" x14ac:dyDescent="0.25">
      <c r="A3" s="711" t="s">
        <v>259</v>
      </c>
      <c r="B3" s="711"/>
      <c r="C3" s="711"/>
      <c r="D3" s="711"/>
      <c r="E3" s="711"/>
      <c r="F3" s="711"/>
      <c r="G3" s="711"/>
      <c r="H3" s="711"/>
    </row>
    <row r="4" spans="1:22" s="155" customFormat="1" ht="11.25" x14ac:dyDescent="0.25">
      <c r="A4" s="156"/>
      <c r="B4" s="73" t="s">
        <v>262</v>
      </c>
      <c r="C4" s="73" t="s">
        <v>263</v>
      </c>
      <c r="D4" s="73" t="s">
        <v>105</v>
      </c>
      <c r="E4" s="73" t="s">
        <v>264</v>
      </c>
      <c r="F4" s="73" t="s">
        <v>108</v>
      </c>
      <c r="G4" s="73" t="s">
        <v>265</v>
      </c>
      <c r="H4" s="73" t="s">
        <v>266</v>
      </c>
    </row>
    <row r="5" spans="1:22" s="33" customFormat="1" ht="11.25" x14ac:dyDescent="0.25">
      <c r="A5" s="156">
        <v>2002</v>
      </c>
      <c r="B5" s="426">
        <v>6.3670175880980895E-2</v>
      </c>
      <c r="C5" s="426">
        <v>3.5554434848389334E-2</v>
      </c>
      <c r="D5" s="426">
        <v>6.7137363676479864E-2</v>
      </c>
      <c r="E5" s="426">
        <v>7.218054592447834E-2</v>
      </c>
      <c r="F5" s="426">
        <v>0.60057996595851981</v>
      </c>
      <c r="G5" s="426">
        <v>0.11151736745886655</v>
      </c>
      <c r="H5" s="426">
        <v>4.9360146252285193E-2</v>
      </c>
    </row>
    <row r="6" spans="1:22" s="33" customFormat="1" ht="11.25" x14ac:dyDescent="0.25">
      <c r="A6" s="156">
        <v>2003</v>
      </c>
      <c r="B6" s="426">
        <v>0.10120859857920472</v>
      </c>
      <c r="C6" s="426">
        <v>5.6185995017990591E-2</v>
      </c>
      <c r="D6" s="426">
        <v>6.4996770919826558E-2</v>
      </c>
      <c r="E6" s="426">
        <v>9.0598763723590742E-2</v>
      </c>
      <c r="F6" s="426">
        <v>0.52698588430667037</v>
      </c>
      <c r="G6" s="426">
        <v>0.12002952301872867</v>
      </c>
      <c r="H6" s="426">
        <v>3.9994464433988373E-2</v>
      </c>
    </row>
    <row r="7" spans="1:22" s="33" customFormat="1" ht="11.25" x14ac:dyDescent="0.25">
      <c r="A7" s="156">
        <v>2004</v>
      </c>
      <c r="B7" s="426">
        <v>5.0723057917302521E-2</v>
      </c>
      <c r="C7" s="426">
        <v>2.41261536225565E-2</v>
      </c>
      <c r="D7" s="426">
        <v>5.3629823413996074E-2</v>
      </c>
      <c r="E7" s="426">
        <v>5.9734030957052542E-2</v>
      </c>
      <c r="F7" s="426">
        <v>0.66826538768984811</v>
      </c>
      <c r="G7" s="426">
        <v>9.6795291039895356E-2</v>
      </c>
      <c r="H7" s="426">
        <v>4.6726255359348885E-2</v>
      </c>
    </row>
    <row r="8" spans="1:22" s="33" customFormat="1" ht="11.25" x14ac:dyDescent="0.25">
      <c r="A8" s="156">
        <v>2005</v>
      </c>
      <c r="B8" s="426">
        <v>5.9842519685039369E-2</v>
      </c>
      <c r="C8" s="426">
        <v>2.7615298087739031E-2</v>
      </c>
      <c r="D8" s="426">
        <v>5.6467941507311589E-2</v>
      </c>
      <c r="E8" s="426">
        <v>9.8256467941507317E-2</v>
      </c>
      <c r="F8" s="426">
        <v>0.59015748031496063</v>
      </c>
      <c r="G8" s="426">
        <v>0.12165354330708661</v>
      </c>
      <c r="H8" s="426">
        <v>4.6006749156355456E-2</v>
      </c>
      <c r="R8" s="152"/>
      <c r="S8" s="152"/>
      <c r="T8" s="152"/>
    </row>
    <row r="9" spans="1:22" s="33" customFormat="1" ht="11.25" x14ac:dyDescent="0.25">
      <c r="A9" s="156">
        <v>2006</v>
      </c>
      <c r="B9" s="426">
        <v>3.4426924707968695E-2</v>
      </c>
      <c r="C9" s="426">
        <v>1.8235090018890475E-2</v>
      </c>
      <c r="D9" s="426">
        <v>3.5275068429777554E-2</v>
      </c>
      <c r="E9" s="426">
        <v>0.23593816261228268</v>
      </c>
      <c r="F9" s="426">
        <v>0.54539496511045149</v>
      </c>
      <c r="G9" s="426">
        <v>9.553182466556151E-2</v>
      </c>
      <c r="H9" s="426">
        <v>3.5197964455067655E-2</v>
      </c>
    </row>
    <row r="10" spans="1:22" s="33" customFormat="1" ht="11.25" x14ac:dyDescent="0.25">
      <c r="A10" s="156">
        <v>2007</v>
      </c>
      <c r="B10" s="426">
        <v>4.1098636728147557E-2</v>
      </c>
      <c r="C10" s="426">
        <v>2.1772253408179631E-2</v>
      </c>
      <c r="D10" s="426">
        <v>3.656776263031275E-2</v>
      </c>
      <c r="E10" s="426">
        <v>0.23091419406575781</v>
      </c>
      <c r="F10" s="426">
        <v>0.50862068965517238</v>
      </c>
      <c r="G10" s="426">
        <v>0.11956696070569367</v>
      </c>
      <c r="H10" s="426">
        <v>4.1459502806736166E-2</v>
      </c>
    </row>
    <row r="11" spans="1:22" s="33" customFormat="1" ht="11.25" x14ac:dyDescent="0.25">
      <c r="A11" s="156">
        <v>2008</v>
      </c>
      <c r="B11" s="426">
        <v>3.6441874537752973E-2</v>
      </c>
      <c r="C11" s="426">
        <v>2.1582733812949641E-2</v>
      </c>
      <c r="D11" s="426">
        <v>3.3954145095138839E-2</v>
      </c>
      <c r="E11" s="426">
        <v>0.31079809049956297</v>
      </c>
      <c r="F11" s="426">
        <v>0.42224164593558799</v>
      </c>
      <c r="G11" s="426">
        <v>0.13578296241511464</v>
      </c>
      <c r="H11" s="426">
        <v>3.9198547703892958E-2</v>
      </c>
    </row>
    <row r="12" spans="1:22" s="33" customFormat="1" ht="11.25" x14ac:dyDescent="0.25">
      <c r="A12" s="156">
        <v>2009</v>
      </c>
      <c r="B12" s="426">
        <v>3.1444835998915698E-2</v>
      </c>
      <c r="C12" s="426">
        <v>1.8252462275232674E-2</v>
      </c>
      <c r="D12" s="426">
        <v>3.3839342188488296E-2</v>
      </c>
      <c r="E12" s="426">
        <v>0.13879100027107616</v>
      </c>
      <c r="F12" s="426">
        <v>0.53361344537815125</v>
      </c>
      <c r="G12" s="426">
        <v>0.18500948766603414</v>
      </c>
      <c r="H12" s="426">
        <v>5.9049426222101742E-2</v>
      </c>
    </row>
    <row r="13" spans="1:22" s="33" customFormat="1" ht="11.25" x14ac:dyDescent="0.25">
      <c r="A13" s="156">
        <v>2010</v>
      </c>
      <c r="B13" s="426">
        <v>3.2611653127064953E-2</v>
      </c>
      <c r="C13" s="426">
        <v>2.2039102888016481E-2</v>
      </c>
      <c r="D13" s="426">
        <v>3.1678781047148913E-2</v>
      </c>
      <c r="E13" s="426">
        <v>0.13713219574765811</v>
      </c>
      <c r="F13" s="426">
        <v>0.51101955144400824</v>
      </c>
      <c r="G13" s="426">
        <v>0.20538733626151515</v>
      </c>
      <c r="H13" s="426">
        <v>6.0131379484588174E-2</v>
      </c>
      <c r="R13" s="153"/>
      <c r="S13" s="153"/>
      <c r="T13" s="153"/>
      <c r="U13" s="153"/>
      <c r="V13" s="153"/>
    </row>
    <row r="14" spans="1:22" s="33" customFormat="1" ht="11.25" x14ac:dyDescent="0.25">
      <c r="A14" s="156">
        <v>2011</v>
      </c>
      <c r="B14" s="426">
        <v>8.9892637062448377E-2</v>
      </c>
      <c r="C14" s="426">
        <v>7.337526205450734E-2</v>
      </c>
      <c r="D14" s="426">
        <v>3.5385299536242934E-2</v>
      </c>
      <c r="E14" s="426">
        <v>0.12854964741757194</v>
      </c>
      <c r="F14" s="426">
        <v>0.38075725811574868</v>
      </c>
      <c r="G14" s="426">
        <v>0.21332825106410011</v>
      </c>
      <c r="H14" s="426">
        <v>7.8711644749380597E-2</v>
      </c>
      <c r="R14" s="153"/>
      <c r="S14" s="153"/>
      <c r="T14" s="153"/>
      <c r="U14" s="153"/>
      <c r="V14" s="153"/>
    </row>
    <row r="15" spans="1:22" s="33" customFormat="1" ht="11.25" x14ac:dyDescent="0.25">
      <c r="A15" s="156">
        <v>2012</v>
      </c>
      <c r="B15" s="426">
        <v>5.0511536321219122E-3</v>
      </c>
      <c r="C15" s="426">
        <v>4.0666067377252684E-3</v>
      </c>
      <c r="D15" s="426">
        <v>1.6480458884465563E-2</v>
      </c>
      <c r="E15" s="426">
        <v>0.12734900047087025</v>
      </c>
      <c r="F15" s="426">
        <v>0.43512692093660377</v>
      </c>
      <c r="G15" s="426">
        <v>0.2932237489833483</v>
      </c>
      <c r="H15" s="426">
        <v>0.11870211035486494</v>
      </c>
      <c r="R15" s="153"/>
      <c r="S15" s="153"/>
      <c r="T15" s="153"/>
      <c r="U15" s="153"/>
      <c r="V15" s="153"/>
    </row>
    <row r="16" spans="1:22" s="33" customFormat="1" ht="11.25" x14ac:dyDescent="0.25">
      <c r="A16" s="156">
        <v>2013</v>
      </c>
      <c r="B16" s="426">
        <v>2.5673501523294424E-3</v>
      </c>
      <c r="C16" s="426">
        <v>2.4988874816006573E-3</v>
      </c>
      <c r="D16" s="426">
        <v>1.2152124054359361E-2</v>
      </c>
      <c r="E16" s="426">
        <v>0.10645945298326087</v>
      </c>
      <c r="F16" s="426">
        <v>0.46256803477903674</v>
      </c>
      <c r="G16" s="426">
        <v>0.31198439051107385</v>
      </c>
      <c r="H16" s="426">
        <v>0.1017697600383391</v>
      </c>
      <c r="R16" s="153"/>
      <c r="S16" s="153"/>
      <c r="T16" s="153"/>
      <c r="U16" s="153"/>
      <c r="V16" s="153"/>
    </row>
    <row r="17" spans="1:22" s="33" customFormat="1" ht="11.25" x14ac:dyDescent="0.25">
      <c r="A17" s="156">
        <v>2014</v>
      </c>
      <c r="B17" s="426">
        <v>2.2705380487133618E-3</v>
      </c>
      <c r="C17" s="426">
        <v>2.580156873537911E-3</v>
      </c>
      <c r="D17" s="426">
        <v>2.6145589651850832E-3</v>
      </c>
      <c r="E17" s="426">
        <v>7.0008256501995325E-2</v>
      </c>
      <c r="F17" s="426">
        <v>0.3111669189486721</v>
      </c>
      <c r="G17" s="426">
        <v>0.48475987340030274</v>
      </c>
      <c r="H17" s="426">
        <v>0.12659969726159351</v>
      </c>
      <c r="R17" s="153"/>
      <c r="S17" s="153"/>
      <c r="T17" s="153"/>
      <c r="U17" s="153"/>
      <c r="V17" s="153"/>
    </row>
    <row r="18" spans="1:22" s="33" customFormat="1" ht="11.25" x14ac:dyDescent="0.25">
      <c r="A18" s="156">
        <v>2015</v>
      </c>
      <c r="B18" s="426">
        <v>1.2280821450501467E-3</v>
      </c>
      <c r="C18" s="426">
        <v>1.3304223238043255E-3</v>
      </c>
      <c r="D18" s="426">
        <v>1.944463396329399E-3</v>
      </c>
      <c r="E18" s="426">
        <v>6.0448932250801668E-2</v>
      </c>
      <c r="F18" s="426">
        <v>0.32366787200654978</v>
      </c>
      <c r="G18" s="426">
        <v>0.47421027495394691</v>
      </c>
      <c r="H18" s="426">
        <v>0.13716995292351777</v>
      </c>
      <c r="R18" s="153"/>
      <c r="S18" s="153"/>
      <c r="T18" s="153"/>
      <c r="U18" s="153"/>
      <c r="V18" s="153"/>
    </row>
    <row r="19" spans="1:22" s="33" customFormat="1" ht="11.25" x14ac:dyDescent="0.25">
      <c r="A19" s="156">
        <v>2016</v>
      </c>
      <c r="B19" s="426">
        <v>9.9360367633360243E-4</v>
      </c>
      <c r="C19" s="426">
        <v>2.049307582438055E-3</v>
      </c>
      <c r="D19" s="426">
        <v>2.3598087312923059E-3</v>
      </c>
      <c r="E19" s="426">
        <v>5.1450040365149351E-2</v>
      </c>
      <c r="F19" s="426">
        <v>0.31469291436378316</v>
      </c>
      <c r="G19" s="426">
        <v>0.51083649009501331</v>
      </c>
      <c r="H19" s="426">
        <v>0.11761783518599019</v>
      </c>
      <c r="R19" s="153"/>
      <c r="S19" s="153"/>
      <c r="T19" s="153"/>
      <c r="U19" s="153"/>
      <c r="V19" s="153"/>
    </row>
    <row r="20" spans="1:22" s="33" customFormat="1" ht="11.25" x14ac:dyDescent="0.25">
      <c r="A20" s="156">
        <v>2017</v>
      </c>
      <c r="B20" s="426">
        <v>9.5134547431367214E-4</v>
      </c>
      <c r="C20" s="426">
        <v>2.6365860288121773E-3</v>
      </c>
      <c r="D20" s="426">
        <v>1.8211470508290295E-3</v>
      </c>
      <c r="E20" s="426">
        <v>5.2133731992389236E-2</v>
      </c>
      <c r="F20" s="426">
        <v>0.30682250611579232</v>
      </c>
      <c r="G20" s="426">
        <v>0.52685512367491161</v>
      </c>
      <c r="H20" s="426">
        <v>0.10877955966295189</v>
      </c>
      <c r="R20" s="153"/>
      <c r="S20" s="153"/>
      <c r="T20" s="153"/>
      <c r="U20" s="153"/>
      <c r="V20" s="153"/>
    </row>
    <row r="21" spans="1:22" s="33" customFormat="1" ht="11.25" x14ac:dyDescent="0.25">
      <c r="A21" s="156">
        <v>2018</v>
      </c>
      <c r="B21" s="426">
        <v>6.0639616124864881E-4</v>
      </c>
      <c r="C21" s="426">
        <v>2.003743837169448E-3</v>
      </c>
      <c r="D21" s="426">
        <v>1.5555379788552296E-3</v>
      </c>
      <c r="E21" s="426">
        <v>4.2526826438872629E-2</v>
      </c>
      <c r="F21" s="426">
        <v>0.27182367054232909</v>
      </c>
      <c r="G21" s="426">
        <v>0.55846449945951648</v>
      </c>
      <c r="H21" s="426">
        <v>0.1230193255820085</v>
      </c>
      <c r="R21" s="153"/>
      <c r="S21" s="153"/>
      <c r="T21" s="153"/>
      <c r="U21" s="153"/>
      <c r="V21" s="153"/>
    </row>
    <row r="22" spans="1:22" s="33" customFormat="1" ht="11.25" x14ac:dyDescent="0.25">
      <c r="A22" s="156">
        <v>2019</v>
      </c>
      <c r="B22" s="426">
        <v>6.3237774030354128E-4</v>
      </c>
      <c r="C22" s="426">
        <v>1.6072934232715008E-3</v>
      </c>
      <c r="D22" s="426">
        <v>1.4491989881956155E-3</v>
      </c>
      <c r="E22" s="426">
        <v>4.0472175379426642E-2</v>
      </c>
      <c r="F22" s="426">
        <v>0.25421585160202359</v>
      </c>
      <c r="G22" s="426">
        <v>0.57319772344013487</v>
      </c>
      <c r="H22" s="426">
        <v>0.12842537942664417</v>
      </c>
      <c r="R22" s="153"/>
      <c r="S22" s="153"/>
      <c r="T22" s="153"/>
      <c r="U22" s="153"/>
      <c r="V22" s="153"/>
    </row>
    <row r="23" spans="1:22" s="33" customFormat="1" ht="15" x14ac:dyDescent="0.25">
      <c r="A23" s="549" t="s">
        <v>473</v>
      </c>
      <c r="B23" s="662"/>
      <c r="C23" s="662"/>
      <c r="D23" s="662"/>
      <c r="E23" s="662"/>
      <c r="F23" s="662"/>
      <c r="G23" s="662"/>
      <c r="H23" s="662"/>
      <c r="I23" s="151"/>
      <c r="R23" s="154"/>
    </row>
    <row r="24" spans="1:22" s="33" customFormat="1" ht="23.25" customHeight="1" x14ac:dyDescent="0.25">
      <c r="A24" s="572" t="s">
        <v>454</v>
      </c>
      <c r="B24" s="597"/>
      <c r="C24" s="597"/>
      <c r="D24" s="597"/>
      <c r="E24" s="597"/>
      <c r="F24" s="597"/>
      <c r="G24" s="597"/>
      <c r="H24" s="597"/>
      <c r="I24" s="153"/>
      <c r="R24" s="159"/>
    </row>
    <row r="25" spans="1:22" s="33" customFormat="1" ht="11.25" x14ac:dyDescent="0.25">
      <c r="A25" s="157"/>
      <c r="J25" s="157"/>
    </row>
    <row r="26" spans="1:22" s="33" customFormat="1" x14ac:dyDescent="0.25">
      <c r="A26" s="711" t="s">
        <v>261</v>
      </c>
      <c r="B26" s="711"/>
      <c r="C26" s="711"/>
      <c r="D26" s="711"/>
      <c r="E26" s="711"/>
      <c r="F26" s="711"/>
      <c r="G26" s="711"/>
      <c r="H26" s="711"/>
      <c r="J26" s="157"/>
    </row>
    <row r="27" spans="1:22" x14ac:dyDescent="0.25">
      <c r="A27" s="156"/>
      <c r="B27" s="73" t="s">
        <v>262</v>
      </c>
      <c r="C27" s="73" t="s">
        <v>263</v>
      </c>
      <c r="D27" s="73" t="s">
        <v>105</v>
      </c>
      <c r="E27" s="73" t="s">
        <v>264</v>
      </c>
      <c r="F27" s="73" t="s">
        <v>108</v>
      </c>
      <c r="G27" s="73" t="s">
        <v>265</v>
      </c>
      <c r="H27" s="73" t="s">
        <v>266</v>
      </c>
    </row>
    <row r="28" spans="1:22" ht="11.25" customHeight="1" x14ac:dyDescent="0.25">
      <c r="A28" s="156">
        <v>2002</v>
      </c>
      <c r="B28" s="426">
        <v>0.14465814471678198</v>
      </c>
      <c r="C28" s="426">
        <v>5.1893983816113522E-2</v>
      </c>
      <c r="D28" s="426">
        <v>0.35299636448926935</v>
      </c>
      <c r="E28" s="426">
        <v>0.17116219068840155</v>
      </c>
      <c r="F28" s="426">
        <v>0.23531136390289667</v>
      </c>
      <c r="G28" s="426">
        <v>3.7293303623783275E-2</v>
      </c>
      <c r="H28" s="426">
        <v>6.6846487627536064E-3</v>
      </c>
    </row>
    <row r="29" spans="1:22" ht="11.25" customHeight="1" x14ac:dyDescent="0.25">
      <c r="A29" s="156">
        <v>2003</v>
      </c>
      <c r="B29" s="426">
        <v>0.19307006175192498</v>
      </c>
      <c r="C29" s="426">
        <v>7.1548372341236566E-2</v>
      </c>
      <c r="D29" s="426">
        <v>0.31920408630022107</v>
      </c>
      <c r="E29" s="426">
        <v>0.19791110772280246</v>
      </c>
      <c r="F29" s="426">
        <v>0.17919493786689031</v>
      </c>
      <c r="G29" s="426">
        <v>3.377296637950751E-2</v>
      </c>
      <c r="H29" s="426">
        <v>5.2984676374170925E-3</v>
      </c>
    </row>
    <row r="30" spans="1:22" ht="11.25" customHeight="1" x14ac:dyDescent="0.25">
      <c r="A30" s="156">
        <v>2004</v>
      </c>
      <c r="B30" s="426">
        <v>0.10554958825635517</v>
      </c>
      <c r="C30" s="426">
        <v>3.852488363766559E-2</v>
      </c>
      <c r="D30" s="426">
        <v>0.37021124239169351</v>
      </c>
      <c r="E30" s="426">
        <v>0.16118868600071606</v>
      </c>
      <c r="F30" s="426">
        <v>0.28012889366272825</v>
      </c>
      <c r="G30" s="426">
        <v>3.8095238095238099E-2</v>
      </c>
      <c r="H30" s="426">
        <v>6.3014679556032942E-3</v>
      </c>
    </row>
    <row r="31" spans="1:22" ht="11.25" customHeight="1" x14ac:dyDescent="0.25">
      <c r="A31" s="156">
        <v>2005</v>
      </c>
      <c r="B31" s="426">
        <v>0.1217638391917491</v>
      </c>
      <c r="C31" s="426">
        <v>4.2569985266259734E-2</v>
      </c>
      <c r="D31" s="426">
        <v>0.33756051357608924</v>
      </c>
      <c r="E31" s="426">
        <v>0.20774573773942329</v>
      </c>
      <c r="F31" s="426">
        <v>0.23816038728688696</v>
      </c>
      <c r="G31" s="426">
        <v>4.4727425805093667E-2</v>
      </c>
      <c r="H31" s="426">
        <v>7.4721111344980004E-3</v>
      </c>
    </row>
    <row r="32" spans="1:22" ht="11.25" customHeight="1" x14ac:dyDescent="0.25">
      <c r="A32" s="156">
        <v>2006</v>
      </c>
      <c r="B32" s="426">
        <v>9.4260789715335164E-2</v>
      </c>
      <c r="C32" s="426">
        <v>3.6134067952249771E-2</v>
      </c>
      <c r="D32" s="426">
        <v>0.271900826446281</v>
      </c>
      <c r="E32" s="426">
        <v>0.27056932966023878</v>
      </c>
      <c r="F32" s="426">
        <v>0.275068870523416</v>
      </c>
      <c r="G32" s="426">
        <v>4.5224977043158858E-2</v>
      </c>
      <c r="H32" s="426">
        <v>6.8411386593204776E-3</v>
      </c>
    </row>
    <row r="33" spans="1:8" ht="11.25" customHeight="1" x14ac:dyDescent="0.25">
      <c r="A33" s="156">
        <v>2007</v>
      </c>
      <c r="B33" s="426">
        <v>0.10945449719063841</v>
      </c>
      <c r="C33" s="426">
        <v>4.3091625005530237E-2</v>
      </c>
      <c r="D33" s="426">
        <v>0.25704552493031896</v>
      </c>
      <c r="E33" s="426">
        <v>0.27752953147812237</v>
      </c>
      <c r="F33" s="426">
        <v>0.25270981728089192</v>
      </c>
      <c r="G33" s="426">
        <v>5.2161217537495023E-2</v>
      </c>
      <c r="H33" s="426">
        <v>8.0077865770030524E-3</v>
      </c>
    </row>
    <row r="34" spans="1:8" ht="11.25" customHeight="1" x14ac:dyDescent="0.25">
      <c r="A34" s="156">
        <v>2008</v>
      </c>
      <c r="B34" s="426">
        <v>9.3834833547649668E-2</v>
      </c>
      <c r="C34" s="426">
        <v>4.5863694813544791E-2</v>
      </c>
      <c r="D34" s="426">
        <v>0.2616088012573225</v>
      </c>
      <c r="E34" s="426">
        <v>0.32318902700385771</v>
      </c>
      <c r="F34" s="426">
        <v>0.2091370195742249</v>
      </c>
      <c r="G34" s="426">
        <v>5.8436919559937135E-2</v>
      </c>
      <c r="H34" s="426">
        <v>7.9297042434633511E-3</v>
      </c>
    </row>
    <row r="35" spans="1:8" ht="11.25" customHeight="1" x14ac:dyDescent="0.25">
      <c r="A35" s="156">
        <v>2009</v>
      </c>
      <c r="B35" s="426">
        <v>7.5819472813928604E-2</v>
      </c>
      <c r="C35" s="426">
        <v>3.7982686509094449E-2</v>
      </c>
      <c r="D35" s="426">
        <v>0.29554518042991929</v>
      </c>
      <c r="E35" s="426">
        <v>0.23611516389456277</v>
      </c>
      <c r="F35" s="426">
        <v>0.26602470576792142</v>
      </c>
      <c r="G35" s="426">
        <v>7.8056609279252995E-2</v>
      </c>
      <c r="H35" s="426">
        <v>1.0456181305320495E-2</v>
      </c>
    </row>
    <row r="36" spans="1:8" ht="11.25" customHeight="1" x14ac:dyDescent="0.25">
      <c r="A36" s="156">
        <v>2010</v>
      </c>
      <c r="B36" s="426">
        <v>8.0417328581855657E-2</v>
      </c>
      <c r="C36" s="426">
        <v>4.1475247949851878E-2</v>
      </c>
      <c r="D36" s="426">
        <v>0.28603323172040701</v>
      </c>
      <c r="E36" s="426">
        <v>0.24374221802412949</v>
      </c>
      <c r="F36" s="426">
        <v>0.252200420763385</v>
      </c>
      <c r="G36" s="426">
        <v>8.4023871881842765E-2</v>
      </c>
      <c r="H36" s="426">
        <v>1.2107681078528186E-2</v>
      </c>
    </row>
    <row r="37" spans="1:8" ht="11.25" customHeight="1" x14ac:dyDescent="0.25">
      <c r="A37" s="156">
        <v>2011</v>
      </c>
      <c r="B37" s="426">
        <v>0.20123064439786328</v>
      </c>
      <c r="C37" s="426">
        <v>9.2839272432213127E-2</v>
      </c>
      <c r="D37" s="426">
        <v>0.19926972750016905</v>
      </c>
      <c r="E37" s="426">
        <v>0.24068564473595239</v>
      </c>
      <c r="F37" s="426">
        <v>0.17158022854824531</v>
      </c>
      <c r="G37" s="426">
        <v>8.0160930421259047E-2</v>
      </c>
      <c r="H37" s="426">
        <v>1.423355196429779E-2</v>
      </c>
    </row>
    <row r="38" spans="1:8" ht="11.25" customHeight="1" x14ac:dyDescent="0.25">
      <c r="A38" s="156">
        <v>2012</v>
      </c>
      <c r="B38" s="426">
        <v>1.493586364435073E-2</v>
      </c>
      <c r="C38" s="426">
        <v>2.6884554559831311E-2</v>
      </c>
      <c r="D38" s="426">
        <v>0.19891056053417677</v>
      </c>
      <c r="E38" s="426">
        <v>0.3131259884027412</v>
      </c>
      <c r="F38" s="426">
        <v>0.27569847127042701</v>
      </c>
      <c r="G38" s="426">
        <v>0.14227142271422713</v>
      </c>
      <c r="H38" s="426">
        <v>2.8173138874245884E-2</v>
      </c>
    </row>
    <row r="39" spans="1:8" ht="11.25" customHeight="1" x14ac:dyDescent="0.25">
      <c r="A39" s="156">
        <v>2013</v>
      </c>
      <c r="B39" s="426">
        <v>9.0608730476571878E-3</v>
      </c>
      <c r="C39" s="426">
        <v>1.2314777733279936E-2</v>
      </c>
      <c r="D39" s="426">
        <v>0.18196836203444133</v>
      </c>
      <c r="E39" s="426">
        <v>0.31107328794553463</v>
      </c>
      <c r="F39" s="426">
        <v>0.30186223468161794</v>
      </c>
      <c r="G39" s="426">
        <v>0.15658790548658391</v>
      </c>
      <c r="H39" s="426">
        <v>2.7132559070885062E-2</v>
      </c>
    </row>
    <row r="40" spans="1:8" ht="11.25" customHeight="1" x14ac:dyDescent="0.25">
      <c r="A40" s="156">
        <v>2014</v>
      </c>
      <c r="B40" s="426">
        <v>8.8779655916135826E-3</v>
      </c>
      <c r="C40" s="426">
        <v>9.1789135777699746E-3</v>
      </c>
      <c r="D40" s="426">
        <v>1.3642975372423132E-2</v>
      </c>
      <c r="E40" s="426">
        <v>0.42860009028439583</v>
      </c>
      <c r="F40" s="426">
        <v>0.25084014646135327</v>
      </c>
      <c r="G40" s="426">
        <v>0.2551035762652355</v>
      </c>
      <c r="H40" s="426">
        <v>3.3756332447208708E-2</v>
      </c>
    </row>
    <row r="41" spans="1:8" ht="11.25" customHeight="1" x14ac:dyDescent="0.25">
      <c r="A41" s="156">
        <v>2015</v>
      </c>
      <c r="B41" s="507">
        <v>3.336635211928471E-3</v>
      </c>
      <c r="C41" s="507">
        <v>4.3271987904697357E-3</v>
      </c>
      <c r="D41" s="507">
        <v>1.0009905635785413E-2</v>
      </c>
      <c r="E41" s="507">
        <v>0.39679891559355612</v>
      </c>
      <c r="F41" s="507">
        <v>0.27360408737813463</v>
      </c>
      <c r="G41" s="507">
        <v>0.27110161096918828</v>
      </c>
      <c r="H41" s="507">
        <v>4.0821646420937385E-2</v>
      </c>
    </row>
    <row r="42" spans="1:8" ht="11.25" customHeight="1" x14ac:dyDescent="0.25">
      <c r="A42" s="156">
        <v>2016</v>
      </c>
      <c r="B42" s="426">
        <v>2.1018438903219641E-3</v>
      </c>
      <c r="C42" s="426">
        <v>2.1973822489729628E-3</v>
      </c>
      <c r="D42" s="426">
        <v>4.5858412152479221E-3</v>
      </c>
      <c r="E42" s="426">
        <v>0.37665997898156112</v>
      </c>
      <c r="F42" s="426">
        <v>0.26225279449699052</v>
      </c>
      <c r="G42" s="426">
        <v>0.31508550683099262</v>
      </c>
      <c r="H42" s="426">
        <v>3.7116652335912867E-2</v>
      </c>
    </row>
    <row r="43" spans="1:8" ht="11.25" customHeight="1" x14ac:dyDescent="0.25">
      <c r="A43" s="156">
        <v>2017</v>
      </c>
      <c r="B43" s="426">
        <v>2.0294266869609334E-3</v>
      </c>
      <c r="C43" s="426">
        <v>2.6636225266362251E-3</v>
      </c>
      <c r="D43" s="426">
        <v>2.4522239134111279E-3</v>
      </c>
      <c r="E43" s="426">
        <v>0.38064434297311012</v>
      </c>
      <c r="F43" s="426">
        <v>0.25545408422120752</v>
      </c>
      <c r="G43" s="426">
        <v>0.31946558430576694</v>
      </c>
      <c r="H43" s="426">
        <v>3.7290715372907152E-2</v>
      </c>
    </row>
    <row r="44" spans="1:8" ht="11.25" customHeight="1" x14ac:dyDescent="0.25">
      <c r="A44" s="156">
        <v>2018</v>
      </c>
      <c r="B44" s="426">
        <v>1.1685655857434998E-3</v>
      </c>
      <c r="C44" s="426">
        <v>1.9197863194357497E-3</v>
      </c>
      <c r="D44" s="426">
        <v>3.0048829347689996E-3</v>
      </c>
      <c r="E44" s="426">
        <v>0.3489420308000501</v>
      </c>
      <c r="F44" s="426">
        <v>0.25249363549100623</v>
      </c>
      <c r="G44" s="426">
        <v>0.35144609991235759</v>
      </c>
      <c r="H44" s="426">
        <v>4.1024998956637873E-2</v>
      </c>
    </row>
    <row r="45" spans="1:8" ht="11.25" customHeight="1" x14ac:dyDescent="0.25">
      <c r="A45" s="156">
        <v>2019</v>
      </c>
      <c r="B45" s="426">
        <v>1.0230406547460191E-3</v>
      </c>
      <c r="C45" s="426">
        <v>1.9126412240903835E-3</v>
      </c>
      <c r="D45" s="426">
        <v>1.8681611956231651E-3</v>
      </c>
      <c r="E45" s="426">
        <v>0.32830709011653769</v>
      </c>
      <c r="F45" s="426">
        <v>0.2006494084156214</v>
      </c>
      <c r="G45" s="426">
        <v>0.41829018770572013</v>
      </c>
      <c r="H45" s="426">
        <v>4.7949470687661241E-2</v>
      </c>
    </row>
    <row r="46" spans="1:8" ht="15" x14ac:dyDescent="0.25">
      <c r="A46" s="549" t="s">
        <v>473</v>
      </c>
      <c r="B46" s="574"/>
      <c r="C46" s="574"/>
      <c r="D46" s="574"/>
      <c r="E46" s="574"/>
      <c r="F46" s="574"/>
      <c r="G46" s="574"/>
      <c r="H46" s="574"/>
    </row>
    <row r="47" spans="1:8" ht="22.5" customHeight="1" x14ac:dyDescent="0.25">
      <c r="A47" s="710" t="s">
        <v>294</v>
      </c>
      <c r="B47" s="597"/>
      <c r="C47" s="597"/>
      <c r="D47" s="597"/>
      <c r="E47" s="597"/>
      <c r="F47" s="597"/>
      <c r="G47" s="597"/>
      <c r="H47" s="597"/>
    </row>
  </sheetData>
  <mergeCells count="7">
    <mergeCell ref="A1:H1"/>
    <mergeCell ref="A23:H23"/>
    <mergeCell ref="A24:H24"/>
    <mergeCell ref="A46:H46"/>
    <mergeCell ref="A47:H47"/>
    <mergeCell ref="A3:H3"/>
    <mergeCell ref="A26:H2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U78"/>
  <sheetViews>
    <sheetView zoomScale="85" zoomScaleNormal="85" workbookViewId="0">
      <pane xSplit="1" ySplit="4" topLeftCell="B32" activePane="bottomRight" state="frozen"/>
      <selection activeCell="A36" sqref="A36:L36"/>
      <selection pane="topRight" activeCell="A36" sqref="A36:L36"/>
      <selection pane="bottomLeft" activeCell="A36" sqref="A36:L36"/>
      <selection pane="bottomRight" activeCell="A47" sqref="A47"/>
    </sheetView>
  </sheetViews>
  <sheetFormatPr baseColWidth="10" defaultColWidth="11.42578125" defaultRowHeight="15" x14ac:dyDescent="0.25"/>
  <cols>
    <col min="1" max="1" width="54.5703125" style="59" customWidth="1"/>
    <col min="2" max="3" width="9.7109375" style="59" customWidth="1"/>
    <col min="4" max="4" width="9.28515625" style="59" bestFit="1" customWidth="1"/>
    <col min="5" max="5" width="8.140625" style="59" customWidth="1"/>
    <col min="6" max="6" width="6.42578125" style="59" customWidth="1"/>
    <col min="7" max="9" width="11.42578125" style="59"/>
    <col min="10" max="10" width="21.85546875" style="59" customWidth="1"/>
    <col min="11" max="11" width="8.7109375" style="59" customWidth="1"/>
    <col min="12" max="12" width="9.28515625" style="59" customWidth="1"/>
    <col min="13" max="13" width="9.5703125" style="59" customWidth="1"/>
    <col min="14" max="14" width="8.7109375" style="59" customWidth="1"/>
    <col min="15" max="15" width="9" style="59" customWidth="1"/>
    <col min="16" max="16" width="8.140625" style="59" customWidth="1"/>
    <col min="17" max="17" width="9.42578125" style="59" customWidth="1"/>
    <col min="18" max="18" width="7.85546875" style="59" bestFit="1" customWidth="1"/>
    <col min="19" max="19" width="8.42578125" style="59" customWidth="1"/>
    <col min="20" max="20" width="7.85546875" style="59" customWidth="1"/>
    <col min="21" max="16384" width="11.42578125" style="59"/>
  </cols>
  <sheetData>
    <row r="1" spans="1:21" s="186" customFormat="1" x14ac:dyDescent="0.25">
      <c r="A1" s="551"/>
      <c r="B1" s="551"/>
      <c r="C1" s="551"/>
      <c r="D1" s="551"/>
      <c r="E1" s="551"/>
      <c r="F1" s="551"/>
      <c r="G1" s="551"/>
      <c r="H1" s="551"/>
      <c r="I1" s="551"/>
      <c r="L1" s="306"/>
      <c r="M1" s="306"/>
      <c r="N1" s="306"/>
    </row>
    <row r="2" spans="1:21" s="186" customFormat="1" ht="15.75" thickBot="1" x14ac:dyDescent="0.3">
      <c r="A2" s="173"/>
      <c r="B2" s="173"/>
      <c r="C2" s="173"/>
      <c r="D2" s="173"/>
      <c r="E2" s="173"/>
      <c r="F2" s="173"/>
      <c r="G2" s="173"/>
      <c r="H2" s="173"/>
      <c r="I2" s="173"/>
      <c r="L2" s="306"/>
      <c r="M2" s="306"/>
      <c r="N2" s="306"/>
    </row>
    <row r="3" spans="1:21" ht="25.5" customHeight="1" thickBot="1" x14ac:dyDescent="0.3">
      <c r="A3" s="580"/>
      <c r="B3" s="581" t="s">
        <v>330</v>
      </c>
      <c r="C3" s="581"/>
      <c r="D3" s="581"/>
      <c r="E3" s="581"/>
      <c r="F3" s="581" t="s">
        <v>137</v>
      </c>
      <c r="G3" s="595" t="s">
        <v>136</v>
      </c>
      <c r="H3" s="596"/>
      <c r="I3" s="596"/>
      <c r="J3" s="318"/>
      <c r="K3" s="582" t="s">
        <v>383</v>
      </c>
      <c r="L3" s="583"/>
      <c r="M3" s="583"/>
      <c r="N3" s="583"/>
      <c r="O3" s="583"/>
      <c r="P3" s="583"/>
      <c r="Q3" s="583"/>
      <c r="R3" s="584"/>
    </row>
    <row r="4" spans="1:21" ht="60.75" thickBot="1" x14ac:dyDescent="0.3">
      <c r="A4" s="580"/>
      <c r="B4" s="177" t="s">
        <v>85</v>
      </c>
      <c r="C4" s="177" t="s">
        <v>276</v>
      </c>
      <c r="D4" s="177" t="s">
        <v>331</v>
      </c>
      <c r="E4" s="177" t="s">
        <v>135</v>
      </c>
      <c r="F4" s="581"/>
      <c r="G4" s="177" t="s">
        <v>19</v>
      </c>
      <c r="H4" s="177" t="s">
        <v>25</v>
      </c>
      <c r="I4" s="308" t="s">
        <v>151</v>
      </c>
      <c r="J4" s="339"/>
      <c r="K4" s="340" t="s">
        <v>368</v>
      </c>
      <c r="L4" s="341" t="s">
        <v>376</v>
      </c>
      <c r="M4" s="341" t="s">
        <v>373</v>
      </c>
      <c r="N4" s="341" t="s">
        <v>374</v>
      </c>
      <c r="O4" s="342" t="s">
        <v>366</v>
      </c>
      <c r="P4" s="342" t="s">
        <v>367</v>
      </c>
      <c r="Q4" s="342" t="s">
        <v>372</v>
      </c>
      <c r="R4" s="342" t="s">
        <v>379</v>
      </c>
      <c r="S4" s="343" t="s">
        <v>399</v>
      </c>
      <c r="T4" s="344" t="s">
        <v>400</v>
      </c>
    </row>
    <row r="5" spans="1:21" ht="22.5" x14ac:dyDescent="0.25">
      <c r="A5" s="29" t="s">
        <v>181</v>
      </c>
      <c r="B5" s="170">
        <v>42463</v>
      </c>
      <c r="C5" s="170">
        <v>55770</v>
      </c>
      <c r="D5" s="170">
        <v>13070</v>
      </c>
      <c r="E5" s="170">
        <v>68840</v>
      </c>
      <c r="F5" s="170" t="s">
        <v>539</v>
      </c>
      <c r="G5" s="170">
        <v>43583</v>
      </c>
      <c r="H5" s="170">
        <v>24702</v>
      </c>
      <c r="I5" s="309">
        <v>68285</v>
      </c>
      <c r="J5" s="350" t="s">
        <v>369</v>
      </c>
      <c r="K5" s="345">
        <f>E5</f>
        <v>68840</v>
      </c>
      <c r="L5" s="334">
        <f>K5-N5</f>
        <v>55770</v>
      </c>
      <c r="M5" s="334">
        <f>B5</f>
        <v>42463</v>
      </c>
      <c r="N5" s="334">
        <f>D5</f>
        <v>13070</v>
      </c>
      <c r="O5" s="334">
        <f>G5</f>
        <v>43583</v>
      </c>
      <c r="P5" s="334">
        <f t="shared" ref="P5:Q5" si="0">H5</f>
        <v>24702</v>
      </c>
      <c r="Q5" s="334">
        <f t="shared" si="0"/>
        <v>68285</v>
      </c>
      <c r="R5" s="334">
        <v>2120</v>
      </c>
      <c r="S5" s="325">
        <f t="shared" ref="S5:S11" si="1">M5+Q5</f>
        <v>110748</v>
      </c>
      <c r="T5" s="327">
        <f>L5+Q5</f>
        <v>124055</v>
      </c>
      <c r="U5" s="159"/>
    </row>
    <row r="6" spans="1:21" x14ac:dyDescent="0.25">
      <c r="A6" s="71" t="s">
        <v>122</v>
      </c>
      <c r="B6" s="195">
        <v>41.282999999999994</v>
      </c>
      <c r="C6" s="195">
        <v>46.08</v>
      </c>
      <c r="D6" s="195">
        <v>88.01</v>
      </c>
      <c r="E6" s="195">
        <v>54.040999999999997</v>
      </c>
      <c r="F6" s="195">
        <v>88.160000000000011</v>
      </c>
      <c r="G6" s="195">
        <v>43.7</v>
      </c>
      <c r="H6" s="195">
        <v>21</v>
      </c>
      <c r="I6" s="310">
        <v>35.5</v>
      </c>
      <c r="J6" s="351" t="s">
        <v>370</v>
      </c>
      <c r="K6" s="346">
        <v>28042</v>
      </c>
      <c r="L6" s="316">
        <f t="shared" ref="L6:L13" si="2">K6-N6</f>
        <v>20228</v>
      </c>
      <c r="M6" s="315">
        <v>17041</v>
      </c>
      <c r="N6" s="315">
        <v>7814</v>
      </c>
      <c r="O6" s="315">
        <v>7051</v>
      </c>
      <c r="P6" s="315">
        <v>3819</v>
      </c>
      <c r="Q6" s="315">
        <f>O6+P6</f>
        <v>10870</v>
      </c>
      <c r="R6" s="315">
        <v>1372</v>
      </c>
      <c r="S6" s="315">
        <f t="shared" si="1"/>
        <v>27911</v>
      </c>
      <c r="T6" s="328">
        <f t="shared" ref="T6:T12" si="3">L6+Q6</f>
        <v>31098</v>
      </c>
      <c r="U6" s="159"/>
    </row>
    <row r="7" spans="1:21" x14ac:dyDescent="0.25">
      <c r="A7" s="71" t="s">
        <v>123</v>
      </c>
      <c r="B7" s="195">
        <v>58.716999999999999</v>
      </c>
      <c r="C7" s="195">
        <v>53.92</v>
      </c>
      <c r="D7" s="195">
        <v>11.99</v>
      </c>
      <c r="E7" s="195">
        <v>45.959000000000003</v>
      </c>
      <c r="F7" s="195">
        <v>11.84</v>
      </c>
      <c r="G7" s="195">
        <v>56.3</v>
      </c>
      <c r="H7" s="195">
        <v>79</v>
      </c>
      <c r="I7" s="310">
        <v>64.5</v>
      </c>
      <c r="J7" s="351" t="s">
        <v>463</v>
      </c>
      <c r="K7" s="348">
        <f>K6/K8</f>
        <v>0.28944489172395282</v>
      </c>
      <c r="L7" s="348">
        <f t="shared" ref="L7:T7" si="4">L6/L8</f>
        <v>0.26616489907629148</v>
      </c>
      <c r="M7" s="348">
        <f t="shared" si="4"/>
        <v>0.2863841086313525</v>
      </c>
      <c r="N7" s="348">
        <f t="shared" si="4"/>
        <v>0.3741620379237694</v>
      </c>
      <c r="O7" s="348">
        <f t="shared" si="4"/>
        <v>0.13925425603349528</v>
      </c>
      <c r="P7" s="348">
        <f t="shared" si="4"/>
        <v>0.13390133585778899</v>
      </c>
      <c r="Q7" s="348">
        <f t="shared" si="4"/>
        <v>0.13732550060008844</v>
      </c>
      <c r="R7" s="348">
        <f t="shared" si="4"/>
        <v>0.39289805269186712</v>
      </c>
      <c r="S7" s="348">
        <f t="shared" si="4"/>
        <v>0.2012923791459624</v>
      </c>
      <c r="T7" s="348">
        <f t="shared" si="4"/>
        <v>0.20043440990506145</v>
      </c>
      <c r="U7" s="159"/>
    </row>
    <row r="8" spans="1:21" x14ac:dyDescent="0.25">
      <c r="A8" s="71"/>
      <c r="B8" s="7"/>
      <c r="C8" s="7"/>
      <c r="D8" s="7"/>
      <c r="E8" s="7"/>
      <c r="F8" s="7"/>
      <c r="G8" s="7"/>
      <c r="H8" s="7"/>
      <c r="I8" s="311"/>
      <c r="J8" s="351" t="s">
        <v>371</v>
      </c>
      <c r="K8" s="347">
        <f>K6+K5</f>
        <v>96882</v>
      </c>
      <c r="L8" s="316">
        <f t="shared" si="2"/>
        <v>75998</v>
      </c>
      <c r="M8" s="316">
        <f t="shared" ref="M8:R8" si="5">M6+M5</f>
        <v>59504</v>
      </c>
      <c r="N8" s="316">
        <f t="shared" si="5"/>
        <v>20884</v>
      </c>
      <c r="O8" s="316">
        <f t="shared" si="5"/>
        <v>50634</v>
      </c>
      <c r="P8" s="316">
        <f t="shared" si="5"/>
        <v>28521</v>
      </c>
      <c r="Q8" s="316">
        <f t="shared" si="5"/>
        <v>79155</v>
      </c>
      <c r="R8" s="316">
        <f t="shared" si="5"/>
        <v>3492</v>
      </c>
      <c r="S8" s="315">
        <f t="shared" si="1"/>
        <v>138659</v>
      </c>
      <c r="T8" s="328">
        <f t="shared" si="3"/>
        <v>155153</v>
      </c>
      <c r="U8" s="159"/>
    </row>
    <row r="9" spans="1:21" x14ac:dyDescent="0.25">
      <c r="A9" s="72" t="s">
        <v>124</v>
      </c>
      <c r="B9" s="170">
        <v>2698</v>
      </c>
      <c r="C9" s="170">
        <v>3423</v>
      </c>
      <c r="D9" s="170">
        <v>2451</v>
      </c>
      <c r="E9" s="170">
        <v>5874</v>
      </c>
      <c r="F9" s="170" t="s">
        <v>540</v>
      </c>
      <c r="G9" s="170">
        <v>5631</v>
      </c>
      <c r="H9" s="170">
        <v>2220</v>
      </c>
      <c r="I9" s="309">
        <v>7851</v>
      </c>
      <c r="J9" s="351" t="s">
        <v>407</v>
      </c>
      <c r="K9" s="330"/>
      <c r="L9" s="330"/>
      <c r="M9" s="330"/>
      <c r="N9" s="330"/>
      <c r="O9" s="330"/>
      <c r="P9" s="330"/>
      <c r="Q9" s="330"/>
      <c r="R9" s="331"/>
      <c r="S9" s="331"/>
      <c r="T9" s="332"/>
      <c r="U9" s="159"/>
    </row>
    <row r="10" spans="1:21" x14ac:dyDescent="0.25">
      <c r="A10" s="71" t="s">
        <v>122</v>
      </c>
      <c r="B10" s="195">
        <v>35.953000000000003</v>
      </c>
      <c r="C10" s="195">
        <v>39.556000000000004</v>
      </c>
      <c r="D10" s="195">
        <v>84.82</v>
      </c>
      <c r="E10" s="195">
        <v>58.443999999999996</v>
      </c>
      <c r="F10" s="195" t="s">
        <v>541</v>
      </c>
      <c r="G10" s="195">
        <v>39.5</v>
      </c>
      <c r="H10" s="195">
        <v>19.7</v>
      </c>
      <c r="I10" s="310">
        <v>33.900000000000006</v>
      </c>
      <c r="J10" s="351" t="s">
        <v>375</v>
      </c>
      <c r="K10" s="330"/>
      <c r="L10" s="330"/>
      <c r="M10" s="330"/>
      <c r="N10" s="330"/>
      <c r="O10" s="330"/>
      <c r="P10" s="330"/>
      <c r="Q10" s="330"/>
      <c r="R10" s="331"/>
      <c r="S10" s="331"/>
      <c r="T10" s="332"/>
      <c r="U10" s="159"/>
    </row>
    <row r="11" spans="1:21" x14ac:dyDescent="0.25">
      <c r="A11" s="71" t="s">
        <v>123</v>
      </c>
      <c r="B11" s="195">
        <v>64.046999999999997</v>
      </c>
      <c r="C11" s="195">
        <v>60.443999999999996</v>
      </c>
      <c r="D11" s="195">
        <v>15.18</v>
      </c>
      <c r="E11" s="195">
        <v>41.555999999999997</v>
      </c>
      <c r="F11" s="195" t="s">
        <v>542</v>
      </c>
      <c r="G11" s="195">
        <v>60.5</v>
      </c>
      <c r="H11" s="195">
        <v>80.300000000000011</v>
      </c>
      <c r="I11" s="310">
        <v>66.100000000000009</v>
      </c>
      <c r="J11" s="351" t="s">
        <v>369</v>
      </c>
      <c r="K11" s="346">
        <v>68740</v>
      </c>
      <c r="L11" s="316">
        <f t="shared" si="2"/>
        <v>56804</v>
      </c>
      <c r="M11" s="315">
        <v>43548</v>
      </c>
      <c r="N11" s="315">
        <v>11936</v>
      </c>
      <c r="O11" s="315">
        <v>43138</v>
      </c>
      <c r="P11" s="315">
        <v>26059</v>
      </c>
      <c r="Q11" s="315">
        <f>P11+O11</f>
        <v>69197</v>
      </c>
      <c r="R11" s="315">
        <v>2195</v>
      </c>
      <c r="S11" s="315">
        <f t="shared" si="1"/>
        <v>112745</v>
      </c>
      <c r="T11" s="328">
        <f t="shared" si="3"/>
        <v>126001</v>
      </c>
      <c r="U11" s="159"/>
    </row>
    <row r="12" spans="1:21" ht="22.5" x14ac:dyDescent="0.25">
      <c r="A12" s="72" t="s">
        <v>522</v>
      </c>
      <c r="B12" s="170">
        <v>4674</v>
      </c>
      <c r="C12" s="170">
        <v>7662</v>
      </c>
      <c r="D12" s="170" t="s">
        <v>328</v>
      </c>
      <c r="E12" s="170" t="s">
        <v>468</v>
      </c>
      <c r="F12" s="170" t="s">
        <v>543</v>
      </c>
      <c r="G12" s="170">
        <v>15312</v>
      </c>
      <c r="H12" s="170">
        <v>4043</v>
      </c>
      <c r="I12" s="309">
        <v>19355</v>
      </c>
      <c r="J12" s="351" t="s">
        <v>370</v>
      </c>
      <c r="K12" s="346">
        <v>29283</v>
      </c>
      <c r="L12" s="316">
        <f t="shared" si="2"/>
        <v>21444</v>
      </c>
      <c r="M12" s="315">
        <v>18345</v>
      </c>
      <c r="N12" s="315">
        <v>7839</v>
      </c>
      <c r="O12" s="315">
        <v>7365</v>
      </c>
      <c r="P12" s="315">
        <v>3905</v>
      </c>
      <c r="Q12" s="315">
        <f>P12+O12</f>
        <v>11270</v>
      </c>
      <c r="R12" s="315">
        <v>1450</v>
      </c>
      <c r="S12" s="315">
        <f>M12+Q12</f>
        <v>29615</v>
      </c>
      <c r="T12" s="328">
        <f t="shared" si="3"/>
        <v>32714</v>
      </c>
      <c r="U12" s="159"/>
    </row>
    <row r="13" spans="1:21" x14ac:dyDescent="0.25">
      <c r="A13" s="71" t="s">
        <v>122</v>
      </c>
      <c r="B13" s="195">
        <v>39.729999999999997</v>
      </c>
      <c r="C13" s="195">
        <v>47.911999999999999</v>
      </c>
      <c r="D13" s="195" t="s">
        <v>328</v>
      </c>
      <c r="E13" s="195" t="s">
        <v>468</v>
      </c>
      <c r="F13" s="195" t="s">
        <v>544</v>
      </c>
      <c r="G13" s="195">
        <v>62.6</v>
      </c>
      <c r="H13" s="195">
        <v>44.6</v>
      </c>
      <c r="I13" s="310">
        <v>58.9</v>
      </c>
      <c r="J13" s="351" t="s">
        <v>371</v>
      </c>
      <c r="K13" s="346">
        <f>K12+K11</f>
        <v>98023</v>
      </c>
      <c r="L13" s="316">
        <f t="shared" si="2"/>
        <v>78248</v>
      </c>
      <c r="M13" s="315">
        <f>M12+M11</f>
        <v>61893</v>
      </c>
      <c r="N13" s="315">
        <f t="shared" ref="N13:T13" si="6">N12+N11</f>
        <v>19775</v>
      </c>
      <c r="O13" s="315">
        <f t="shared" si="6"/>
        <v>50503</v>
      </c>
      <c r="P13" s="315">
        <f t="shared" si="6"/>
        <v>29964</v>
      </c>
      <c r="Q13" s="315">
        <f t="shared" si="6"/>
        <v>80467</v>
      </c>
      <c r="R13" s="315">
        <f t="shared" si="6"/>
        <v>3645</v>
      </c>
      <c r="S13" s="315">
        <f t="shared" si="6"/>
        <v>142360</v>
      </c>
      <c r="T13" s="335">
        <f t="shared" si="6"/>
        <v>158715</v>
      </c>
      <c r="U13" s="159"/>
    </row>
    <row r="14" spans="1:21" x14ac:dyDescent="0.25">
      <c r="A14" s="71" t="s">
        <v>123</v>
      </c>
      <c r="B14" s="195">
        <v>60.27</v>
      </c>
      <c r="C14" s="195">
        <v>52.088000000000001</v>
      </c>
      <c r="D14" s="195" t="s">
        <v>328</v>
      </c>
      <c r="E14" s="195" t="s">
        <v>468</v>
      </c>
      <c r="F14" s="195" t="s">
        <v>545</v>
      </c>
      <c r="G14" s="195">
        <v>37.4</v>
      </c>
      <c r="H14" s="195">
        <v>55.400000000000006</v>
      </c>
      <c r="I14" s="310">
        <v>41.099999999999994</v>
      </c>
      <c r="J14" s="351" t="s">
        <v>463</v>
      </c>
      <c r="K14" s="348">
        <f>K12/K13</f>
        <v>0.29873601093620883</v>
      </c>
      <c r="L14" s="348">
        <f t="shared" ref="L14:T14" si="7">L12/L13</f>
        <v>0.27405173295164093</v>
      </c>
      <c r="M14" s="348">
        <f t="shared" si="7"/>
        <v>0.29639862343075951</v>
      </c>
      <c r="N14" s="348">
        <f t="shared" si="7"/>
        <v>0.39640960809102405</v>
      </c>
      <c r="O14" s="348">
        <f t="shared" si="7"/>
        <v>0.14583292081658517</v>
      </c>
      <c r="P14" s="348">
        <f t="shared" si="7"/>
        <v>0.13032305433186492</v>
      </c>
      <c r="Q14" s="348">
        <f t="shared" si="7"/>
        <v>0.14005741484086645</v>
      </c>
      <c r="R14" s="348">
        <f t="shared" si="7"/>
        <v>0.39780521262002744</v>
      </c>
      <c r="S14" s="348">
        <f t="shared" si="7"/>
        <v>0.20802894071368361</v>
      </c>
      <c r="T14" s="348">
        <f t="shared" si="7"/>
        <v>0.20611788425794664</v>
      </c>
      <c r="U14" s="159"/>
    </row>
    <row r="15" spans="1:21" x14ac:dyDescent="0.25">
      <c r="A15" s="72" t="s">
        <v>139</v>
      </c>
      <c r="B15" s="170">
        <v>2697</v>
      </c>
      <c r="C15" s="170">
        <v>3013</v>
      </c>
      <c r="D15" s="170">
        <v>2</v>
      </c>
      <c r="E15" s="170">
        <v>3015</v>
      </c>
      <c r="F15" s="170" t="s">
        <v>546</v>
      </c>
      <c r="G15" s="170">
        <v>2669</v>
      </c>
      <c r="H15" s="170">
        <v>2095</v>
      </c>
      <c r="I15" s="309">
        <v>4764</v>
      </c>
      <c r="J15" s="352" t="s">
        <v>377</v>
      </c>
      <c r="K15" s="330"/>
      <c r="L15" s="330"/>
      <c r="M15" s="330"/>
      <c r="N15" s="330"/>
      <c r="O15" s="330"/>
      <c r="P15" s="330"/>
      <c r="Q15" s="330"/>
      <c r="R15" s="331"/>
      <c r="S15" s="331"/>
      <c r="T15" s="332"/>
      <c r="U15" s="159"/>
    </row>
    <row r="16" spans="1:21" x14ac:dyDescent="0.25">
      <c r="A16" s="71" t="s">
        <v>122</v>
      </c>
      <c r="B16" s="192">
        <v>4.375</v>
      </c>
      <c r="C16" s="192">
        <v>5.6419999999999995</v>
      </c>
      <c r="D16" s="192" t="s">
        <v>328</v>
      </c>
      <c r="E16" s="192" t="s">
        <v>468</v>
      </c>
      <c r="F16" s="192" t="s">
        <v>547</v>
      </c>
      <c r="G16" s="192">
        <v>1.3</v>
      </c>
      <c r="H16" s="192">
        <v>0.4</v>
      </c>
      <c r="I16" s="312">
        <v>0.89999999999999991</v>
      </c>
      <c r="J16" s="351" t="s">
        <v>369</v>
      </c>
      <c r="K16" s="348">
        <f t="shared" ref="K16:T16" si="8">K5/K11-1</f>
        <v>1.4547570555716316E-3</v>
      </c>
      <c r="L16" s="317">
        <f t="shared" si="8"/>
        <v>-1.8202943454686316E-2</v>
      </c>
      <c r="M16" s="317">
        <f t="shared" si="8"/>
        <v>-2.4915036281804026E-2</v>
      </c>
      <c r="N16" s="317">
        <f t="shared" si="8"/>
        <v>9.5006702412868682E-2</v>
      </c>
      <c r="O16" s="317">
        <f t="shared" si="8"/>
        <v>1.0315730910102516E-2</v>
      </c>
      <c r="P16" s="317">
        <f t="shared" si="8"/>
        <v>-5.2074139452780277E-2</v>
      </c>
      <c r="Q16" s="317">
        <f t="shared" si="8"/>
        <v>-1.3179762128415984E-2</v>
      </c>
      <c r="R16" s="317">
        <f t="shared" si="8"/>
        <v>-3.4168564920273314E-2</v>
      </c>
      <c r="S16" s="317">
        <f t="shared" si="8"/>
        <v>-1.7712537141336693E-2</v>
      </c>
      <c r="T16" s="336">
        <f t="shared" si="8"/>
        <v>-1.5444321870461297E-2</v>
      </c>
      <c r="U16" s="159"/>
    </row>
    <row r="17" spans="1:21" ht="22.5" x14ac:dyDescent="0.25">
      <c r="A17" s="71" t="s">
        <v>123</v>
      </c>
      <c r="B17" s="192">
        <v>95.625</v>
      </c>
      <c r="C17" s="192">
        <v>94.358000000000004</v>
      </c>
      <c r="D17" s="192">
        <v>100</v>
      </c>
      <c r="E17" s="192">
        <v>94.361999999999995</v>
      </c>
      <c r="F17" s="192" t="s">
        <v>548</v>
      </c>
      <c r="G17" s="192">
        <v>98.7</v>
      </c>
      <c r="H17" s="192">
        <v>99.6</v>
      </c>
      <c r="I17" s="312">
        <v>99.1</v>
      </c>
      <c r="J17" s="351" t="s">
        <v>370</v>
      </c>
      <c r="K17" s="348">
        <f t="shared" ref="K17:T17" si="9">K6/K12-1</f>
        <v>-4.2379537615681473E-2</v>
      </c>
      <c r="L17" s="317">
        <f t="shared" si="9"/>
        <v>-5.6705838462973279E-2</v>
      </c>
      <c r="M17" s="317">
        <f t="shared" si="9"/>
        <v>-7.1082038702643735E-2</v>
      </c>
      <c r="N17" s="317">
        <f t="shared" si="9"/>
        <v>-3.1891822936599423E-3</v>
      </c>
      <c r="O17" s="317">
        <f t="shared" si="9"/>
        <v>-4.2634080108621908E-2</v>
      </c>
      <c r="P17" s="317">
        <f t="shared" si="9"/>
        <v>-2.2023047375160032E-2</v>
      </c>
      <c r="Q17" s="317">
        <f t="shared" si="9"/>
        <v>-3.5492457852706272E-2</v>
      </c>
      <c r="R17" s="317">
        <f t="shared" si="9"/>
        <v>-5.3793103448275814E-2</v>
      </c>
      <c r="S17" s="317">
        <f t="shared" si="9"/>
        <v>-5.7538409589734885E-2</v>
      </c>
      <c r="T17" s="336">
        <f t="shared" si="9"/>
        <v>-4.9397811334596864E-2</v>
      </c>
      <c r="U17" s="159"/>
    </row>
    <row r="18" spans="1:21" x14ac:dyDescent="0.25">
      <c r="A18" s="176" t="s">
        <v>140</v>
      </c>
      <c r="B18" s="196">
        <v>8358</v>
      </c>
      <c r="C18" s="170">
        <v>11164</v>
      </c>
      <c r="D18" s="197" t="s">
        <v>328</v>
      </c>
      <c r="E18" s="170" t="s">
        <v>468</v>
      </c>
      <c r="F18" s="198" t="s">
        <v>549</v>
      </c>
      <c r="G18" s="170">
        <v>2747</v>
      </c>
      <c r="H18" s="170">
        <v>13198</v>
      </c>
      <c r="I18" s="309">
        <v>15945</v>
      </c>
      <c r="J18" s="351" t="s">
        <v>371</v>
      </c>
      <c r="K18" s="348">
        <f t="shared" ref="K18:Q18" si="10">K8/K13-1</f>
        <v>-1.1640125276720759E-2</v>
      </c>
      <c r="L18" s="317">
        <f t="shared" ref="L18" si="11">L8/L13-1</f>
        <v>-2.875472855536243E-2</v>
      </c>
      <c r="M18" s="317">
        <f t="shared" si="10"/>
        <v>-3.8598872247265437E-2</v>
      </c>
      <c r="N18" s="317">
        <f t="shared" si="10"/>
        <v>5.6080910240202231E-2</v>
      </c>
      <c r="O18" s="317">
        <f t="shared" si="10"/>
        <v>2.5939053125556555E-3</v>
      </c>
      <c r="P18" s="317">
        <f t="shared" si="10"/>
        <v>-4.8157789347216706E-2</v>
      </c>
      <c r="Q18" s="317">
        <f t="shared" si="10"/>
        <v>-1.6304820609690962E-2</v>
      </c>
      <c r="R18" s="317">
        <f t="shared" ref="R18:T18" si="12">R8/R13-1</f>
        <v>-4.1975308641975295E-2</v>
      </c>
      <c r="S18" s="317">
        <f t="shared" si="12"/>
        <v>-2.5997471199775246E-2</v>
      </c>
      <c r="T18" s="336">
        <f t="shared" si="12"/>
        <v>-2.2442743281983479E-2</v>
      </c>
      <c r="U18" s="159"/>
    </row>
    <row r="19" spans="1:21" x14ac:dyDescent="0.25">
      <c r="A19" s="71" t="s">
        <v>122</v>
      </c>
      <c r="B19" s="195">
        <v>56.006</v>
      </c>
      <c r="C19" s="195">
        <v>62.675000000000004</v>
      </c>
      <c r="D19" s="199" t="s">
        <v>328</v>
      </c>
      <c r="E19" s="195" t="s">
        <v>468</v>
      </c>
      <c r="F19" s="200" t="s">
        <v>328</v>
      </c>
      <c r="G19" s="195">
        <v>87.4</v>
      </c>
      <c r="H19" s="195">
        <v>14.6</v>
      </c>
      <c r="I19" s="310">
        <v>27.1</v>
      </c>
      <c r="J19" s="353"/>
      <c r="K19" s="331"/>
      <c r="L19" s="331"/>
      <c r="M19" s="331"/>
      <c r="N19" s="331"/>
      <c r="O19" s="331"/>
      <c r="P19" s="331"/>
      <c r="Q19" s="331"/>
      <c r="R19" s="331"/>
      <c r="S19" s="331"/>
      <c r="T19" s="332"/>
      <c r="U19" s="159"/>
    </row>
    <row r="20" spans="1:21" x14ac:dyDescent="0.25">
      <c r="A20" s="71" t="s">
        <v>123</v>
      </c>
      <c r="B20" s="195">
        <v>43.994</v>
      </c>
      <c r="C20" s="195">
        <v>37.325000000000003</v>
      </c>
      <c r="D20" s="199" t="s">
        <v>328</v>
      </c>
      <c r="E20" s="195" t="s">
        <v>468</v>
      </c>
      <c r="F20" s="200" t="s">
        <v>328</v>
      </c>
      <c r="G20" s="195">
        <v>12.6</v>
      </c>
      <c r="H20" s="195">
        <v>85.399999999999991</v>
      </c>
      <c r="I20" s="310">
        <v>72.899999999999991</v>
      </c>
      <c r="J20" s="352" t="s">
        <v>378</v>
      </c>
      <c r="K20" s="331"/>
      <c r="L20" s="331"/>
      <c r="M20" s="331"/>
      <c r="N20" s="331"/>
      <c r="O20" s="331"/>
      <c r="P20" s="331"/>
      <c r="Q20" s="331"/>
      <c r="R20" s="331"/>
      <c r="S20" s="331"/>
      <c r="T20" s="332"/>
      <c r="U20" s="159"/>
    </row>
    <row r="21" spans="1:21" x14ac:dyDescent="0.25">
      <c r="A21" s="29"/>
      <c r="B21" s="10"/>
      <c r="C21" s="10"/>
      <c r="D21" s="10"/>
      <c r="E21" s="69"/>
      <c r="F21" s="10"/>
      <c r="G21" s="10"/>
      <c r="H21" s="10"/>
      <c r="I21" s="333"/>
      <c r="J21" s="351" t="s">
        <v>369</v>
      </c>
      <c r="K21" s="347">
        <f t="shared" ref="K21:T21" si="13">K5-K11</f>
        <v>100</v>
      </c>
      <c r="L21" s="316">
        <f t="shared" si="13"/>
        <v>-1034</v>
      </c>
      <c r="M21" s="316">
        <f t="shared" si="13"/>
        <v>-1085</v>
      </c>
      <c r="N21" s="316">
        <f t="shared" si="13"/>
        <v>1134</v>
      </c>
      <c r="O21" s="316">
        <f t="shared" si="13"/>
        <v>445</v>
      </c>
      <c r="P21" s="316">
        <f t="shared" si="13"/>
        <v>-1357</v>
      </c>
      <c r="Q21" s="316">
        <f t="shared" si="13"/>
        <v>-912</v>
      </c>
      <c r="R21" s="316">
        <f t="shared" si="13"/>
        <v>-75</v>
      </c>
      <c r="S21" s="316">
        <f t="shared" si="13"/>
        <v>-1997</v>
      </c>
      <c r="T21" s="328">
        <f t="shared" si="13"/>
        <v>-1946</v>
      </c>
      <c r="U21" s="159"/>
    </row>
    <row r="22" spans="1:21" x14ac:dyDescent="0.25">
      <c r="A22" s="29" t="s">
        <v>182</v>
      </c>
      <c r="B22" s="10"/>
      <c r="C22" s="10"/>
      <c r="D22" s="10"/>
      <c r="E22" s="69"/>
      <c r="F22" s="10"/>
      <c r="G22" s="10"/>
      <c r="H22" s="10"/>
      <c r="I22" s="333"/>
      <c r="J22" s="351" t="s">
        <v>370</v>
      </c>
      <c r="K22" s="347">
        <f t="shared" ref="K22:T22" si="14">K6-K12</f>
        <v>-1241</v>
      </c>
      <c r="L22" s="316">
        <f t="shared" si="14"/>
        <v>-1216</v>
      </c>
      <c r="M22" s="316">
        <f t="shared" si="14"/>
        <v>-1304</v>
      </c>
      <c r="N22" s="316">
        <f t="shared" si="14"/>
        <v>-25</v>
      </c>
      <c r="O22" s="316">
        <f t="shared" si="14"/>
        <v>-314</v>
      </c>
      <c r="P22" s="316">
        <f t="shared" si="14"/>
        <v>-86</v>
      </c>
      <c r="Q22" s="316">
        <f t="shared" si="14"/>
        <v>-400</v>
      </c>
      <c r="R22" s="316">
        <f t="shared" si="14"/>
        <v>-78</v>
      </c>
      <c r="S22" s="316">
        <f t="shared" si="14"/>
        <v>-1704</v>
      </c>
      <c r="T22" s="328">
        <f t="shared" si="14"/>
        <v>-1616</v>
      </c>
      <c r="U22" s="159"/>
    </row>
    <row r="23" spans="1:21" ht="15.75" thickBot="1" x14ac:dyDescent="0.3">
      <c r="A23" s="14" t="s">
        <v>172</v>
      </c>
      <c r="B23" s="192">
        <v>61.755299999999998</v>
      </c>
      <c r="C23" s="192">
        <v>61.673400000000001</v>
      </c>
      <c r="D23" s="192">
        <v>44.579700000000003</v>
      </c>
      <c r="E23" s="589" t="s">
        <v>328</v>
      </c>
      <c r="F23" s="192">
        <v>59.51</v>
      </c>
      <c r="G23" s="192">
        <v>61.4</v>
      </c>
      <c r="H23" s="192">
        <v>59.8</v>
      </c>
      <c r="I23" s="192">
        <v>60.8</v>
      </c>
      <c r="J23" s="354" t="s">
        <v>371</v>
      </c>
      <c r="K23" s="349">
        <f t="shared" ref="K23:Q23" si="15">K8-K13</f>
        <v>-1141</v>
      </c>
      <c r="L23" s="337">
        <f t="shared" si="15"/>
        <v>-2250</v>
      </c>
      <c r="M23" s="337">
        <f t="shared" si="15"/>
        <v>-2389</v>
      </c>
      <c r="N23" s="337">
        <f t="shared" si="15"/>
        <v>1109</v>
      </c>
      <c r="O23" s="337">
        <f t="shared" si="15"/>
        <v>131</v>
      </c>
      <c r="P23" s="337">
        <f t="shared" si="15"/>
        <v>-1443</v>
      </c>
      <c r="Q23" s="337">
        <f t="shared" si="15"/>
        <v>-1312</v>
      </c>
      <c r="R23" s="337">
        <f t="shared" ref="R23:T23" si="16">R8-R13</f>
        <v>-153</v>
      </c>
      <c r="S23" s="337">
        <f t="shared" si="16"/>
        <v>-3701</v>
      </c>
      <c r="T23" s="338">
        <f t="shared" si="16"/>
        <v>-3562</v>
      </c>
      <c r="U23" s="159"/>
    </row>
    <row r="24" spans="1:21" ht="23.25" thickBot="1" x14ac:dyDescent="0.3">
      <c r="A24" s="14" t="s">
        <v>173</v>
      </c>
      <c r="B24" s="192">
        <v>61.946399999999997</v>
      </c>
      <c r="C24" s="192">
        <v>61.855600000000003</v>
      </c>
      <c r="D24" s="192">
        <v>44.756999999999998</v>
      </c>
      <c r="E24" s="590"/>
      <c r="F24" s="192" t="s">
        <v>550</v>
      </c>
      <c r="G24" s="192">
        <v>61.5</v>
      </c>
      <c r="H24" s="192">
        <v>60</v>
      </c>
      <c r="I24" s="312">
        <v>61</v>
      </c>
      <c r="R24" s="159"/>
      <c r="S24" s="159"/>
      <c r="T24" s="159"/>
      <c r="U24" s="159"/>
    </row>
    <row r="25" spans="1:21" ht="22.5" x14ac:dyDescent="0.25">
      <c r="A25" s="70" t="s">
        <v>174</v>
      </c>
      <c r="B25" s="193">
        <v>97.32</v>
      </c>
      <c r="C25" s="193">
        <v>97.59</v>
      </c>
      <c r="D25" s="193">
        <v>98.22</v>
      </c>
      <c r="E25" s="590"/>
      <c r="F25" s="193" t="s">
        <v>551</v>
      </c>
      <c r="G25" s="193">
        <v>98.2</v>
      </c>
      <c r="H25" s="193">
        <v>97.399999999999991</v>
      </c>
      <c r="I25" s="323">
        <v>97.899999999999991</v>
      </c>
      <c r="J25" s="356" t="s">
        <v>124</v>
      </c>
      <c r="K25" s="345">
        <f>E9</f>
        <v>5874</v>
      </c>
      <c r="L25" s="334">
        <f>C9</f>
        <v>3423</v>
      </c>
      <c r="M25" s="334">
        <f>B9</f>
        <v>2698</v>
      </c>
      <c r="N25" s="334">
        <f>D9</f>
        <v>2451</v>
      </c>
      <c r="O25" s="334">
        <f>G9</f>
        <v>5631</v>
      </c>
      <c r="P25" s="334">
        <f>H9</f>
        <v>2220</v>
      </c>
      <c r="Q25" s="325">
        <f>P25+O25</f>
        <v>7851</v>
      </c>
      <c r="R25" s="326">
        <v>36</v>
      </c>
      <c r="S25" s="325">
        <f t="shared" ref="S25" si="17">M25+Q25</f>
        <v>10549</v>
      </c>
      <c r="T25" s="327">
        <f t="shared" ref="T25" si="18">L25+Q25</f>
        <v>11274</v>
      </c>
      <c r="U25" s="159"/>
    </row>
    <row r="26" spans="1:21" x14ac:dyDescent="0.25">
      <c r="A26" s="70" t="s">
        <v>126</v>
      </c>
      <c r="B26" s="194">
        <v>137.93219999999999</v>
      </c>
      <c r="C26" s="194">
        <v>141.38480000000001</v>
      </c>
      <c r="D26" s="194">
        <v>95.185900000000004</v>
      </c>
      <c r="E26" s="590"/>
      <c r="F26" s="194">
        <v>128.72</v>
      </c>
      <c r="G26" s="194">
        <v>109.2</v>
      </c>
      <c r="H26" s="194">
        <v>124.6</v>
      </c>
      <c r="I26" s="319">
        <v>114.8</v>
      </c>
      <c r="J26" s="357" t="s">
        <v>524</v>
      </c>
      <c r="K26" s="347" t="str">
        <f>E12</f>
        <v/>
      </c>
      <c r="L26" s="316">
        <f>C12</f>
        <v>7662</v>
      </c>
      <c r="M26" s="316">
        <f>B12</f>
        <v>4674</v>
      </c>
      <c r="N26" s="316"/>
      <c r="O26" s="316">
        <f>G12</f>
        <v>15312</v>
      </c>
      <c r="P26" s="316">
        <f>H12</f>
        <v>4043</v>
      </c>
      <c r="Q26" s="315">
        <f t="shared" ref="Q26:Q28" si="19">P26+O26</f>
        <v>19355</v>
      </c>
      <c r="R26" s="316">
        <v>438</v>
      </c>
      <c r="S26" s="315">
        <f t="shared" ref="S26:S28" si="20">M26+Q26</f>
        <v>24029</v>
      </c>
      <c r="T26" s="328">
        <f t="shared" ref="T26:T28" si="21">L26+Q26</f>
        <v>27017</v>
      </c>
      <c r="U26" s="159"/>
    </row>
    <row r="27" spans="1:21" x14ac:dyDescent="0.25">
      <c r="A27" s="70" t="s">
        <v>127</v>
      </c>
      <c r="B27" s="194">
        <v>7.3613</v>
      </c>
      <c r="C27" s="194">
        <v>6.3556999999999997</v>
      </c>
      <c r="D27" s="194">
        <v>32.670299999999997</v>
      </c>
      <c r="E27" s="590"/>
      <c r="F27" s="194">
        <v>7.73</v>
      </c>
      <c r="G27" s="194">
        <v>4.5</v>
      </c>
      <c r="H27" s="194">
        <v>5.8</v>
      </c>
      <c r="I27" s="319">
        <v>4.9000000000000004</v>
      </c>
      <c r="J27" s="357" t="s">
        <v>380</v>
      </c>
      <c r="K27" s="347">
        <f>E15</f>
        <v>3015</v>
      </c>
      <c r="L27" s="316">
        <f>C15</f>
        <v>3013</v>
      </c>
      <c r="M27" s="316">
        <f>B15</f>
        <v>2697</v>
      </c>
      <c r="N27" s="316">
        <f>D15</f>
        <v>2</v>
      </c>
      <c r="O27" s="316">
        <f>G15</f>
        <v>2669</v>
      </c>
      <c r="P27" s="316">
        <f>H15</f>
        <v>2095</v>
      </c>
      <c r="Q27" s="315">
        <f t="shared" si="19"/>
        <v>4764</v>
      </c>
      <c r="R27" s="322">
        <v>7</v>
      </c>
      <c r="S27" s="315">
        <f t="shared" si="20"/>
        <v>7461</v>
      </c>
      <c r="T27" s="328">
        <f t="shared" si="21"/>
        <v>7777</v>
      </c>
      <c r="U27" s="159"/>
    </row>
    <row r="28" spans="1:21" x14ac:dyDescent="0.25">
      <c r="A28" s="70" t="s">
        <v>128</v>
      </c>
      <c r="B28" s="194">
        <v>170.64400000000001</v>
      </c>
      <c r="C28" s="194">
        <v>170.85599999999999</v>
      </c>
      <c r="D28" s="194">
        <v>128.0085</v>
      </c>
      <c r="E28" s="591"/>
      <c r="F28" s="194">
        <v>171.92</v>
      </c>
      <c r="G28" s="194">
        <v>171.2</v>
      </c>
      <c r="H28" s="194">
        <v>172.6</v>
      </c>
      <c r="I28" s="319">
        <v>171</v>
      </c>
      <c r="J28" s="358" t="s">
        <v>408</v>
      </c>
      <c r="K28" s="355" t="str">
        <f>E18</f>
        <v/>
      </c>
      <c r="L28" s="316">
        <f>C18</f>
        <v>11164</v>
      </c>
      <c r="M28" s="316">
        <f>B18</f>
        <v>8358</v>
      </c>
      <c r="N28" s="316"/>
      <c r="O28" s="316">
        <v>2409</v>
      </c>
      <c r="P28" s="316">
        <v>10279</v>
      </c>
      <c r="Q28" s="315">
        <f t="shared" si="19"/>
        <v>12688</v>
      </c>
      <c r="R28" s="315"/>
      <c r="S28" s="315">
        <f t="shared" si="20"/>
        <v>21046</v>
      </c>
      <c r="T28" s="328">
        <f t="shared" si="21"/>
        <v>23852</v>
      </c>
      <c r="U28" s="159"/>
    </row>
    <row r="29" spans="1:21" x14ac:dyDescent="0.25">
      <c r="A29" s="73"/>
      <c r="B29" s="6"/>
      <c r="C29" s="6"/>
      <c r="D29" s="6"/>
      <c r="E29" s="69"/>
      <c r="F29" s="6"/>
      <c r="G29" s="6"/>
      <c r="H29" s="6"/>
      <c r="I29" s="324"/>
      <c r="J29" s="359" t="s">
        <v>382</v>
      </c>
      <c r="K29" s="331"/>
      <c r="L29" s="331"/>
      <c r="M29" s="331"/>
      <c r="N29" s="331"/>
      <c r="O29" s="388"/>
      <c r="P29" s="388"/>
      <c r="Q29" s="331"/>
      <c r="R29" s="541"/>
      <c r="S29" s="331"/>
      <c r="T29" s="332"/>
    </row>
    <row r="30" spans="1:21" x14ac:dyDescent="0.25">
      <c r="A30" s="73" t="s">
        <v>334</v>
      </c>
      <c r="B30" s="6"/>
      <c r="C30" s="6"/>
      <c r="D30" s="6"/>
      <c r="E30" s="69"/>
      <c r="F30" s="6"/>
      <c r="G30" s="6"/>
      <c r="H30" s="6"/>
      <c r="I30" s="324"/>
      <c r="J30" s="357" t="s">
        <v>124</v>
      </c>
      <c r="K30" s="348">
        <f>K25/K$5</f>
        <v>8.5328297501452641E-2</v>
      </c>
      <c r="L30" s="317">
        <f t="shared" ref="L30:Q30" si="22">L25/L$5</f>
        <v>6.1377084454007531E-2</v>
      </c>
      <c r="M30" s="389">
        <f t="shared" si="22"/>
        <v>6.3537668087511476E-2</v>
      </c>
      <c r="N30" s="317">
        <f t="shared" si="22"/>
        <v>0.18752869166029074</v>
      </c>
      <c r="O30" s="317">
        <f t="shared" si="22"/>
        <v>0.12920175297707823</v>
      </c>
      <c r="P30" s="317">
        <f t="shared" si="22"/>
        <v>8.9871265484576149E-2</v>
      </c>
      <c r="Q30" s="317">
        <f t="shared" si="22"/>
        <v>0.11497400600424691</v>
      </c>
      <c r="R30" s="317">
        <f t="shared" ref="R30" si="23">R25/R$5</f>
        <v>1.6981132075471698E-2</v>
      </c>
      <c r="S30" s="317">
        <f t="shared" ref="S30:T30" si="24">S25/S$5</f>
        <v>9.5252284465633691E-2</v>
      </c>
      <c r="T30" s="336">
        <f t="shared" si="24"/>
        <v>9.0879045584619719E-2</v>
      </c>
    </row>
    <row r="31" spans="1:21" x14ac:dyDescent="0.25">
      <c r="A31" s="32" t="s">
        <v>335</v>
      </c>
      <c r="B31" s="195">
        <v>15.290000000000001</v>
      </c>
      <c r="C31" s="195">
        <v>14.155999999999999</v>
      </c>
      <c r="D31" s="195">
        <v>10.283000000000001</v>
      </c>
      <c r="E31" s="592" t="s">
        <v>328</v>
      </c>
      <c r="F31" s="195">
        <v>8.02</v>
      </c>
      <c r="G31" s="195">
        <v>8</v>
      </c>
      <c r="H31" s="195">
        <v>7.6</v>
      </c>
      <c r="I31" s="310">
        <v>7.8</v>
      </c>
      <c r="J31" s="357" t="s">
        <v>524</v>
      </c>
      <c r="K31" s="348" t="e">
        <f t="shared" ref="K31:Q33" si="25">K26/K$5</f>
        <v>#VALUE!</v>
      </c>
      <c r="L31" s="317">
        <f t="shared" si="25"/>
        <v>0.13738569123184508</v>
      </c>
      <c r="M31" s="389">
        <f t="shared" si="25"/>
        <v>0.11007229823611143</v>
      </c>
      <c r="N31" s="317">
        <f t="shared" si="25"/>
        <v>0</v>
      </c>
      <c r="O31" s="317">
        <f t="shared" si="25"/>
        <v>0.35132964688066448</v>
      </c>
      <c r="P31" s="317">
        <f t="shared" si="25"/>
        <v>0.1636709578171808</v>
      </c>
      <c r="Q31" s="317">
        <f t="shared" si="25"/>
        <v>0.28344438749359302</v>
      </c>
      <c r="R31" s="540">
        <f t="shared" ref="R31" si="26">R26/R$5</f>
        <v>0.20660377358490567</v>
      </c>
      <c r="S31" s="317">
        <f t="shared" ref="S31:T31" si="27">S26/S$5</f>
        <v>0.21697005815003431</v>
      </c>
      <c r="T31" s="336">
        <f t="shared" si="27"/>
        <v>0.21778243521018903</v>
      </c>
    </row>
    <row r="32" spans="1:21" x14ac:dyDescent="0.25">
      <c r="A32" s="32" t="s">
        <v>336</v>
      </c>
      <c r="B32" s="192">
        <v>-194.9418</v>
      </c>
      <c r="C32" s="194">
        <v>-187.30445</v>
      </c>
      <c r="D32" s="194">
        <v>-84.458200000000005</v>
      </c>
      <c r="E32" s="593"/>
      <c r="F32" s="192">
        <v>-136.21</v>
      </c>
      <c r="G32" s="194">
        <v>-113.9</v>
      </c>
      <c r="H32" s="194">
        <v>-122.3</v>
      </c>
      <c r="I32" s="319">
        <v>-116.8</v>
      </c>
      <c r="J32" s="357" t="s">
        <v>380</v>
      </c>
      <c r="K32" s="348">
        <f t="shared" si="25"/>
        <v>4.3797210923881467E-2</v>
      </c>
      <c r="L32" s="317">
        <f t="shared" si="25"/>
        <v>5.402546171776941E-2</v>
      </c>
      <c r="M32" s="389">
        <f t="shared" si="25"/>
        <v>6.3514118173468664E-2</v>
      </c>
      <c r="N32" s="317">
        <f t="shared" si="25"/>
        <v>1.530221882172915E-4</v>
      </c>
      <c r="O32" s="317">
        <f t="shared" si="25"/>
        <v>6.1239474106876537E-2</v>
      </c>
      <c r="P32" s="317">
        <f t="shared" si="25"/>
        <v>8.4810946482066232E-2</v>
      </c>
      <c r="Q32" s="317">
        <f t="shared" si="25"/>
        <v>6.9766420150838393E-2</v>
      </c>
      <c r="R32" s="317">
        <f t="shared" ref="R32" si="28">R27/R$5</f>
        <v>3.3018867924528303E-3</v>
      </c>
      <c r="S32" s="317">
        <f t="shared" ref="S32:T32" si="29">S27/S$5</f>
        <v>6.7369162422797696E-2</v>
      </c>
      <c r="T32" s="336">
        <f t="shared" si="29"/>
        <v>6.2689935915521341E-2</v>
      </c>
    </row>
    <row r="33" spans="1:20" ht="23.25" thickBot="1" x14ac:dyDescent="0.3">
      <c r="A33" s="32" t="s">
        <v>337</v>
      </c>
      <c r="B33" s="195">
        <v>10.72</v>
      </c>
      <c r="C33" s="195">
        <v>10.764999999999999</v>
      </c>
      <c r="D33" s="195">
        <v>8.0030000000000001</v>
      </c>
      <c r="E33" s="593"/>
      <c r="F33" s="195">
        <v>8.5299999999999994</v>
      </c>
      <c r="G33" s="195">
        <v>12.5</v>
      </c>
      <c r="H33" s="195">
        <v>9.9</v>
      </c>
      <c r="I33" s="310">
        <v>11.600000000000001</v>
      </c>
      <c r="J33" s="360" t="s">
        <v>381</v>
      </c>
      <c r="K33" s="390" t="e">
        <f t="shared" si="25"/>
        <v>#VALUE!</v>
      </c>
      <c r="L33" s="391">
        <f t="shared" si="25"/>
        <v>0.20017930787161556</v>
      </c>
      <c r="M33" s="391">
        <f t="shared" si="25"/>
        <v>0.19683018156983728</v>
      </c>
      <c r="N33" s="391">
        <f t="shared" si="25"/>
        <v>0</v>
      </c>
      <c r="O33" s="391">
        <f t="shared" si="25"/>
        <v>5.5273845306656265E-2</v>
      </c>
      <c r="P33" s="391">
        <f t="shared" si="25"/>
        <v>0.41612015221439558</v>
      </c>
      <c r="Q33" s="391">
        <f t="shared" si="25"/>
        <v>0.18580947499450831</v>
      </c>
      <c r="R33" s="391">
        <f t="shared" ref="R33" si="30">R28/R$5</f>
        <v>0</v>
      </c>
      <c r="S33" s="391">
        <f t="shared" ref="S33:T33" si="31">S28/S$5</f>
        <v>0.19003503449272222</v>
      </c>
      <c r="T33" s="392">
        <f t="shared" si="31"/>
        <v>0.19226955785740196</v>
      </c>
    </row>
    <row r="34" spans="1:20" x14ac:dyDescent="0.25">
      <c r="A34" s="32" t="s">
        <v>332</v>
      </c>
      <c r="B34" s="192">
        <v>-15.1891</v>
      </c>
      <c r="C34" s="194">
        <v>-17.74522</v>
      </c>
      <c r="D34" s="194">
        <v>-1.3621399999999999</v>
      </c>
      <c r="E34" s="593"/>
      <c r="F34" s="192">
        <v>-0.27</v>
      </c>
      <c r="G34" s="194">
        <v>-4.7</v>
      </c>
      <c r="H34" s="194">
        <v>-2.8</v>
      </c>
      <c r="I34" s="319">
        <v>-7.5</v>
      </c>
      <c r="J34" s="365" t="s">
        <v>384</v>
      </c>
      <c r="K34" s="366"/>
      <c r="L34" s="366"/>
      <c r="M34" s="366"/>
      <c r="N34" s="366"/>
      <c r="O34" s="366"/>
      <c r="P34" s="366"/>
      <c r="Q34" s="366"/>
      <c r="R34" s="367"/>
      <c r="S34" s="368" t="s">
        <v>397</v>
      </c>
      <c r="T34" s="369" t="s">
        <v>398</v>
      </c>
    </row>
    <row r="35" spans="1:20" x14ac:dyDescent="0.25">
      <c r="A35" s="32" t="s">
        <v>338</v>
      </c>
      <c r="B35" s="195">
        <v>34.599999999999994</v>
      </c>
      <c r="C35" s="195">
        <v>32.318000000000005</v>
      </c>
      <c r="D35" s="197" t="s">
        <v>328</v>
      </c>
      <c r="E35" s="593"/>
      <c r="F35" s="195">
        <v>7.3</v>
      </c>
      <c r="G35" s="533">
        <v>21.2</v>
      </c>
      <c r="H35" s="533">
        <v>12.7</v>
      </c>
      <c r="I35" s="542">
        <v>18.2</v>
      </c>
      <c r="J35" s="370" t="s">
        <v>394</v>
      </c>
      <c r="K35" s="330"/>
      <c r="L35" s="320">
        <f>INT(C23)</f>
        <v>61</v>
      </c>
      <c r="M35" s="320">
        <f>INT(B23)</f>
        <v>61</v>
      </c>
      <c r="N35" s="320">
        <f>INT(D23)</f>
        <v>44</v>
      </c>
      <c r="O35" s="320">
        <f>INT(G23)</f>
        <v>61</v>
      </c>
      <c r="P35" s="320">
        <f>INT(H23)</f>
        <v>59</v>
      </c>
      <c r="Q35" s="320">
        <f>INT(I23)</f>
        <v>60</v>
      </c>
      <c r="R35" s="321">
        <f>INT(F23)</f>
        <v>59</v>
      </c>
      <c r="S35" s="313">
        <v>52</v>
      </c>
      <c r="T35" s="371">
        <v>43</v>
      </c>
    </row>
    <row r="36" spans="1:20" x14ac:dyDescent="0.25">
      <c r="A36" s="32" t="s">
        <v>339</v>
      </c>
      <c r="B36" s="194">
        <v>258.28089999999997</v>
      </c>
      <c r="C36" s="194">
        <v>237.21996999999999</v>
      </c>
      <c r="D36" s="199" t="s">
        <v>328</v>
      </c>
      <c r="E36" s="593"/>
      <c r="F36" s="194">
        <v>154.31</v>
      </c>
      <c r="G36" s="543">
        <v>157.69999999999999</v>
      </c>
      <c r="H36" s="543">
        <v>168.4</v>
      </c>
      <c r="I36" s="319">
        <v>160.4</v>
      </c>
      <c r="J36" s="370" t="s">
        <v>385</v>
      </c>
      <c r="K36" s="313"/>
      <c r="L36" s="406">
        <f>(C23-INT(C23))*12</f>
        <v>8.0808000000000106</v>
      </c>
      <c r="M36" s="406">
        <f>(B23-INT(B23))*12</f>
        <v>9.0635999999999797</v>
      </c>
      <c r="N36" s="406">
        <f>(D23-INT(D23))*12</f>
        <v>6.9564000000000306</v>
      </c>
      <c r="O36" s="406">
        <f t="shared" ref="O36:Q37" si="32">(G23-INT(G23))*12</f>
        <v>4.7999999999999829</v>
      </c>
      <c r="P36" s="406">
        <f t="shared" si="32"/>
        <v>9.5999999999999659</v>
      </c>
      <c r="Q36" s="535">
        <f t="shared" si="32"/>
        <v>9.5999999999999659</v>
      </c>
      <c r="R36" s="321">
        <f>(F23-INT(F23))*12</f>
        <v>6.1199999999999761</v>
      </c>
      <c r="S36" s="320">
        <v>10.511307011070073</v>
      </c>
      <c r="T36" s="372">
        <v>4.8117615519048513</v>
      </c>
    </row>
    <row r="37" spans="1:20" x14ac:dyDescent="0.25">
      <c r="A37" s="32" t="s">
        <v>340</v>
      </c>
      <c r="B37" s="195">
        <v>10.34</v>
      </c>
      <c r="C37" s="195">
        <v>9.722999999999999</v>
      </c>
      <c r="D37" s="197" t="s">
        <v>328</v>
      </c>
      <c r="E37" s="593"/>
      <c r="F37" s="195">
        <v>8.91</v>
      </c>
      <c r="G37" s="195">
        <v>10.299999999999999</v>
      </c>
      <c r="H37" s="195">
        <v>8.6999999999999993</v>
      </c>
      <c r="I37" s="310">
        <v>9.9</v>
      </c>
      <c r="J37" s="370" t="s">
        <v>386</v>
      </c>
      <c r="K37" s="330"/>
      <c r="L37" s="320">
        <f>(C24-INT(C24))*12</f>
        <v>10.267200000000031</v>
      </c>
      <c r="M37" s="320">
        <f>(B24-INT(B24))*12</f>
        <v>11.356799999999964</v>
      </c>
      <c r="N37" s="320">
        <f>(D24-INT(D24))*12</f>
        <v>9.0839999999999748</v>
      </c>
      <c r="O37" s="320">
        <f t="shared" si="32"/>
        <v>6</v>
      </c>
      <c r="P37" s="320">
        <f t="shared" si="32"/>
        <v>0</v>
      </c>
      <c r="Q37" s="320">
        <f t="shared" si="32"/>
        <v>0</v>
      </c>
      <c r="R37" s="321">
        <v>6.5999999999999659</v>
      </c>
      <c r="S37" s="313"/>
      <c r="T37" s="371"/>
    </row>
    <row r="38" spans="1:20" x14ac:dyDescent="0.25">
      <c r="A38" s="32" t="s">
        <v>333</v>
      </c>
      <c r="B38" s="192">
        <v>45.536000000000001</v>
      </c>
      <c r="C38" s="194">
        <v>51.307830000000003</v>
      </c>
      <c r="D38" s="199" t="s">
        <v>328</v>
      </c>
      <c r="E38" s="594"/>
      <c r="F38" s="192">
        <v>0.28000000000000003</v>
      </c>
      <c r="G38" s="194">
        <v>17.5</v>
      </c>
      <c r="H38" s="194">
        <v>6.4</v>
      </c>
      <c r="I38" s="319">
        <v>23.9</v>
      </c>
      <c r="J38" s="373" t="s">
        <v>387</v>
      </c>
      <c r="K38" s="330"/>
      <c r="L38" s="320">
        <v>61</v>
      </c>
      <c r="M38" s="320">
        <v>62</v>
      </c>
      <c r="N38" s="320">
        <v>48</v>
      </c>
      <c r="O38" s="320">
        <v>62</v>
      </c>
      <c r="P38" s="320">
        <v>60</v>
      </c>
      <c r="Q38" s="320">
        <v>61</v>
      </c>
      <c r="R38" s="585" t="s">
        <v>389</v>
      </c>
      <c r="S38" s="330"/>
      <c r="T38" s="374"/>
    </row>
    <row r="39" spans="1:20" x14ac:dyDescent="0.25">
      <c r="A39" s="73"/>
      <c r="B39" s="4"/>
      <c r="C39" s="6"/>
      <c r="D39" s="6"/>
      <c r="E39" s="7"/>
      <c r="F39" s="4"/>
      <c r="G39" s="6"/>
      <c r="H39" s="6"/>
      <c r="I39" s="324"/>
      <c r="J39" s="373" t="s">
        <v>388</v>
      </c>
      <c r="K39" s="330"/>
      <c r="L39" s="320">
        <v>11.993999999999971</v>
      </c>
      <c r="M39" s="320">
        <v>1.6559999999999775</v>
      </c>
      <c r="N39" s="320">
        <v>3.5135999999999967</v>
      </c>
      <c r="O39" s="535">
        <v>1.2000000000000171</v>
      </c>
      <c r="P39" s="320">
        <v>4.7999999999999829</v>
      </c>
      <c r="Q39" s="535">
        <v>6</v>
      </c>
      <c r="R39" s="586"/>
      <c r="S39" s="330"/>
      <c r="T39" s="374"/>
    </row>
    <row r="40" spans="1:20" x14ac:dyDescent="0.25">
      <c r="A40" s="73" t="s">
        <v>129</v>
      </c>
      <c r="B40" s="4"/>
      <c r="C40" s="6"/>
      <c r="D40" s="6"/>
      <c r="E40" s="7"/>
      <c r="F40" s="4"/>
      <c r="G40" s="6"/>
      <c r="H40" s="6"/>
      <c r="I40" s="324"/>
      <c r="J40" s="329" t="s">
        <v>390</v>
      </c>
      <c r="K40" s="330"/>
      <c r="L40" s="330"/>
      <c r="M40" s="330"/>
      <c r="N40" s="330"/>
      <c r="O40" s="330"/>
      <c r="P40" s="330"/>
      <c r="Q40" s="330"/>
      <c r="R40" s="330"/>
      <c r="S40" s="330"/>
      <c r="T40" s="374"/>
    </row>
    <row r="41" spans="1:20" x14ac:dyDescent="0.25">
      <c r="A41" s="14" t="s">
        <v>342</v>
      </c>
      <c r="B41" s="195">
        <v>67.892129999999995</v>
      </c>
      <c r="C41" s="195">
        <v>68.662660000000002</v>
      </c>
      <c r="D41" s="195">
        <v>65.275800000000004</v>
      </c>
      <c r="E41" s="592" t="s">
        <v>328</v>
      </c>
      <c r="F41" s="195">
        <v>64.37</v>
      </c>
      <c r="G41" s="195">
        <v>52.300000000000004</v>
      </c>
      <c r="H41" s="195">
        <v>59.20000000000001</v>
      </c>
      <c r="I41" s="310">
        <v>54.79999999999999</v>
      </c>
      <c r="J41" s="373" t="s">
        <v>387</v>
      </c>
      <c r="K41" s="330"/>
      <c r="L41" s="313">
        <v>63</v>
      </c>
      <c r="M41" s="313">
        <v>63</v>
      </c>
      <c r="N41" s="330"/>
      <c r="O41" s="313">
        <v>63</v>
      </c>
      <c r="P41" s="313">
        <v>62</v>
      </c>
      <c r="Q41" s="313">
        <v>62</v>
      </c>
      <c r="R41" s="330"/>
      <c r="S41" s="330"/>
      <c r="T41" s="374"/>
    </row>
    <row r="42" spans="1:20" x14ac:dyDescent="0.25">
      <c r="A42" s="14" t="s">
        <v>343</v>
      </c>
      <c r="B42" s="195">
        <v>66.223269999999999</v>
      </c>
      <c r="C42" s="195">
        <v>67.246549999999999</v>
      </c>
      <c r="D42" s="195">
        <v>65.734800000000007</v>
      </c>
      <c r="E42" s="593"/>
      <c r="F42" s="195">
        <v>64.36</v>
      </c>
      <c r="G42" s="195">
        <v>51.300000000000004</v>
      </c>
      <c r="H42" s="195">
        <v>58.8</v>
      </c>
      <c r="I42" s="310">
        <v>54</v>
      </c>
      <c r="J42" s="373" t="s">
        <v>388</v>
      </c>
      <c r="K42" s="330"/>
      <c r="L42" s="320">
        <v>2.9171999999999798</v>
      </c>
      <c r="M42" s="320">
        <v>5.2404000000000224</v>
      </c>
      <c r="N42" s="330"/>
      <c r="O42" s="320">
        <v>1.2000000000000171</v>
      </c>
      <c r="P42" s="320">
        <v>2.4000000000000341</v>
      </c>
      <c r="Q42" s="535">
        <v>10.799999999999983</v>
      </c>
      <c r="R42" s="330"/>
      <c r="S42" s="330"/>
      <c r="T42" s="374"/>
    </row>
    <row r="43" spans="1:20" x14ac:dyDescent="0.25">
      <c r="A43" s="14" t="s">
        <v>163</v>
      </c>
      <c r="B43" s="195">
        <v>29.266999999999999</v>
      </c>
      <c r="C43" s="195">
        <v>29.813000000000002</v>
      </c>
      <c r="D43" s="195">
        <v>46.339999999999996</v>
      </c>
      <c r="E43" s="593"/>
      <c r="F43" s="195">
        <v>9.0399999999999991</v>
      </c>
      <c r="G43" s="195">
        <v>13.700000000000001</v>
      </c>
      <c r="H43" s="195">
        <v>16.5</v>
      </c>
      <c r="I43" s="310">
        <v>14.7</v>
      </c>
      <c r="J43" s="329" t="s">
        <v>391</v>
      </c>
      <c r="K43" s="330"/>
      <c r="L43" s="330"/>
      <c r="M43" s="330"/>
      <c r="N43" s="330"/>
      <c r="O43" s="330"/>
      <c r="P43" s="330"/>
      <c r="Q43" s="330"/>
      <c r="R43" s="330"/>
      <c r="S43" s="330"/>
      <c r="T43" s="374"/>
    </row>
    <row r="44" spans="1:20" x14ac:dyDescent="0.25">
      <c r="A44" s="32" t="s">
        <v>150</v>
      </c>
      <c r="B44" s="195">
        <v>5.7450000000000001</v>
      </c>
      <c r="C44" s="195">
        <v>4.8959999999999999</v>
      </c>
      <c r="D44" s="195">
        <v>37.69</v>
      </c>
      <c r="E44" s="593"/>
      <c r="F44" s="195">
        <v>0.97</v>
      </c>
      <c r="G44" s="195">
        <v>1.4000000000000001</v>
      </c>
      <c r="H44" s="195">
        <v>2.1999999999999997</v>
      </c>
      <c r="I44" s="310">
        <v>1.7000000000000002</v>
      </c>
      <c r="J44" s="373" t="s">
        <v>387</v>
      </c>
      <c r="K44" s="330"/>
      <c r="L44" s="320">
        <v>59</v>
      </c>
      <c r="M44" s="320">
        <v>59</v>
      </c>
      <c r="N44" s="330"/>
      <c r="O44" s="313">
        <v>60</v>
      </c>
      <c r="P44" s="313">
        <v>59</v>
      </c>
      <c r="Q44" s="313">
        <v>59</v>
      </c>
      <c r="R44" s="330"/>
      <c r="S44" s="330"/>
      <c r="T44" s="374"/>
    </row>
    <row r="45" spans="1:20" x14ac:dyDescent="0.25">
      <c r="A45" s="14" t="s">
        <v>344</v>
      </c>
      <c r="B45" s="201">
        <v>691.24698999999998</v>
      </c>
      <c r="C45" s="201">
        <v>661.02023999999994</v>
      </c>
      <c r="D45" s="201">
        <v>554.61590000000001</v>
      </c>
      <c r="E45" s="593"/>
      <c r="F45" s="281" t="s">
        <v>304</v>
      </c>
      <c r="G45" s="201">
        <v>458.3</v>
      </c>
      <c r="H45" s="201">
        <v>488.8</v>
      </c>
      <c r="I45" s="361">
        <v>469.3</v>
      </c>
      <c r="J45" s="373" t="s">
        <v>388</v>
      </c>
      <c r="K45" s="330"/>
      <c r="L45" s="320">
        <v>6.6162499820851508</v>
      </c>
      <c r="M45" s="320">
        <v>3.1996156496769004</v>
      </c>
      <c r="N45" s="330"/>
      <c r="O45" s="320">
        <v>0</v>
      </c>
      <c r="P45" s="320">
        <v>1.2000000000000171</v>
      </c>
      <c r="Q45" s="320">
        <v>3.5999999999999659</v>
      </c>
      <c r="R45" s="330"/>
      <c r="S45" s="330"/>
      <c r="T45" s="374"/>
    </row>
    <row r="46" spans="1:20" x14ac:dyDescent="0.25">
      <c r="A46" s="14" t="s">
        <v>130</v>
      </c>
      <c r="B46" s="195">
        <v>5.1859999999999999</v>
      </c>
      <c r="C46" s="195">
        <v>4.673</v>
      </c>
      <c r="D46" s="195">
        <v>19.869999999999997</v>
      </c>
      <c r="E46" s="593"/>
      <c r="F46" s="195">
        <v>0.67</v>
      </c>
      <c r="G46" s="195">
        <v>28.799999999999997</v>
      </c>
      <c r="H46" s="195">
        <v>18.8</v>
      </c>
      <c r="I46" s="310">
        <v>25.2</v>
      </c>
      <c r="J46" s="329" t="s">
        <v>392</v>
      </c>
      <c r="K46" s="330"/>
      <c r="L46" s="375"/>
      <c r="M46" s="330"/>
      <c r="N46" s="330"/>
      <c r="O46" s="330"/>
      <c r="P46" s="330"/>
      <c r="Q46" s="330"/>
      <c r="R46" s="330"/>
      <c r="S46" s="330"/>
      <c r="T46" s="374"/>
    </row>
    <row r="47" spans="1:20" ht="28.5" customHeight="1" x14ac:dyDescent="0.25">
      <c r="A47" s="32" t="s">
        <v>535</v>
      </c>
      <c r="B47" s="195">
        <v>255.43594999999999</v>
      </c>
      <c r="C47" s="195">
        <v>247.21905000000001</v>
      </c>
      <c r="D47" s="195">
        <v>300.22210000000001</v>
      </c>
      <c r="E47" s="593"/>
      <c r="F47" s="203">
        <v>236.83</v>
      </c>
      <c r="G47" s="203">
        <v>133.5</v>
      </c>
      <c r="H47" s="203">
        <v>150.19999999999999</v>
      </c>
      <c r="I47" s="362">
        <v>138.69999999999999</v>
      </c>
      <c r="J47" s="373" t="s">
        <v>387</v>
      </c>
      <c r="K47" s="330"/>
      <c r="L47" s="313">
        <v>63</v>
      </c>
      <c r="M47" s="313">
        <v>63</v>
      </c>
      <c r="N47" s="330"/>
      <c r="O47" s="313">
        <v>63</v>
      </c>
      <c r="P47" s="313">
        <v>62</v>
      </c>
      <c r="Q47" s="313">
        <v>62</v>
      </c>
      <c r="R47" s="330"/>
      <c r="S47" s="330"/>
      <c r="T47" s="374"/>
    </row>
    <row r="48" spans="1:20" x14ac:dyDescent="0.25">
      <c r="A48" s="32" t="s">
        <v>131</v>
      </c>
      <c r="B48" s="195">
        <v>22.268999999999998</v>
      </c>
      <c r="C48" s="195">
        <v>20.957999999999998</v>
      </c>
      <c r="D48" s="195">
        <v>11.73</v>
      </c>
      <c r="E48" s="594"/>
      <c r="F48" s="195">
        <v>23.89</v>
      </c>
      <c r="G48" s="195">
        <v>26.8</v>
      </c>
      <c r="H48" s="195">
        <v>20.9</v>
      </c>
      <c r="I48" s="310">
        <v>24.7</v>
      </c>
      <c r="J48" s="373" t="s">
        <v>388</v>
      </c>
      <c r="K48" s="330"/>
      <c r="L48" s="320">
        <v>1.7512235999999746</v>
      </c>
      <c r="M48" s="320">
        <v>4.0727604000000213</v>
      </c>
      <c r="N48" s="330"/>
      <c r="O48" s="320">
        <v>1.2000000000000171</v>
      </c>
      <c r="P48" s="320">
        <v>2.4000000000000341</v>
      </c>
      <c r="Q48" s="320">
        <v>9.5999999999999659</v>
      </c>
      <c r="R48" s="330"/>
      <c r="S48" s="330"/>
      <c r="T48" s="374"/>
    </row>
    <row r="49" spans="1:20" x14ac:dyDescent="0.25">
      <c r="A49" s="73"/>
      <c r="B49" s="10"/>
      <c r="C49" s="7"/>
      <c r="D49" s="7"/>
      <c r="E49" s="7"/>
      <c r="F49" s="10"/>
      <c r="G49" s="7"/>
      <c r="H49" s="7"/>
      <c r="I49" s="363"/>
      <c r="J49" s="329" t="s">
        <v>393</v>
      </c>
      <c r="K49" s="330"/>
      <c r="L49" s="330"/>
      <c r="M49" s="330"/>
      <c r="N49" s="330"/>
      <c r="O49" s="330"/>
      <c r="P49" s="330"/>
      <c r="Q49" s="330"/>
      <c r="R49" s="330"/>
      <c r="S49" s="330"/>
      <c r="T49" s="374"/>
    </row>
    <row r="50" spans="1:20" x14ac:dyDescent="0.25">
      <c r="A50" s="73" t="s">
        <v>132</v>
      </c>
      <c r="B50" s="10"/>
      <c r="C50" s="7"/>
      <c r="D50" s="7"/>
      <c r="E50" s="7"/>
      <c r="F50" s="10"/>
      <c r="G50" s="7"/>
      <c r="H50" s="7"/>
      <c r="I50" s="363"/>
      <c r="J50" s="373" t="s">
        <v>387</v>
      </c>
      <c r="K50" s="330"/>
      <c r="L50" s="320">
        <v>59</v>
      </c>
      <c r="M50" s="320">
        <v>58</v>
      </c>
      <c r="N50" s="330"/>
      <c r="O50" s="313">
        <v>59</v>
      </c>
      <c r="P50" s="313">
        <v>59</v>
      </c>
      <c r="Q50" s="313">
        <v>59</v>
      </c>
      <c r="R50" s="330"/>
      <c r="S50" s="330"/>
      <c r="T50" s="374"/>
    </row>
    <row r="51" spans="1:20" x14ac:dyDescent="0.25">
      <c r="A51" s="71" t="s">
        <v>133</v>
      </c>
      <c r="B51" s="204">
        <v>2167</v>
      </c>
      <c r="C51" s="204">
        <v>2097</v>
      </c>
      <c r="D51" s="204">
        <v>1491</v>
      </c>
      <c r="E51" s="589" t="s">
        <v>328</v>
      </c>
      <c r="F51" s="204" t="s">
        <v>552</v>
      </c>
      <c r="G51" s="204">
        <v>1238.7</v>
      </c>
      <c r="H51" s="204">
        <v>1443.1</v>
      </c>
      <c r="I51" s="364">
        <v>1312.6</v>
      </c>
      <c r="J51" s="373" t="s">
        <v>388</v>
      </c>
      <c r="K51" s="330"/>
      <c r="L51" s="320">
        <v>3.2506767228426554</v>
      </c>
      <c r="M51" s="320">
        <v>11.775205608394174</v>
      </c>
      <c r="N51" s="330"/>
      <c r="O51" s="320">
        <v>10.799999999999983</v>
      </c>
      <c r="P51" s="320">
        <v>0</v>
      </c>
      <c r="Q51" s="320">
        <v>2.4000000000000341</v>
      </c>
      <c r="R51" s="330"/>
      <c r="S51" s="330"/>
      <c r="T51" s="374"/>
    </row>
    <row r="52" spans="1:20" x14ac:dyDescent="0.25">
      <c r="A52" s="71" t="s">
        <v>521</v>
      </c>
      <c r="B52" s="204">
        <v>2245</v>
      </c>
      <c r="C52" s="204">
        <v>2167</v>
      </c>
      <c r="D52" s="204">
        <v>1536</v>
      </c>
      <c r="E52" s="591"/>
      <c r="F52" s="204" t="s">
        <v>553</v>
      </c>
      <c r="G52" s="204">
        <v>1289.5</v>
      </c>
      <c r="H52" s="204">
        <v>1536.9</v>
      </c>
      <c r="I52" s="364">
        <v>1379</v>
      </c>
      <c r="J52" s="329" t="s">
        <v>455</v>
      </c>
      <c r="K52" s="330"/>
      <c r="L52" s="384"/>
      <c r="M52" s="384"/>
      <c r="N52" s="330"/>
      <c r="O52" s="384"/>
      <c r="P52" s="384"/>
      <c r="Q52" s="384"/>
      <c r="R52" s="330"/>
      <c r="S52" s="330"/>
      <c r="T52" s="374"/>
    </row>
    <row r="53" spans="1:20" ht="12.75" customHeight="1" x14ac:dyDescent="0.25">
      <c r="A53" s="549" t="s">
        <v>471</v>
      </c>
      <c r="B53" s="574"/>
      <c r="C53" s="574"/>
      <c r="D53" s="574"/>
      <c r="E53" s="574"/>
      <c r="F53" s="574"/>
      <c r="G53" s="574"/>
      <c r="H53" s="574"/>
      <c r="I53" s="574"/>
      <c r="J53" s="329" t="s">
        <v>390</v>
      </c>
      <c r="K53" s="330"/>
      <c r="L53" s="384"/>
      <c r="M53" s="384"/>
      <c r="N53" s="330"/>
      <c r="O53" s="384"/>
      <c r="P53" s="384"/>
      <c r="Q53" s="384"/>
      <c r="R53" s="330"/>
      <c r="S53" s="330"/>
      <c r="T53" s="374"/>
    </row>
    <row r="54" spans="1:20" x14ac:dyDescent="0.25">
      <c r="A54" s="572" t="s">
        <v>493</v>
      </c>
      <c r="B54" s="597"/>
      <c r="C54" s="597"/>
      <c r="D54" s="597"/>
      <c r="E54" s="597"/>
      <c r="F54" s="597"/>
      <c r="G54" s="597"/>
      <c r="H54" s="597"/>
      <c r="I54" s="597"/>
      <c r="J54" s="373" t="s">
        <v>388</v>
      </c>
      <c r="K54" s="330"/>
      <c r="L54" s="405">
        <v>1.1659764000000052</v>
      </c>
      <c r="M54" s="384"/>
      <c r="N54" s="330"/>
      <c r="O54" s="384"/>
      <c r="P54" s="384"/>
      <c r="Q54" s="384"/>
      <c r="R54" s="330"/>
      <c r="S54" s="330"/>
      <c r="T54" s="374"/>
    </row>
    <row r="55" spans="1:20" ht="15.75" thickBot="1" x14ac:dyDescent="0.3">
      <c r="A55" s="570" t="s">
        <v>494</v>
      </c>
      <c r="B55" s="587"/>
      <c r="C55" s="587"/>
      <c r="D55" s="587"/>
      <c r="E55" s="587"/>
      <c r="F55" s="587"/>
      <c r="G55" s="587"/>
      <c r="H55" s="587"/>
      <c r="I55" s="587"/>
      <c r="J55" s="329" t="s">
        <v>391</v>
      </c>
      <c r="K55" s="330"/>
      <c r="L55" s="384"/>
      <c r="M55" s="384"/>
      <c r="N55" s="330"/>
      <c r="O55" s="384"/>
      <c r="P55" s="384"/>
      <c r="Q55" s="384"/>
      <c r="R55" s="330"/>
      <c r="S55" s="330"/>
      <c r="T55" s="374"/>
    </row>
    <row r="56" spans="1:20" x14ac:dyDescent="0.25">
      <c r="A56" s="598" t="s">
        <v>476</v>
      </c>
      <c r="B56" s="599"/>
      <c r="C56" s="599"/>
      <c r="D56" s="599"/>
      <c r="E56" s="599"/>
      <c r="F56" s="599"/>
      <c r="G56" s="599"/>
      <c r="H56" s="599"/>
      <c r="I56" s="599"/>
      <c r="J56" s="373" t="s">
        <v>388</v>
      </c>
      <c r="K56" s="330"/>
      <c r="L56" s="405">
        <v>3.6073164000000304</v>
      </c>
      <c r="M56" s="384"/>
      <c r="N56" s="330"/>
      <c r="O56" s="384"/>
      <c r="P56" s="384"/>
      <c r="Q56" s="384"/>
      <c r="R56" s="367"/>
      <c r="S56" s="367"/>
      <c r="T56" s="381"/>
    </row>
    <row r="57" spans="1:20" ht="25.5" customHeight="1" x14ac:dyDescent="0.25">
      <c r="A57" s="570"/>
      <c r="B57" s="587"/>
      <c r="C57" s="587"/>
      <c r="D57" s="587"/>
      <c r="E57" s="587"/>
      <c r="F57" s="587"/>
      <c r="G57" s="587"/>
      <c r="H57" s="587"/>
      <c r="I57" s="587"/>
      <c r="J57" s="329" t="s">
        <v>395</v>
      </c>
      <c r="K57" s="330"/>
      <c r="L57" s="330"/>
      <c r="M57" s="330"/>
      <c r="N57" s="330"/>
      <c r="O57" s="330"/>
      <c r="P57" s="330"/>
      <c r="Q57" s="330"/>
      <c r="R57" s="330"/>
      <c r="S57" s="330"/>
      <c r="T57" s="374"/>
    </row>
    <row r="58" spans="1:20" ht="24.75" customHeight="1" x14ac:dyDescent="0.25">
      <c r="A58" s="572"/>
      <c r="B58" s="573"/>
      <c r="C58" s="573"/>
      <c r="D58" s="573"/>
      <c r="E58" s="573"/>
      <c r="F58" s="573"/>
      <c r="G58" s="573"/>
      <c r="H58" s="573"/>
      <c r="I58" s="573"/>
      <c r="J58" s="373" t="s">
        <v>394</v>
      </c>
      <c r="K58" s="330"/>
      <c r="L58" s="320">
        <v>60</v>
      </c>
      <c r="M58" s="320">
        <v>60</v>
      </c>
      <c r="N58" s="330"/>
      <c r="O58" s="313">
        <v>61</v>
      </c>
      <c r="P58" s="313">
        <v>59</v>
      </c>
      <c r="Q58" s="313">
        <v>60</v>
      </c>
      <c r="R58" s="384"/>
      <c r="S58" s="330"/>
      <c r="T58" s="374"/>
    </row>
    <row r="59" spans="1:20" ht="21" customHeight="1" x14ac:dyDescent="0.25">
      <c r="A59" s="572"/>
      <c r="B59" s="573"/>
      <c r="C59" s="573"/>
      <c r="D59" s="573"/>
      <c r="E59" s="573"/>
      <c r="F59" s="573"/>
      <c r="G59" s="573"/>
      <c r="H59" s="573"/>
      <c r="I59" s="573"/>
      <c r="J59" s="373" t="s">
        <v>385</v>
      </c>
      <c r="K59" s="330"/>
      <c r="L59" s="320">
        <v>9.8532000000000153</v>
      </c>
      <c r="M59" s="320">
        <v>11.792400000000015</v>
      </c>
      <c r="N59" s="330"/>
      <c r="O59" s="535">
        <v>8.4000000000000341</v>
      </c>
      <c r="P59" s="406">
        <v>10.799999999999983</v>
      </c>
      <c r="Q59" s="535">
        <v>10.799999999999983</v>
      </c>
      <c r="R59" s="384"/>
      <c r="S59" s="330"/>
      <c r="T59" s="374"/>
    </row>
    <row r="60" spans="1:20" ht="15" customHeight="1" x14ac:dyDescent="0.25">
      <c r="A60" s="572"/>
      <c r="B60" s="573"/>
      <c r="C60" s="573"/>
      <c r="D60" s="573"/>
      <c r="E60" s="573"/>
      <c r="F60" s="573"/>
      <c r="G60" s="573"/>
      <c r="H60" s="573"/>
      <c r="I60" s="573"/>
      <c r="J60" s="329" t="s">
        <v>396</v>
      </c>
      <c r="K60" s="330"/>
      <c r="L60" s="330"/>
      <c r="M60" s="330"/>
      <c r="N60" s="330"/>
      <c r="O60" s="330"/>
      <c r="P60" s="330"/>
      <c r="Q60" s="330"/>
      <c r="R60" s="330"/>
      <c r="S60" s="330"/>
      <c r="T60" s="374"/>
    </row>
    <row r="61" spans="1:20" x14ac:dyDescent="0.25">
      <c r="A61" s="572"/>
      <c r="B61" s="573"/>
      <c r="C61" s="573"/>
      <c r="D61" s="573"/>
      <c r="E61" s="573"/>
      <c r="F61" s="573"/>
      <c r="G61" s="573"/>
      <c r="H61" s="573"/>
      <c r="I61" s="573"/>
      <c r="J61" s="373" t="s">
        <v>394</v>
      </c>
      <c r="K61" s="330"/>
      <c r="L61" s="320">
        <v>57</v>
      </c>
      <c r="M61" s="320">
        <v>57</v>
      </c>
      <c r="N61" s="330"/>
      <c r="O61" s="313">
        <v>57</v>
      </c>
      <c r="P61" s="313">
        <v>54</v>
      </c>
      <c r="Q61" s="313">
        <v>56</v>
      </c>
      <c r="R61" s="330"/>
      <c r="S61" s="330"/>
      <c r="T61" s="374"/>
    </row>
    <row r="62" spans="1:20" ht="21" customHeight="1" thickBot="1" x14ac:dyDescent="0.3">
      <c r="A62" s="572"/>
      <c r="B62" s="573"/>
      <c r="C62" s="573"/>
      <c r="D62" s="573"/>
      <c r="E62" s="573"/>
      <c r="F62" s="573"/>
      <c r="G62" s="573"/>
      <c r="H62" s="573"/>
      <c r="I62" s="573"/>
      <c r="J62" s="378" t="s">
        <v>385</v>
      </c>
      <c r="K62" s="330"/>
      <c r="L62" s="379">
        <v>8.6783999999999821</v>
      </c>
      <c r="M62" s="379">
        <v>3.2220000000000368</v>
      </c>
      <c r="N62" s="330"/>
      <c r="O62" s="536">
        <v>0</v>
      </c>
      <c r="P62" s="536">
        <v>8.4000000000000341</v>
      </c>
      <c r="Q62" s="536">
        <v>4.7999999999999829</v>
      </c>
      <c r="R62" s="330"/>
      <c r="S62" s="330"/>
      <c r="T62" s="374"/>
    </row>
    <row r="63" spans="1:20" ht="15" customHeight="1" thickBot="1" x14ac:dyDescent="0.3">
      <c r="A63" s="572"/>
      <c r="B63" s="573"/>
      <c r="C63" s="573"/>
      <c r="D63" s="573"/>
      <c r="E63" s="573"/>
      <c r="F63" s="573"/>
      <c r="G63" s="573"/>
      <c r="H63" s="573"/>
      <c r="I63" s="573"/>
      <c r="J63" s="380" t="s">
        <v>401</v>
      </c>
      <c r="K63" s="367"/>
      <c r="L63" s="367"/>
      <c r="M63" s="367"/>
      <c r="N63" s="367"/>
      <c r="O63" s="367"/>
      <c r="P63" s="367"/>
      <c r="Q63" s="367"/>
      <c r="R63" s="376"/>
      <c r="S63" s="376"/>
      <c r="T63" s="377"/>
    </row>
    <row r="64" spans="1:20" ht="15.75" x14ac:dyDescent="0.25">
      <c r="A64" s="570"/>
      <c r="B64" s="587"/>
      <c r="C64" s="587"/>
      <c r="D64" s="587"/>
      <c r="E64" s="587"/>
      <c r="F64" s="587"/>
      <c r="G64" s="587"/>
      <c r="H64" s="587"/>
      <c r="I64" s="587"/>
      <c r="J64" s="382" t="s">
        <v>404</v>
      </c>
      <c r="K64" s="330"/>
      <c r="L64" s="330"/>
      <c r="M64" s="330"/>
      <c r="N64" s="330"/>
      <c r="O64" s="330"/>
      <c r="P64" s="330"/>
      <c r="Q64" s="330"/>
      <c r="R64" s="367"/>
      <c r="S64" s="367"/>
      <c r="T64" s="381"/>
    </row>
    <row r="65" spans="1:20" x14ac:dyDescent="0.25">
      <c r="A65" s="572"/>
      <c r="B65" s="573"/>
      <c r="C65" s="573"/>
      <c r="D65" s="573"/>
      <c r="E65" s="573"/>
      <c r="F65" s="573"/>
      <c r="G65" s="573"/>
      <c r="H65" s="573"/>
      <c r="I65" s="573"/>
      <c r="J65" s="383" t="s">
        <v>403</v>
      </c>
      <c r="K65" s="330"/>
      <c r="L65" s="320">
        <f>$C$31*$C$5/100</f>
        <v>7894.801199999999</v>
      </c>
      <c r="M65" s="320">
        <f>$B$31*$B$5/100</f>
        <v>6492.5927000000001</v>
      </c>
      <c r="N65" s="320">
        <f>$D$31*$D$5/100</f>
        <v>1343.9881000000003</v>
      </c>
      <c r="O65" s="320">
        <f>$G$31*$G$5/100</f>
        <v>3486.64</v>
      </c>
      <c r="P65" s="320">
        <f>$H$31*$H$5/100</f>
        <v>1877.3519999999999</v>
      </c>
      <c r="Q65" s="320">
        <f>$I$31*$I$5/100</f>
        <v>5326.23</v>
      </c>
      <c r="R65" s="330"/>
      <c r="S65" s="330"/>
      <c r="T65" s="374"/>
    </row>
    <row r="66" spans="1:20" ht="15" customHeight="1" x14ac:dyDescent="0.25">
      <c r="A66" s="572"/>
      <c r="B66" s="573"/>
      <c r="C66" s="573"/>
      <c r="D66" s="573"/>
      <c r="E66" s="573"/>
      <c r="F66" s="573"/>
      <c r="G66" s="573"/>
      <c r="H66" s="573"/>
      <c r="I66" s="573"/>
      <c r="J66" s="383" t="s">
        <v>375</v>
      </c>
      <c r="K66" s="330"/>
      <c r="L66" s="320">
        <v>7796.0024955999997</v>
      </c>
      <c r="M66" s="320">
        <v>6316.0015992000008</v>
      </c>
      <c r="N66" s="320">
        <v>1267.0001167999999</v>
      </c>
      <c r="O66" s="320">
        <v>3192.212</v>
      </c>
      <c r="P66" s="320">
        <v>1902.3069999999998</v>
      </c>
      <c r="Q66" s="320">
        <v>5120.5779999999995</v>
      </c>
      <c r="R66" s="330"/>
      <c r="S66" s="330"/>
      <c r="T66" s="374"/>
    </row>
    <row r="67" spans="1:20" x14ac:dyDescent="0.25">
      <c r="A67" s="570"/>
      <c r="B67" s="587"/>
      <c r="C67" s="587"/>
      <c r="D67" s="587"/>
      <c r="E67" s="587"/>
      <c r="F67" s="587"/>
      <c r="G67" s="587"/>
      <c r="H67" s="587"/>
      <c r="I67" s="587"/>
      <c r="J67" s="385" t="s">
        <v>405</v>
      </c>
      <c r="K67" s="330"/>
      <c r="L67" s="314">
        <f>L65/L66-1</f>
        <v>1.2672995481435523E-2</v>
      </c>
      <c r="M67" s="314">
        <f t="shared" ref="M67:Q67" si="33">M65/M66-1</f>
        <v>2.7959318569894975E-2</v>
      </c>
      <c r="N67" s="314">
        <f t="shared" si="33"/>
        <v>6.0763990609918217E-2</v>
      </c>
      <c r="O67" s="314">
        <f t="shared" si="33"/>
        <v>9.223322260551603E-2</v>
      </c>
      <c r="P67" s="314">
        <f t="shared" si="33"/>
        <v>-1.3118282170017759E-2</v>
      </c>
      <c r="Q67" s="314">
        <f t="shared" si="33"/>
        <v>4.0161872351129224E-2</v>
      </c>
      <c r="R67" s="330"/>
      <c r="S67" s="330"/>
      <c r="T67" s="374"/>
    </row>
    <row r="68" spans="1:20" ht="15.75" x14ac:dyDescent="0.25">
      <c r="A68" s="307"/>
      <c r="B68" s="295"/>
      <c r="C68" s="295"/>
      <c r="D68" s="295"/>
      <c r="E68" s="295"/>
      <c r="F68" s="295"/>
      <c r="G68" s="295"/>
      <c r="H68" s="295"/>
      <c r="I68" s="295"/>
      <c r="J68" s="386" t="s">
        <v>406</v>
      </c>
      <c r="K68" s="330"/>
      <c r="L68" s="330"/>
      <c r="M68" s="330"/>
      <c r="N68" s="330"/>
      <c r="O68" s="330"/>
      <c r="P68" s="330"/>
      <c r="Q68" s="330"/>
      <c r="R68" s="330"/>
      <c r="S68" s="330"/>
      <c r="T68" s="374"/>
    </row>
    <row r="69" spans="1:20" ht="15" customHeight="1" x14ac:dyDescent="0.25">
      <c r="A69" s="588"/>
      <c r="B69" s="588"/>
      <c r="C69" s="588"/>
      <c r="D69" s="588"/>
      <c r="E69" s="588"/>
      <c r="F69" s="588"/>
      <c r="G69" s="588"/>
      <c r="H69" s="588"/>
      <c r="I69" s="588"/>
      <c r="J69" s="383" t="s">
        <v>403</v>
      </c>
      <c r="K69" s="330"/>
      <c r="L69" s="320">
        <f>-L65*C32*12</f>
        <v>17744776.759504076</v>
      </c>
      <c r="M69" s="320">
        <f>-M65*B32*12</f>
        <v>15188132.491258319</v>
      </c>
      <c r="N69" s="320">
        <f>-N65*D32*12</f>
        <v>1362129.7889690404</v>
      </c>
      <c r="O69" s="320">
        <f>-O65*G32*12</f>
        <v>4765539.5520000001</v>
      </c>
      <c r="P69" s="320">
        <f>-P65*H32*12</f>
        <v>2755201.7951999996</v>
      </c>
      <c r="Q69" s="320">
        <f>-Q65*I32*12</f>
        <v>7465243.9680000003</v>
      </c>
      <c r="R69" s="330"/>
      <c r="S69" s="330"/>
      <c r="T69" s="374"/>
    </row>
    <row r="70" spans="1:20" ht="15.75" thickBot="1" x14ac:dyDescent="0.3">
      <c r="A70" s="183"/>
      <c r="B70" s="183"/>
      <c r="C70" s="183"/>
      <c r="D70" s="183"/>
      <c r="E70" s="183"/>
      <c r="F70" s="183"/>
      <c r="G70" s="183"/>
      <c r="H70" s="183"/>
      <c r="I70" s="183"/>
      <c r="J70" s="387" t="s">
        <v>375</v>
      </c>
      <c r="K70" s="376"/>
      <c r="L70" s="313">
        <v>16857913.502423886</v>
      </c>
      <c r="M70" s="320">
        <v>14452288.923761804</v>
      </c>
      <c r="N70" s="320">
        <v>1195966.3877380663</v>
      </c>
      <c r="O70" s="320">
        <v>4129445.4432000001</v>
      </c>
      <c r="P70" s="320">
        <v>2837481.1211999995</v>
      </c>
      <c r="Q70" s="320">
        <v>6998806.0103999991</v>
      </c>
      <c r="R70" s="330"/>
      <c r="S70" s="330"/>
      <c r="T70" s="374"/>
    </row>
    <row r="71" spans="1:20" ht="16.5" thickBot="1" x14ac:dyDescent="0.3">
      <c r="J71" s="380" t="s">
        <v>402</v>
      </c>
      <c r="K71" s="367"/>
      <c r="L71" s="330"/>
      <c r="M71" s="330"/>
      <c r="N71" s="330"/>
      <c r="O71" s="330"/>
      <c r="P71" s="330"/>
      <c r="Q71" s="330"/>
      <c r="R71" s="376"/>
      <c r="S71" s="376"/>
      <c r="T71" s="377"/>
    </row>
    <row r="72" spans="1:20" ht="15.75" x14ac:dyDescent="0.25">
      <c r="J72" s="382" t="s">
        <v>404</v>
      </c>
      <c r="K72" s="330"/>
      <c r="L72" s="330"/>
      <c r="M72" s="330"/>
      <c r="N72" s="330"/>
      <c r="O72" s="330"/>
      <c r="P72" s="330"/>
      <c r="Q72" s="330"/>
    </row>
    <row r="73" spans="1:20" x14ac:dyDescent="0.25">
      <c r="J73" s="383" t="s">
        <v>403</v>
      </c>
      <c r="K73" s="330"/>
      <c r="L73" s="320">
        <f>$C$35*$C$5/100</f>
        <v>18023.748600000003</v>
      </c>
      <c r="M73" s="320">
        <f>$B$35*$B$5/100</f>
        <v>14692.197999999999</v>
      </c>
      <c r="N73" s="320"/>
      <c r="O73" s="320">
        <f>$G$35*$G$5/100</f>
        <v>9239.5959999999995</v>
      </c>
      <c r="P73" s="320">
        <f>$H$35*$H$5/100</f>
        <v>3137.1539999999995</v>
      </c>
      <c r="Q73" s="320">
        <f>$I$35*$I$5/100</f>
        <v>12427.87</v>
      </c>
    </row>
    <row r="74" spans="1:20" x14ac:dyDescent="0.25">
      <c r="J74" s="383" t="s">
        <v>375</v>
      </c>
      <c r="K74" s="330"/>
      <c r="L74" s="320">
        <v>17372.997844399997</v>
      </c>
      <c r="M74" s="320">
        <v>14396.002034399999</v>
      </c>
      <c r="N74" s="320"/>
      <c r="O74" s="320">
        <v>8929.5659999999989</v>
      </c>
      <c r="P74" s="320">
        <v>3205.2570000000001</v>
      </c>
      <c r="Q74" s="320">
        <v>12178.671999999999</v>
      </c>
    </row>
    <row r="75" spans="1:20" x14ac:dyDescent="0.25">
      <c r="J75" s="385" t="s">
        <v>405</v>
      </c>
      <c r="K75" s="330"/>
      <c r="L75" s="314">
        <f>L73/L74-1</f>
        <v>3.7457597210821536E-2</v>
      </c>
      <c r="M75" s="314">
        <f t="shared" ref="M75" si="34">M73/M74-1</f>
        <v>2.0574876614508852E-2</v>
      </c>
      <c r="N75" s="314"/>
      <c r="O75" s="314">
        <f t="shared" ref="O75" si="35">O73/O74-1</f>
        <v>3.4719492526288587E-2</v>
      </c>
      <c r="P75" s="314">
        <f t="shared" ref="P75" si="36">P73/P74-1</f>
        <v>-2.1247282199212236E-2</v>
      </c>
      <c r="Q75" s="314">
        <f t="shared" ref="Q75" si="37">Q73/Q74-1</f>
        <v>2.0461836889933638E-2</v>
      </c>
    </row>
    <row r="76" spans="1:20" ht="15.75" x14ac:dyDescent="0.25">
      <c r="J76" s="386" t="s">
        <v>406</v>
      </c>
      <c r="K76" s="330"/>
      <c r="L76" s="330"/>
      <c r="M76" s="330"/>
      <c r="N76" s="330"/>
      <c r="O76" s="330"/>
      <c r="P76" s="330"/>
      <c r="Q76" s="330"/>
    </row>
    <row r="77" spans="1:20" x14ac:dyDescent="0.25">
      <c r="J77" s="383" t="s">
        <v>403</v>
      </c>
      <c r="K77" s="330"/>
      <c r="L77" s="320">
        <f>L73*C36*12</f>
        <v>51307117.226154506</v>
      </c>
      <c r="M77" s="320">
        <f>M73*B36*12</f>
        <v>45536569.469018392</v>
      </c>
      <c r="N77" s="320"/>
      <c r="O77" s="320">
        <f>O73*G36*12</f>
        <v>17485011.470399998</v>
      </c>
      <c r="P77" s="320">
        <f>P73*H36*12</f>
        <v>6339560.803199999</v>
      </c>
      <c r="Q77" s="320">
        <f>Q73*I36*12</f>
        <v>23921164.176000003</v>
      </c>
    </row>
    <row r="78" spans="1:20" ht="15.75" thickBot="1" x14ac:dyDescent="0.3">
      <c r="J78" s="387" t="s">
        <v>375</v>
      </c>
      <c r="K78" s="376"/>
      <c r="L78" s="313">
        <v>51648292.05911231</v>
      </c>
      <c r="M78" s="313">
        <v>46488121.038469583</v>
      </c>
      <c r="N78" s="320"/>
      <c r="O78" s="320">
        <v>17412653.699999999</v>
      </c>
      <c r="P78" s="320">
        <v>6554109.5136000011</v>
      </c>
      <c r="Q78" s="320">
        <v>24055312.934399996</v>
      </c>
    </row>
  </sheetData>
  <mergeCells count="27">
    <mergeCell ref="A58:I58"/>
    <mergeCell ref="E51:E52"/>
    <mergeCell ref="A54:I54"/>
    <mergeCell ref="A55:I55"/>
    <mergeCell ref="A56:I56"/>
    <mergeCell ref="A57:I57"/>
    <mergeCell ref="A1:I1"/>
    <mergeCell ref="A3:A4"/>
    <mergeCell ref="B3:E3"/>
    <mergeCell ref="F3:F4"/>
    <mergeCell ref="G3:I3"/>
    <mergeCell ref="K3:R3"/>
    <mergeCell ref="R38:R39"/>
    <mergeCell ref="A66:I66"/>
    <mergeCell ref="A67:I67"/>
    <mergeCell ref="A69:I69"/>
    <mergeCell ref="A60:I60"/>
    <mergeCell ref="A61:I61"/>
    <mergeCell ref="A62:I62"/>
    <mergeCell ref="A63:I63"/>
    <mergeCell ref="A64:I64"/>
    <mergeCell ref="A65:I65"/>
    <mergeCell ref="A59:I59"/>
    <mergeCell ref="A53:I53"/>
    <mergeCell ref="E23:E28"/>
    <mergeCell ref="E31:E38"/>
    <mergeCell ref="E41:E48"/>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theme="3" tint="0.79998168889431442"/>
  </sheetPr>
  <dimension ref="A1:K70"/>
  <sheetViews>
    <sheetView workbookViewId="0">
      <pane xSplit="1" ySplit="5" topLeftCell="B35" activePane="bottomRight" state="frozen"/>
      <selection activeCell="A36" sqref="A36:L36"/>
      <selection pane="topRight" activeCell="A36" sqref="A36:L36"/>
      <selection pane="bottomLeft" activeCell="A36" sqref="A36:L36"/>
      <selection pane="bottomRight" activeCell="A49" sqref="A49:K49"/>
    </sheetView>
  </sheetViews>
  <sheetFormatPr baseColWidth="10" defaultColWidth="11.42578125" defaultRowHeight="15" x14ac:dyDescent="0.25"/>
  <cols>
    <col min="1" max="1" width="53" style="104" customWidth="1"/>
    <col min="2" max="11" width="10.7109375" style="27" customWidth="1"/>
    <col min="12" max="16384" width="11.42578125" style="27"/>
  </cols>
  <sheetData>
    <row r="1" spans="1:11" s="87" customFormat="1" x14ac:dyDescent="0.25">
      <c r="A1" s="551" t="s">
        <v>489</v>
      </c>
      <c r="B1" s="551"/>
      <c r="C1" s="551"/>
      <c r="D1" s="551"/>
      <c r="E1" s="551"/>
      <c r="F1" s="551"/>
      <c r="G1" s="551"/>
      <c r="H1" s="551"/>
      <c r="I1" s="551"/>
      <c r="J1" s="551"/>
      <c r="K1" s="551"/>
    </row>
    <row r="2" spans="1:11" s="188" customFormat="1" x14ac:dyDescent="0.25">
      <c r="A2" s="173"/>
      <c r="B2" s="173"/>
      <c r="C2" s="173"/>
      <c r="D2" s="173"/>
      <c r="E2" s="173"/>
      <c r="F2" s="173"/>
      <c r="G2" s="173"/>
      <c r="H2" s="173"/>
      <c r="I2" s="173"/>
      <c r="J2" s="173"/>
      <c r="K2" s="173"/>
    </row>
    <row r="3" spans="1:11" s="65" customFormat="1" ht="24" customHeight="1" x14ac:dyDescent="0.25">
      <c r="A3" s="602"/>
      <c r="B3" s="581" t="s">
        <v>330</v>
      </c>
      <c r="C3" s="581"/>
      <c r="D3" s="581"/>
      <c r="E3" s="581"/>
      <c r="F3" s="581" t="s">
        <v>137</v>
      </c>
      <c r="G3" s="581"/>
      <c r="H3" s="581" t="s">
        <v>136</v>
      </c>
      <c r="I3" s="581"/>
      <c r="J3" s="581"/>
      <c r="K3" s="581"/>
    </row>
    <row r="4" spans="1:11" s="65" customFormat="1" ht="27" customHeight="1" x14ac:dyDescent="0.25">
      <c r="A4" s="602"/>
      <c r="B4" s="603" t="s">
        <v>85</v>
      </c>
      <c r="C4" s="603"/>
      <c r="D4" s="603" t="s">
        <v>331</v>
      </c>
      <c r="E4" s="603"/>
      <c r="F4" s="581"/>
      <c r="G4" s="581"/>
      <c r="H4" s="603" t="s">
        <v>19</v>
      </c>
      <c r="I4" s="603"/>
      <c r="J4" s="603" t="s">
        <v>25</v>
      </c>
      <c r="K4" s="603"/>
    </row>
    <row r="5" spans="1:11" s="65" customFormat="1" x14ac:dyDescent="0.25">
      <c r="A5" s="602"/>
      <c r="B5" s="51" t="s">
        <v>114</v>
      </c>
      <c r="C5" s="51" t="s">
        <v>115</v>
      </c>
      <c r="D5" s="51" t="s">
        <v>114</v>
      </c>
      <c r="E5" s="51" t="s">
        <v>115</v>
      </c>
      <c r="F5" s="51" t="s">
        <v>114</v>
      </c>
      <c r="G5" s="51" t="s">
        <v>115</v>
      </c>
      <c r="H5" s="51" t="s">
        <v>114</v>
      </c>
      <c r="I5" s="51" t="s">
        <v>115</v>
      </c>
      <c r="J5" s="51" t="s">
        <v>114</v>
      </c>
      <c r="K5" s="51" t="s">
        <v>115</v>
      </c>
    </row>
    <row r="6" spans="1:11" s="65" customFormat="1" ht="15" customHeight="1" x14ac:dyDescent="0.25">
      <c r="A6" s="453" t="s">
        <v>181</v>
      </c>
      <c r="B6" s="454">
        <f>IF('5.1-2 source'!B6&lt;&gt;"",'5.1-2 source'!B6,"")</f>
        <v>17530</v>
      </c>
      <c r="C6" s="454">
        <f>IF('5.1-2 source'!C6&lt;&gt;"",'5.1-2 source'!C6,"")</f>
        <v>24933</v>
      </c>
      <c r="D6" s="454">
        <f>IF('5.1-2 source'!F6&lt;&gt;"",'5.1-2 source'!F6,"")</f>
        <v>11503</v>
      </c>
      <c r="E6" s="454">
        <f>IF('5.1-2 source'!G6&lt;&gt;"",'5.1-2 source'!G6,"")</f>
        <v>1567</v>
      </c>
      <c r="F6" s="454" t="str">
        <f>IF('5.1-2 source'!H6&lt;&gt;"",'5.1-2 source'!H6,"")</f>
        <v>1869 (9)</v>
      </c>
      <c r="G6" s="454" t="str">
        <f>IF('5.1-2 source'!I6&lt;&gt;"",'5.1-2 source'!I6,"")</f>
        <v>251 (9)</v>
      </c>
      <c r="H6" s="454">
        <f>IF('5.1-2 source'!J6&lt;&gt;"",'5.1-2 source'!J6,"")</f>
        <v>19074</v>
      </c>
      <c r="I6" s="454">
        <f>IF('5.1-2 source'!K6&lt;&gt;"",'5.1-2 source'!K6,"")</f>
        <v>24509</v>
      </c>
      <c r="J6" s="454">
        <f>IF('5.1-2 source'!L6&lt;&gt;"",'5.1-2 source'!L6,"")</f>
        <v>5195</v>
      </c>
      <c r="K6" s="454">
        <f>IF('5.1-2 source'!M6&lt;&gt;"",'5.1-2 source'!M6,"")</f>
        <v>19507</v>
      </c>
    </row>
    <row r="7" spans="1:11" s="65" customFormat="1" ht="15" customHeight="1" x14ac:dyDescent="0.25">
      <c r="A7" s="457"/>
      <c r="B7" s="458" t="s">
        <v>468</v>
      </c>
      <c r="C7" s="458" t="s">
        <v>468</v>
      </c>
      <c r="D7" s="458" t="s">
        <v>468</v>
      </c>
      <c r="E7" s="458" t="s">
        <v>468</v>
      </c>
      <c r="F7" s="458" t="s">
        <v>468</v>
      </c>
      <c r="G7" s="458" t="s">
        <v>468</v>
      </c>
      <c r="H7" s="458" t="s">
        <v>468</v>
      </c>
      <c r="I7" s="458" t="s">
        <v>468</v>
      </c>
      <c r="J7" s="458" t="s">
        <v>468</v>
      </c>
      <c r="K7" s="459" t="s">
        <v>468</v>
      </c>
    </row>
    <row r="8" spans="1:11" s="65" customFormat="1" ht="15" customHeight="1" x14ac:dyDescent="0.25">
      <c r="A8" s="455" t="s">
        <v>124</v>
      </c>
      <c r="B8" s="456">
        <f>IF('5.1-2 source'!B8&lt;&gt;"",'5.1-2 source'!B8,"")</f>
        <v>970</v>
      </c>
      <c r="C8" s="456">
        <f>IF('5.1-2 source'!C8&lt;&gt;"",'5.1-2 source'!C8,"")</f>
        <v>1728</v>
      </c>
      <c r="D8" s="456">
        <f>IF('5.1-2 source'!F8&lt;&gt;"",'5.1-2 source'!F8,"")</f>
        <v>2079</v>
      </c>
      <c r="E8" s="456">
        <f>IF('5.1-2 source'!G8&lt;&gt;"",'5.1-2 source'!G8,"")</f>
        <v>372</v>
      </c>
      <c r="F8" s="456" t="str">
        <f>IF('5.1-2 source'!H8&lt;&gt;"",'5.1-2 source'!H8,"")</f>
        <v>31 (10)</v>
      </c>
      <c r="G8" s="456" t="str">
        <f>IF('5.1-2 source'!I8&lt;&gt;"",'5.1-2 source'!I8,"")</f>
        <v>5 (10)</v>
      </c>
      <c r="H8" s="456">
        <f>IF('5.1-2 source'!J8&lt;&gt;"",'5.1-2 source'!J8,"")</f>
        <v>2226</v>
      </c>
      <c r="I8" s="456">
        <f>IF('5.1-2 source'!K8&lt;&gt;"",'5.1-2 source'!K8,"")</f>
        <v>3405</v>
      </c>
      <c r="J8" s="456">
        <f>IF('5.1-2 source'!L8&lt;&gt;"",'5.1-2 source'!L8,"")</f>
        <v>437</v>
      </c>
      <c r="K8" s="456">
        <f>IF('5.1-2 source'!M8&lt;&gt;"",'5.1-2 source'!M8,"")</f>
        <v>1783</v>
      </c>
    </row>
    <row r="9" spans="1:11" s="65" customFormat="1" ht="15" customHeight="1" x14ac:dyDescent="0.25">
      <c r="A9" s="293" t="s">
        <v>522</v>
      </c>
      <c r="B9" s="442">
        <f>IF('5.1-2 source'!B9&lt;&gt;"",'5.1-2 source'!B9,"")</f>
        <v>1857</v>
      </c>
      <c r="C9" s="442">
        <f>IF('5.1-2 source'!C9&lt;&gt;"",'5.1-2 source'!C9,"")</f>
        <v>2817</v>
      </c>
      <c r="D9" s="441" t="s">
        <v>328</v>
      </c>
      <c r="E9" s="441" t="s">
        <v>328</v>
      </c>
      <c r="F9" s="421" t="str">
        <f>IF('5.1-2 source'!H9&lt;&gt;"",'5.1-2 source'!H9,"")</f>
        <v>406 (10)</v>
      </c>
      <c r="G9" s="421" t="str">
        <f>IF('5.1-2 source'!I9&lt;&gt;"",'5.1-2 source'!I9,"")</f>
        <v>32 (10)</v>
      </c>
      <c r="H9" s="442">
        <f>IF('5.1-2 source'!J9&lt;&gt;"",'5.1-2 source'!J9,"")</f>
        <v>9592</v>
      </c>
      <c r="I9" s="442">
        <f>IF('5.1-2 source'!K9&lt;&gt;"",'5.1-2 source'!K9,"")</f>
        <v>5720</v>
      </c>
      <c r="J9" s="442">
        <f>IF('5.1-2 source'!L9&lt;&gt;"",'5.1-2 source'!L9,"")</f>
        <v>1802</v>
      </c>
      <c r="K9" s="442">
        <f>IF('5.1-2 source'!M9&lt;&gt;"",'5.1-2 source'!M9,"")</f>
        <v>2241</v>
      </c>
    </row>
    <row r="10" spans="1:11" s="65" customFormat="1" ht="15" customHeight="1" x14ac:dyDescent="0.25">
      <c r="A10" s="293" t="s">
        <v>139</v>
      </c>
      <c r="B10" s="442">
        <f>IF('5.1-2 source'!B10&lt;&gt;"",'5.1-2 source'!B10,"")</f>
        <v>118</v>
      </c>
      <c r="C10" s="442">
        <f>IF('5.1-2 source'!C10&lt;&gt;"",'5.1-2 source'!C10,"")</f>
        <v>2579</v>
      </c>
      <c r="D10" s="442">
        <f>IF('5.1-2 source'!F10&lt;&gt;"",'5.1-2 source'!F10,"")</f>
        <v>0</v>
      </c>
      <c r="E10" s="442">
        <f>IF('5.1-2 source'!G10&lt;&gt;"",'5.1-2 source'!G10,"")</f>
        <v>2</v>
      </c>
      <c r="F10" s="421" t="str">
        <f>IF('5.1-2 source'!H10&lt;&gt;"",'5.1-2 source'!H10,"")</f>
        <v>0 (10)</v>
      </c>
      <c r="G10" s="421" t="str">
        <f>IF('5.1-2 source'!I10&lt;&gt;"",'5.1-2 source'!I10,"")</f>
        <v>7 (10)</v>
      </c>
      <c r="H10" s="442">
        <f>IF('5.1-2 source'!J10&lt;&gt;"",'5.1-2 source'!J10,"")</f>
        <v>36</v>
      </c>
      <c r="I10" s="442">
        <f>IF('5.1-2 source'!K10&lt;&gt;"",'5.1-2 source'!K10,"")</f>
        <v>2633</v>
      </c>
      <c r="J10" s="442">
        <f>IF('5.1-2 source'!L10&lt;&gt;"",'5.1-2 source'!L10,"")</f>
        <v>8</v>
      </c>
      <c r="K10" s="442">
        <f>IF('5.1-2 source'!M10&lt;&gt;"",'5.1-2 source'!M10,"")</f>
        <v>2087</v>
      </c>
    </row>
    <row r="11" spans="1:11" s="65" customFormat="1" ht="15" customHeight="1" x14ac:dyDescent="0.25">
      <c r="A11" s="293" t="s">
        <v>140</v>
      </c>
      <c r="B11" s="442">
        <f>IF('5.1-2 source'!B11&lt;&gt;"",'5.1-2 source'!B11,"")</f>
        <v>4681</v>
      </c>
      <c r="C11" s="442">
        <f>IF('5.1-2 source'!C11&lt;&gt;"",'5.1-2 source'!C11,"")</f>
        <v>3677</v>
      </c>
      <c r="D11" s="441" t="s">
        <v>328</v>
      </c>
      <c r="E11" s="441" t="s">
        <v>328</v>
      </c>
      <c r="F11" s="441" t="s">
        <v>328</v>
      </c>
      <c r="G11" s="441" t="s">
        <v>328</v>
      </c>
      <c r="H11" s="442">
        <f>IF('5.1-2 source'!J11&lt;&gt;"",'5.1-2 source'!J11,"")</f>
        <v>2400</v>
      </c>
      <c r="I11" s="442">
        <f>IF('5.1-2 source'!K11&lt;&gt;"",'5.1-2 source'!K11,"")</f>
        <v>347</v>
      </c>
      <c r="J11" s="442">
        <f>IF('5.1-2 source'!L11&lt;&gt;"",'5.1-2 source'!L11,"")</f>
        <v>1925</v>
      </c>
      <c r="K11" s="442">
        <f>IF('5.1-2 source'!M11&lt;&gt;"",'5.1-2 source'!M11,"")</f>
        <v>11273</v>
      </c>
    </row>
    <row r="12" spans="1:11" s="65" customFormat="1" ht="15" customHeight="1" x14ac:dyDescent="0.25">
      <c r="A12" s="457"/>
      <c r="B12" s="458" t="s">
        <v>468</v>
      </c>
      <c r="C12" s="458" t="s">
        <v>468</v>
      </c>
      <c r="D12" s="458" t="s">
        <v>468</v>
      </c>
      <c r="E12" s="458" t="s">
        <v>468</v>
      </c>
      <c r="F12" s="458" t="s">
        <v>468</v>
      </c>
      <c r="G12" s="458" t="s">
        <v>468</v>
      </c>
      <c r="H12" s="458" t="s">
        <v>468</v>
      </c>
      <c r="I12" s="458" t="s">
        <v>468</v>
      </c>
      <c r="J12" s="458" t="s">
        <v>468</v>
      </c>
      <c r="K12" s="459" t="s">
        <v>468</v>
      </c>
    </row>
    <row r="13" spans="1:11" s="65" customFormat="1" ht="15" customHeight="1" x14ac:dyDescent="0.25">
      <c r="A13" s="457" t="s">
        <v>182</v>
      </c>
      <c r="B13" s="458" t="s">
        <v>468</v>
      </c>
      <c r="C13" s="458" t="s">
        <v>468</v>
      </c>
      <c r="D13" s="458" t="s">
        <v>468</v>
      </c>
      <c r="E13" s="458" t="s">
        <v>468</v>
      </c>
      <c r="F13" s="458" t="s">
        <v>468</v>
      </c>
      <c r="G13" s="458" t="s">
        <v>468</v>
      </c>
      <c r="H13" s="458" t="s">
        <v>468</v>
      </c>
      <c r="I13" s="458" t="s">
        <v>468</v>
      </c>
      <c r="J13" s="458" t="s">
        <v>468</v>
      </c>
      <c r="K13" s="459" t="s">
        <v>468</v>
      </c>
    </row>
    <row r="14" spans="1:11" s="65" customFormat="1" ht="15" customHeight="1" x14ac:dyDescent="0.25">
      <c r="A14" s="32" t="s">
        <v>172</v>
      </c>
      <c r="B14" s="431">
        <f>IF('5.1-2 source'!B14&lt;&gt;"",'5.1-2 source'!B14,"")</f>
        <v>61.726599999999998</v>
      </c>
      <c r="C14" s="431">
        <f>IF('5.1-2 source'!C14&lt;&gt;"",'5.1-2 source'!C14,"")</f>
        <v>61.775399999999998</v>
      </c>
      <c r="D14" s="431">
        <f>IF('5.1-2 source'!F14&lt;&gt;"",'5.1-2 source'!F14,"")</f>
        <v>44.916600000000003</v>
      </c>
      <c r="E14" s="431">
        <f>IF('5.1-2 source'!G14&lt;&gt;"",'5.1-2 source'!G14,"")</f>
        <v>42.1068</v>
      </c>
      <c r="F14" s="443">
        <f>IF('5.1-2 source'!H14&lt;&gt;"",'5.1-2 source'!H14,"")</f>
        <v>59.48</v>
      </c>
      <c r="G14" s="443">
        <f>IF('5.1-2 source'!I14&lt;&gt;"",'5.1-2 source'!I14,"")</f>
        <v>59.76</v>
      </c>
      <c r="H14" s="431">
        <f>IF('5.1-2 source'!J14&lt;&gt;"",'5.1-2 source'!J14,"")</f>
        <v>61.1</v>
      </c>
      <c r="I14" s="431">
        <f>IF('5.1-2 source'!K14&lt;&gt;"",'5.1-2 source'!K14,"")</f>
        <v>61.7</v>
      </c>
      <c r="J14" s="431">
        <f>IF('5.1-2 source'!L14&lt;&gt;"",'5.1-2 source'!L14,"")</f>
        <v>60.4</v>
      </c>
      <c r="K14" s="431">
        <f>IF('5.1-2 source'!M14&lt;&gt;"",'5.1-2 source'!M14,"")</f>
        <v>59.7</v>
      </c>
    </row>
    <row r="15" spans="1:11" s="65" customFormat="1" ht="22.5" customHeight="1" x14ac:dyDescent="0.25">
      <c r="A15" s="70" t="s">
        <v>174</v>
      </c>
      <c r="B15" s="432">
        <f>IF('5.1-2 source'!B16&lt;&gt;"",'5.1-2 source'!B16,"")</f>
        <v>96.52</v>
      </c>
      <c r="C15" s="432">
        <f>IF('5.1-2 source'!C16&lt;&gt;"",'5.1-2 source'!C16,"")</f>
        <v>97.89</v>
      </c>
      <c r="D15" s="432">
        <f>IF('5.1-2 source'!F16&lt;&gt;"",'5.1-2 source'!F16,"")</f>
        <v>97.99</v>
      </c>
      <c r="E15" s="432">
        <f>IF('5.1-2 source'!G16&lt;&gt;"",'5.1-2 source'!G16,"")</f>
        <v>99.87</v>
      </c>
      <c r="F15" s="444">
        <f>IF('5.1-2 source'!H16&lt;&gt;"",'5.1-2 source'!H16,"")</f>
        <v>79.95</v>
      </c>
      <c r="G15" s="444">
        <f>IF('5.1-2 source'!I16&lt;&gt;"",'5.1-2 source'!I16,"")</f>
        <v>48.4</v>
      </c>
      <c r="H15" s="432">
        <f>IF('5.1-2 source'!J16&lt;&gt;"",'5.1-2 source'!J16,"")</f>
        <v>98.2</v>
      </c>
      <c r="I15" s="432">
        <f>IF('5.1-2 source'!K16&lt;&gt;"",'5.1-2 source'!K16,"")</f>
        <v>98.3</v>
      </c>
      <c r="J15" s="432">
        <f>IF('5.1-2 source'!L16&lt;&gt;"",'5.1-2 source'!L16,"")</f>
        <v>97</v>
      </c>
      <c r="K15" s="432">
        <f>IF('5.1-2 source'!M16&lt;&gt;"",'5.1-2 source'!M16,"")</f>
        <v>97.5</v>
      </c>
    </row>
    <row r="16" spans="1:11" s="65" customFormat="1" ht="15" customHeight="1" x14ac:dyDescent="0.25">
      <c r="A16" s="70" t="s">
        <v>126</v>
      </c>
      <c r="B16" s="431">
        <f>IF('5.1-2 source'!B17&lt;&gt;"",'5.1-2 source'!B17,"")</f>
        <v>142.1618</v>
      </c>
      <c r="C16" s="431">
        <f>IF('5.1-2 source'!C17&lt;&gt;"",'5.1-2 source'!C17,"")</f>
        <v>134.95849999999999</v>
      </c>
      <c r="D16" s="431">
        <f>IF('5.1-2 source'!F17&lt;&gt;"",'5.1-2 source'!F17,"")</f>
        <v>96.979500000000002</v>
      </c>
      <c r="E16" s="431">
        <f>IF('5.1-2 source'!G17&lt;&gt;"",'5.1-2 source'!G17,"")</f>
        <v>82.019400000000005</v>
      </c>
      <c r="F16" s="445">
        <f>IF('5.1-2 source'!H17&lt;&gt;"",'5.1-2 source'!H17,"")</f>
        <v>129.63</v>
      </c>
      <c r="G16" s="445">
        <f>IF('5.1-2 source'!I17&lt;&gt;"",'5.1-2 source'!I17,"")</f>
        <v>122.51</v>
      </c>
      <c r="H16" s="431">
        <f>IF('5.1-2 source'!J17&lt;&gt;"",'5.1-2 source'!J17,"")</f>
        <v>119.2</v>
      </c>
      <c r="I16" s="431">
        <f>IF('5.1-2 source'!K17&lt;&gt;"",'5.1-2 source'!K17,"")</f>
        <v>101.3</v>
      </c>
      <c r="J16" s="431">
        <f>IF('5.1-2 source'!L17&lt;&gt;"",'5.1-2 source'!L17,"")</f>
        <v>135.30000000000001</v>
      </c>
      <c r="K16" s="431">
        <f>IF('5.1-2 source'!M17&lt;&gt;"",'5.1-2 source'!M17,"")</f>
        <v>121.8</v>
      </c>
    </row>
    <row r="17" spans="1:11" s="65" customFormat="1" ht="15" customHeight="1" x14ac:dyDescent="0.25">
      <c r="A17" s="70" t="s">
        <v>127</v>
      </c>
      <c r="B17" s="431">
        <f>IF('5.1-2 source'!B18&lt;&gt;"",'5.1-2 source'!B18,"")</f>
        <v>5.9600999999999997</v>
      </c>
      <c r="C17" s="431">
        <f>IF('5.1-2 source'!C18&lt;&gt;"",'5.1-2 source'!C18,"")</f>
        <v>8.3465000000000007</v>
      </c>
      <c r="D17" s="431">
        <f>IF('5.1-2 source'!F18&lt;&gt;"",'5.1-2 source'!F18,"")</f>
        <v>34.202599999999997</v>
      </c>
      <c r="E17" s="431">
        <f>IF('5.1-2 source'!G18&lt;&gt;"",'5.1-2 source'!G18,"")</f>
        <v>21.421900000000001</v>
      </c>
      <c r="F17" s="445">
        <f>IF('5.1-2 source'!H18&lt;&gt;"",'5.1-2 source'!H18,"")</f>
        <v>8.02</v>
      </c>
      <c r="G17" s="445">
        <f>IF('5.1-2 source'!I18&lt;&gt;"",'5.1-2 source'!I18,"")</f>
        <v>7.34</v>
      </c>
      <c r="H17" s="431">
        <f>IF('5.1-2 source'!J18&lt;&gt;"",'5.1-2 source'!J18,"")</f>
        <v>2.2000000000000002</v>
      </c>
      <c r="I17" s="431">
        <f>IF('5.1-2 source'!K18&lt;&gt;"",'5.1-2 source'!K18,"")</f>
        <v>6.3</v>
      </c>
      <c r="J17" s="431">
        <f>IF('5.1-2 source'!L18&lt;&gt;"",'5.1-2 source'!L18,"")</f>
        <v>1.5</v>
      </c>
      <c r="K17" s="431">
        <f>IF('5.1-2 source'!M18&lt;&gt;"",'5.1-2 source'!M18,"")</f>
        <v>6.9</v>
      </c>
    </row>
    <row r="18" spans="1:11" s="65" customFormat="1" ht="15" customHeight="1" x14ac:dyDescent="0.25">
      <c r="A18" s="70" t="s">
        <v>128</v>
      </c>
      <c r="B18" s="431">
        <f>IF('5.1-2 source'!B19&lt;&gt;"",'5.1-2 source'!B19,"")</f>
        <v>171.47399999999999</v>
      </c>
      <c r="C18" s="431">
        <f>IF('5.1-2 source'!C19&lt;&gt;"",'5.1-2 source'!C19,"")</f>
        <v>170.06389999999999</v>
      </c>
      <c r="D18" s="431">
        <f>IF('5.1-2 source'!F19&lt;&gt;"",'5.1-2 source'!F19,"")</f>
        <v>131.13810000000001</v>
      </c>
      <c r="E18" s="431">
        <f>IF('5.1-2 source'!G19&lt;&gt;"",'5.1-2 source'!G19,"")</f>
        <v>105.0664</v>
      </c>
      <c r="F18" s="445">
        <f>IF('5.1-2 source'!H19&lt;&gt;"",'5.1-2 source'!H19,"")</f>
        <v>171.76</v>
      </c>
      <c r="G18" s="445">
        <f>IF('5.1-2 source'!I19&lt;&gt;"",'5.1-2 source'!I19,"")</f>
        <v>173.05</v>
      </c>
      <c r="H18" s="431">
        <f>IF('5.1-2 source'!J19&lt;&gt;"",'5.1-2 source'!J19,"")</f>
        <v>170.7</v>
      </c>
      <c r="I18" s="431">
        <f>IF('5.1-2 source'!K19&lt;&gt;"",'5.1-2 source'!K19,"")</f>
        <v>171.6</v>
      </c>
      <c r="J18" s="431">
        <f>IF('5.1-2 source'!L19&lt;&gt;"",'5.1-2 source'!L19,"")</f>
        <v>172.1</v>
      </c>
      <c r="K18" s="431">
        <f>IF('5.1-2 source'!M19&lt;&gt;"",'5.1-2 source'!M19,"")</f>
        <v>172.8</v>
      </c>
    </row>
    <row r="19" spans="1:11" s="65" customFormat="1" ht="15" customHeight="1" x14ac:dyDescent="0.25">
      <c r="A19" s="457"/>
      <c r="B19" s="458" t="s">
        <v>468</v>
      </c>
      <c r="C19" s="458" t="s">
        <v>468</v>
      </c>
      <c r="D19" s="458" t="s">
        <v>468</v>
      </c>
      <c r="E19" s="458" t="s">
        <v>468</v>
      </c>
      <c r="F19" s="458" t="s">
        <v>468</v>
      </c>
      <c r="G19" s="458" t="s">
        <v>468</v>
      </c>
      <c r="H19" s="458" t="s">
        <v>468</v>
      </c>
      <c r="I19" s="458" t="s">
        <v>468</v>
      </c>
      <c r="J19" s="458" t="s">
        <v>468</v>
      </c>
      <c r="K19" s="459" t="s">
        <v>468</v>
      </c>
    </row>
    <row r="20" spans="1:11" s="65" customFormat="1" ht="15" customHeight="1" x14ac:dyDescent="0.25">
      <c r="A20" s="457" t="s">
        <v>334</v>
      </c>
      <c r="B20" s="458" t="s">
        <v>468</v>
      </c>
      <c r="C20" s="458" t="s">
        <v>468</v>
      </c>
      <c r="D20" s="458" t="s">
        <v>468</v>
      </c>
      <c r="E20" s="458" t="s">
        <v>468</v>
      </c>
      <c r="F20" s="458" t="s">
        <v>468</v>
      </c>
      <c r="G20" s="458" t="s">
        <v>468</v>
      </c>
      <c r="H20" s="458" t="s">
        <v>468</v>
      </c>
      <c r="I20" s="458" t="s">
        <v>468</v>
      </c>
      <c r="J20" s="458" t="s">
        <v>468</v>
      </c>
      <c r="K20" s="459" t="s">
        <v>468</v>
      </c>
    </row>
    <row r="21" spans="1:11" s="65" customFormat="1" ht="15" customHeight="1" x14ac:dyDescent="0.25">
      <c r="A21" s="32" t="s">
        <v>345</v>
      </c>
      <c r="B21" s="431">
        <f>IF('5.1-2 source'!B22&lt;&gt;"",'5.1-2 source'!B22,"")</f>
        <v>13.628000000000002</v>
      </c>
      <c r="C21" s="431">
        <f>IF('5.1-2 source'!C22&lt;&gt;"",'5.1-2 source'!C22,"")</f>
        <v>16.46</v>
      </c>
      <c r="D21" s="431">
        <f>IF('5.1-2 source'!F22&lt;&gt;"",'5.1-2 source'!F22,"")</f>
        <v>8.702</v>
      </c>
      <c r="E21" s="431">
        <f>IF('5.1-2 source'!G22&lt;&gt;"",'5.1-2 source'!G22,"")</f>
        <v>21.888999999999999</v>
      </c>
      <c r="F21" s="431">
        <f>IF('5.1-2 source'!H22&lt;&gt;"",'5.1-2 source'!H22,"")</f>
        <v>7.71</v>
      </c>
      <c r="G21" s="431">
        <f>IF('5.1-2 source'!I22&lt;&gt;"",'5.1-2 source'!I22,"")</f>
        <v>10.209999999999999</v>
      </c>
      <c r="H21" s="432">
        <f>IF('5.1-2 source'!J22&lt;&gt;"",'5.1-2 source'!J22,"")</f>
        <v>5.5</v>
      </c>
      <c r="I21" s="432">
        <f>IF('5.1-2 source'!K22&lt;&gt;"",'5.1-2 source'!K22,"")</f>
        <v>9.9</v>
      </c>
      <c r="J21" s="432">
        <f>IF('5.1-2 source'!L22&lt;&gt;"",'5.1-2 source'!L22,"")</f>
        <v>7.9</v>
      </c>
      <c r="K21" s="432">
        <f>IF('5.1-2 source'!M22&lt;&gt;"",'5.1-2 source'!M22,"")</f>
        <v>7.5</v>
      </c>
    </row>
    <row r="22" spans="1:11" s="65" customFormat="1" ht="15" customHeight="1" x14ac:dyDescent="0.25">
      <c r="A22" s="32" t="s">
        <v>346</v>
      </c>
      <c r="B22" s="431">
        <f>IF('5.1-2 source'!B23&lt;&gt;"",'5.1-2 source'!B23,"")</f>
        <v>-202.05629999999999</v>
      </c>
      <c r="C22" s="431">
        <f>IF('5.1-2 source'!C23&lt;&gt;"",'5.1-2 source'!C23,"")</f>
        <v>-190.80032</v>
      </c>
      <c r="D22" s="431">
        <f>IF('5.1-2 source'!F23&lt;&gt;"",'5.1-2 source'!F23,"")</f>
        <v>-89.796059999999997</v>
      </c>
      <c r="E22" s="431">
        <f>IF('5.1-2 source'!G23&lt;&gt;"",'5.1-2 source'!G23,"")</f>
        <v>-68.880350000000007</v>
      </c>
      <c r="F22" s="431">
        <f>IF('5.1-2 source'!H23&lt;&gt;"",'5.1-2 source'!H23,"")</f>
        <v>-138.16</v>
      </c>
      <c r="G22" s="431">
        <f>IF('5.1-2 source'!I23&lt;&gt;"",'5.1-2 source'!I23,"")</f>
        <v>-124.91</v>
      </c>
      <c r="H22" s="431">
        <f>IF('5.1-2 source'!J23&lt;&gt;"",'5.1-2 source'!J23,"")</f>
        <v>-117.3</v>
      </c>
      <c r="I22" s="431">
        <f>IF('5.1-2 source'!K23&lt;&gt;"",'5.1-2 source'!K23,"")</f>
        <v>-112.4</v>
      </c>
      <c r="J22" s="431">
        <f>IF('5.1-2 source'!L23&lt;&gt;"",'5.1-2 source'!L23,"")</f>
        <v>-122.8</v>
      </c>
      <c r="K22" s="431">
        <f>IF('5.1-2 source'!M23&lt;&gt;"",'5.1-2 source'!M23,"")</f>
        <v>-122.2</v>
      </c>
    </row>
    <row r="23" spans="1:11" s="65" customFormat="1" ht="15" customHeight="1" x14ac:dyDescent="0.25">
      <c r="A23" s="32" t="s">
        <v>337</v>
      </c>
      <c r="B23" s="431">
        <f>IF('5.1-2 source'!B24&lt;&gt;"",'5.1-2 source'!B24,"")</f>
        <v>9.4139999999999997</v>
      </c>
      <c r="C23" s="431">
        <f>IF('5.1-2 source'!C24&lt;&gt;"",'5.1-2 source'!C24,"")</f>
        <v>11.484999999999999</v>
      </c>
      <c r="D23" s="431">
        <f>IF('5.1-2 source'!F24&lt;&gt;"",'5.1-2 source'!F24,"")</f>
        <v>7.7979999999999992</v>
      </c>
      <c r="E23" s="431">
        <f>IF('5.1-2 source'!G24&lt;&gt;"",'5.1-2 source'!G24,"")</f>
        <v>8.604000000000001</v>
      </c>
      <c r="F23" s="431">
        <f>IF('5.1-2 source'!H24&lt;&gt;"",'5.1-2 source'!H24,"")</f>
        <v>7.82</v>
      </c>
      <c r="G23" s="431">
        <f>IF('5.1-2 source'!I24&lt;&gt;"",'5.1-2 source'!I24,"")</f>
        <v>12.6</v>
      </c>
      <c r="H23" s="432">
        <f>IF('5.1-2 source'!J24&lt;&gt;"",'5.1-2 source'!J24,"")</f>
        <v>10.199999999999999</v>
      </c>
      <c r="I23" s="432">
        <f>IF('5.1-2 source'!K24&lt;&gt;"",'5.1-2 source'!K24,"")</f>
        <v>13.4</v>
      </c>
      <c r="J23" s="432">
        <f>IF('5.1-2 source'!L24&lt;&gt;"",'5.1-2 source'!L24,"")</f>
        <v>8.4</v>
      </c>
      <c r="K23" s="432">
        <f>IF('5.1-2 source'!M24&lt;&gt;"",'5.1-2 source'!M24,"")</f>
        <v>10.4</v>
      </c>
    </row>
    <row r="24" spans="1:11" s="65" customFormat="1" ht="15" customHeight="1" x14ac:dyDescent="0.25">
      <c r="A24" s="32" t="s">
        <v>332</v>
      </c>
      <c r="B24" s="431">
        <f>IF('5.1-2 source'!B25&lt;&gt;"",'5.1-2 source'!B25,"")</f>
        <v>-5.7925500000000003</v>
      </c>
      <c r="C24" s="431">
        <f>IF('5.1-2 source'!C25&lt;&gt;"",'5.1-2 source'!C25,"")</f>
        <v>-9.3965300000000003</v>
      </c>
      <c r="D24" s="431">
        <f>IF('5.1-2 source'!F25&lt;&gt;"",'5.1-2 source'!F25,"")</f>
        <v>-1.07863</v>
      </c>
      <c r="E24" s="431">
        <f>IF('5.1-2 source'!G25&lt;&gt;"",'5.1-2 source'!G25,"")</f>
        <v>-0.28350999999999998</v>
      </c>
      <c r="F24" s="431">
        <f>IF('5.1-2 source'!H25&lt;&gt;"",'5.1-2 source'!H25,"")</f>
        <v>-0.23</v>
      </c>
      <c r="G24" s="431">
        <f>IF('5.1-2 source'!I25&lt;&gt;"",'5.1-2 source'!I25,"")</f>
        <v>-0.03</v>
      </c>
      <c r="H24" s="431">
        <f>IF('5.1-2 source'!J25&lt;&gt;"",'5.1-2 source'!J25,"")</f>
        <v>-1.5</v>
      </c>
      <c r="I24" s="431">
        <f>IF('5.1-2 source'!K25&lt;&gt;"",'5.1-2 source'!K25,"")</f>
        <v>-3.3</v>
      </c>
      <c r="J24" s="431">
        <f>IF('5.1-2 source'!L25&lt;&gt;"",'5.1-2 source'!L25,"")</f>
        <v>-0.6</v>
      </c>
      <c r="K24" s="431">
        <f>IF('5.1-2 source'!M25&lt;&gt;"",'5.1-2 source'!M25,"")</f>
        <v>-2.1</v>
      </c>
    </row>
    <row r="25" spans="1:11" s="65" customFormat="1" ht="15" customHeight="1" x14ac:dyDescent="0.25">
      <c r="A25" s="32" t="s">
        <v>338</v>
      </c>
      <c r="B25" s="432">
        <f>IF('5.1-2 source'!B26&lt;&gt;"",'5.1-2 source'!B26,"")</f>
        <v>34.655000000000001</v>
      </c>
      <c r="C25" s="432">
        <f>IF('5.1-2 source'!C26&lt;&gt;"",'5.1-2 source'!C26,"")</f>
        <v>34.561</v>
      </c>
      <c r="D25" s="441" t="s">
        <v>328</v>
      </c>
      <c r="E25" s="441" t="s">
        <v>328</v>
      </c>
      <c r="F25" s="431">
        <f>IF('5.1-2 source'!H26&lt;&gt;"",'5.1-2 source'!H26,"")</f>
        <v>6.36</v>
      </c>
      <c r="G25" s="431">
        <f>IF('5.1-2 source'!I26&lt;&gt;"",'5.1-2 source'!I26,"")</f>
        <v>14.46</v>
      </c>
      <c r="H25" s="432">
        <f>IF('5.1-2 source'!J26&lt;&gt;"",'5.1-2 source'!J26,"")</f>
        <v>19</v>
      </c>
      <c r="I25" s="432">
        <f>IF('5.1-2 source'!K26&lt;&gt;"",'5.1-2 source'!K26,"")</f>
        <v>23</v>
      </c>
      <c r="J25" s="432">
        <f>IF('5.1-2 source'!L26&lt;&gt;"",'5.1-2 source'!L26,"")</f>
        <v>16.5</v>
      </c>
      <c r="K25" s="432">
        <f>IF('5.1-2 source'!M26&lt;&gt;"",'5.1-2 source'!M26,"")</f>
        <v>11.700000000000001</v>
      </c>
    </row>
    <row r="26" spans="1:11" s="65" customFormat="1" ht="15" customHeight="1" x14ac:dyDescent="0.25">
      <c r="A26" s="32" t="s">
        <v>347</v>
      </c>
      <c r="B26" s="431">
        <f>IF('5.1-2 source'!B27&lt;&gt;"",'5.1-2 source'!B27,"")</f>
        <v>314.32767999999999</v>
      </c>
      <c r="C26" s="431">
        <f>IF('5.1-2 source'!C27&lt;&gt;"",'5.1-2 source'!C27,"")</f>
        <v>218.76778999999999</v>
      </c>
      <c r="D26" s="441" t="s">
        <v>328</v>
      </c>
      <c r="E26" s="441" t="s">
        <v>328</v>
      </c>
      <c r="F26" s="446">
        <f>IF('5.1-2 source'!H27&lt;&gt;"",'5.1-2 source'!H27,"")</f>
        <v>165.4</v>
      </c>
      <c r="G26" s="446">
        <f>IF('5.1-2 source'!I27&lt;&gt;"",'5.1-2 source'!I27,"")</f>
        <v>117.25</v>
      </c>
      <c r="H26" s="431">
        <f>IF('5.1-2 source'!J27&lt;&gt;"",'5.1-2 source'!J27,"")</f>
        <v>184</v>
      </c>
      <c r="I26" s="431">
        <f>IF('5.1-2 source'!K27&lt;&gt;"",'5.1-2 source'!K27,"")</f>
        <v>140.69999999999999</v>
      </c>
      <c r="J26" s="431">
        <f>IF('5.1-2 source'!L27&lt;&gt;"",'5.1-2 source'!L27,"")</f>
        <v>206.3</v>
      </c>
      <c r="K26" s="431">
        <f>IF('5.1-2 source'!M27&lt;&gt;"",'5.1-2 source'!M27,"")</f>
        <v>154.30000000000001</v>
      </c>
    </row>
    <row r="27" spans="1:11" s="65" customFormat="1" ht="15" customHeight="1" x14ac:dyDescent="0.25">
      <c r="A27" s="32" t="s">
        <v>340</v>
      </c>
      <c r="B27" s="432">
        <f>IF('5.1-2 source'!B28&lt;&gt;"",'5.1-2 source'!B28,"")</f>
        <v>11.16</v>
      </c>
      <c r="C27" s="432">
        <f>IF('5.1-2 source'!C28&lt;&gt;"",'5.1-2 source'!C28,"")</f>
        <v>9.7569999999999997</v>
      </c>
      <c r="D27" s="441" t="s">
        <v>328</v>
      </c>
      <c r="E27" s="441" t="s">
        <v>328</v>
      </c>
      <c r="F27" s="431">
        <f>IF('5.1-2 source'!H28&lt;&gt;"",'5.1-2 source'!H28,"")</f>
        <v>8.94</v>
      </c>
      <c r="G27" s="431">
        <f>IF('5.1-2 source'!I28&lt;&gt;"",'5.1-2 source'!I28,"")</f>
        <v>8.7900000000000009</v>
      </c>
      <c r="H27" s="432">
        <f>IF('5.1-2 source'!J28&lt;&gt;"",'5.1-2 source'!J28,"")</f>
        <v>10.6</v>
      </c>
      <c r="I27" s="432">
        <f>IF('5.1-2 source'!K28&lt;&gt;"",'5.1-2 source'!K28,"")</f>
        <v>10.100000000000001</v>
      </c>
      <c r="J27" s="432">
        <f>IF('5.1-2 source'!L28&lt;&gt;"",'5.1-2 source'!L28,"")</f>
        <v>9.8000000000000007</v>
      </c>
      <c r="K27" s="432">
        <f>IF('5.1-2 source'!M28&lt;&gt;"",'5.1-2 source'!M28,"")</f>
        <v>8.4</v>
      </c>
    </row>
    <row r="28" spans="1:11" s="65" customFormat="1" ht="15" customHeight="1" x14ac:dyDescent="0.25">
      <c r="A28" s="32" t="s">
        <v>333</v>
      </c>
      <c r="B28" s="431">
        <f>IF('5.1-2 source'!B29&lt;&gt;"",'5.1-2 source'!B29,"")</f>
        <v>22.914490000000001</v>
      </c>
      <c r="C28" s="431">
        <f>IF('5.1-2 source'!C29&lt;&gt;"",'5.1-2 source'!C29,"")</f>
        <v>22.621459999999999</v>
      </c>
      <c r="D28" s="441" t="s">
        <v>328</v>
      </c>
      <c r="E28" s="441" t="s">
        <v>328</v>
      </c>
      <c r="F28" s="431">
        <f>IF('5.1-2 source'!H29&lt;&gt;"",'5.1-2 source'!H29,"")</f>
        <v>0.23</v>
      </c>
      <c r="G28" s="431">
        <f>IF('5.1-2 source'!I29&lt;&gt;"",'5.1-2 source'!I29,"")</f>
        <v>0.05</v>
      </c>
      <c r="H28" s="431">
        <f>IF('5.1-2 source'!J29&lt;&gt;"",'5.1-2 source'!J29,"")</f>
        <v>8</v>
      </c>
      <c r="I28" s="431">
        <f>IF('5.1-2 source'!K29&lt;&gt;"",'5.1-2 source'!K29,"")</f>
        <v>9.5</v>
      </c>
      <c r="J28" s="431">
        <f>IF('5.1-2 source'!L29&lt;&gt;"",'5.1-2 source'!L29,"")</f>
        <v>2.1</v>
      </c>
      <c r="K28" s="431">
        <f>IF('5.1-2 source'!M29&lt;&gt;"",'5.1-2 source'!M29,"")</f>
        <v>4.2</v>
      </c>
    </row>
    <row r="29" spans="1:11" s="65" customFormat="1" ht="15" customHeight="1" x14ac:dyDescent="0.25">
      <c r="A29" s="457"/>
      <c r="B29" s="458" t="s">
        <v>468</v>
      </c>
      <c r="C29" s="458" t="s">
        <v>468</v>
      </c>
      <c r="D29" s="458" t="s">
        <v>468</v>
      </c>
      <c r="E29" s="458" t="s">
        <v>468</v>
      </c>
      <c r="F29" s="458" t="s">
        <v>468</v>
      </c>
      <c r="G29" s="458" t="s">
        <v>468</v>
      </c>
      <c r="H29" s="458" t="s">
        <v>468</v>
      </c>
      <c r="I29" s="458" t="s">
        <v>468</v>
      </c>
      <c r="J29" s="458" t="s">
        <v>468</v>
      </c>
      <c r="K29" s="459" t="s">
        <v>468</v>
      </c>
    </row>
    <row r="30" spans="1:11" s="65" customFormat="1" ht="15" customHeight="1" x14ac:dyDescent="0.25">
      <c r="A30" s="457" t="s">
        <v>129</v>
      </c>
      <c r="B30" s="458" t="s">
        <v>468</v>
      </c>
      <c r="C30" s="458" t="s">
        <v>468</v>
      </c>
      <c r="D30" s="458" t="s">
        <v>468</v>
      </c>
      <c r="E30" s="458" t="s">
        <v>468</v>
      </c>
      <c r="F30" s="458" t="s">
        <v>468</v>
      </c>
      <c r="G30" s="458" t="s">
        <v>468</v>
      </c>
      <c r="H30" s="458" t="s">
        <v>468</v>
      </c>
      <c r="I30" s="458" t="s">
        <v>468</v>
      </c>
      <c r="J30" s="458" t="s">
        <v>468</v>
      </c>
      <c r="K30" s="459" t="s">
        <v>468</v>
      </c>
    </row>
    <row r="31" spans="1:11" s="65" customFormat="1" ht="15" customHeight="1" x14ac:dyDescent="0.25">
      <c r="A31" s="14" t="s">
        <v>342</v>
      </c>
      <c r="B31" s="431">
        <f>IF('5.1-2 source'!B32&lt;&gt;"",'5.1-2 source'!B32,"")</f>
        <v>69.203810000000004</v>
      </c>
      <c r="C31" s="431">
        <f>IF('5.1-2 source'!C32&lt;&gt;"",'5.1-2 source'!C32,"")</f>
        <v>66.96669</v>
      </c>
      <c r="D31" s="431">
        <f>IF('5.1-2 source'!F32&lt;&gt;"",'5.1-2 source'!F32,"")</f>
        <v>66.738500000000002</v>
      </c>
      <c r="E31" s="431">
        <f>IF('5.1-2 source'!G32&lt;&gt;"",'5.1-2 source'!G32,"")</f>
        <v>54.212879999999998</v>
      </c>
      <c r="F31" s="431">
        <f>IF('5.1-2 source'!H32&lt;&gt;"",'5.1-2 source'!H32,"")</f>
        <v>64.81</v>
      </c>
      <c r="G31" s="431">
        <f>IF('5.1-2 source'!I32&lt;&gt;"",'5.1-2 source'!I32,"")</f>
        <v>61.370000000000005</v>
      </c>
      <c r="H31" s="432">
        <f>IF('5.1-2 source'!J32&lt;&gt;"",'5.1-2 source'!J32,"")</f>
        <v>55.600000000000009</v>
      </c>
      <c r="I31" s="432">
        <f>IF('5.1-2 source'!K32&lt;&gt;"",'5.1-2 source'!K32,"")</f>
        <v>49.8</v>
      </c>
      <c r="J31" s="432">
        <f>IF('5.1-2 source'!L32&lt;&gt;"",'5.1-2 source'!L32,"")</f>
        <v>62.2</v>
      </c>
      <c r="K31" s="432">
        <f>IF('5.1-2 source'!M32&lt;&gt;"",'5.1-2 source'!M32,"")</f>
        <v>58.5</v>
      </c>
    </row>
    <row r="32" spans="1:11" s="65" customFormat="1" ht="15" customHeight="1" x14ac:dyDescent="0.25">
      <c r="A32" s="32" t="s">
        <v>163</v>
      </c>
      <c r="B32" s="431">
        <f>IF('5.1-2 source'!B34&lt;&gt;"",'5.1-2 source'!B34,"")</f>
        <v>29.318999999999999</v>
      </c>
      <c r="C32" s="431">
        <f>IF('5.1-2 source'!C34&lt;&gt;"",'5.1-2 source'!C34,"")</f>
        <v>29.23</v>
      </c>
      <c r="D32" s="431">
        <f>IF('5.1-2 source'!F34&lt;&gt;"",'5.1-2 source'!F34,"")</f>
        <v>49.769999999999996</v>
      </c>
      <c r="E32" s="431">
        <f>IF('5.1-2 source'!G34&lt;&gt;"",'5.1-2 source'!G34,"")</f>
        <v>20.36</v>
      </c>
      <c r="F32" s="431">
        <f>IF('5.1-2 source'!H34&lt;&gt;"",'5.1-2 source'!H34,"")</f>
        <v>8.92</v>
      </c>
      <c r="G32" s="431">
        <f>IF('5.1-2 source'!I34&lt;&gt;"",'5.1-2 source'!I34,"")</f>
        <v>10</v>
      </c>
      <c r="H32" s="432">
        <f>IF('5.1-2 source'!J34&lt;&gt;"",'5.1-2 source'!J34,"")</f>
        <v>15.6</v>
      </c>
      <c r="I32" s="432">
        <f>IF('5.1-2 source'!K34&lt;&gt;"",'5.1-2 source'!K34,"")</f>
        <v>12.2</v>
      </c>
      <c r="J32" s="432">
        <f>IF('5.1-2 source'!L34&lt;&gt;"",'5.1-2 source'!L34,"")</f>
        <v>16.8</v>
      </c>
      <c r="K32" s="432">
        <f>IF('5.1-2 source'!M34&lt;&gt;"",'5.1-2 source'!M34,"")</f>
        <v>16.400000000000002</v>
      </c>
    </row>
    <row r="33" spans="1:11" s="65" customFormat="1" ht="15" customHeight="1" x14ac:dyDescent="0.25">
      <c r="A33" s="32" t="s">
        <v>344</v>
      </c>
      <c r="B33" s="433">
        <f>IF('5.1-2 source'!B36&lt;&gt;"",'5.1-2 source'!B36,"")</f>
        <v>745.19574</v>
      </c>
      <c r="C33" s="433">
        <f>IF('5.1-2 source'!C36&lt;&gt;"",'5.1-2 source'!C36,"")</f>
        <v>653.18394000000001</v>
      </c>
      <c r="D33" s="433">
        <f>IF('5.1-2 source'!F36&lt;&gt;"",'5.1-2 source'!F36,"")</f>
        <v>564.09680000000003</v>
      </c>
      <c r="E33" s="433">
        <f>IF('5.1-2 source'!G36&lt;&gt;"",'5.1-2 source'!G36,"")</f>
        <v>482.90841999999998</v>
      </c>
      <c r="F33" s="433" t="str">
        <f>IF('5.1-2 source'!H36&lt;&gt;"",'5.1-2 source'!H36,"")</f>
        <v>(12)</v>
      </c>
      <c r="G33" s="433" t="str">
        <f>IF('5.1-2 source'!I36&lt;&gt;"",'5.1-2 source'!I36,"")</f>
        <v>(12)</v>
      </c>
      <c r="H33" s="433">
        <f>IF('5.1-2 source'!J36&lt;&gt;"",'5.1-2 source'!J36,"")</f>
        <v>472.6</v>
      </c>
      <c r="I33" s="433">
        <f>IF('5.1-2 source'!K36&lt;&gt;"",'5.1-2 source'!K36,"")</f>
        <v>447.1</v>
      </c>
      <c r="J33" s="433">
        <f>IF('5.1-2 source'!L36&lt;&gt;"",'5.1-2 source'!L36,"")</f>
        <v>493</v>
      </c>
      <c r="K33" s="433">
        <f>IF('5.1-2 source'!M36&lt;&gt;"",'5.1-2 source'!M36,"")</f>
        <v>487.6</v>
      </c>
    </row>
    <row r="34" spans="1:11" s="65" customFormat="1" ht="15" customHeight="1" x14ac:dyDescent="0.25">
      <c r="A34" s="32" t="s">
        <v>130</v>
      </c>
      <c r="B34" s="432">
        <f>IF('5.1-2 source'!B37&lt;&gt;"",'5.1-2 source'!B37,"")</f>
        <v>4.9910000000000005</v>
      </c>
      <c r="C34" s="432">
        <f>IF('5.1-2 source'!C37&lt;&gt;"",'5.1-2 source'!C37,"")</f>
        <v>5.3220000000000001</v>
      </c>
      <c r="D34" s="432">
        <f>IF('5.1-2 source'!F37&lt;&gt;"",'5.1-2 source'!F37,"")</f>
        <v>19.59</v>
      </c>
      <c r="E34" s="432">
        <f>IF('5.1-2 source'!G37&lt;&gt;"",'5.1-2 source'!G37,"")</f>
        <v>21.952999999999999</v>
      </c>
      <c r="F34" s="431">
        <f>IF('5.1-2 source'!H37&lt;&gt;"",'5.1-2 source'!H37,"")</f>
        <v>0.65</v>
      </c>
      <c r="G34" s="431">
        <f>IF('5.1-2 source'!I37&lt;&gt;"",'5.1-2 source'!I37,"")</f>
        <v>0.83</v>
      </c>
      <c r="H34" s="432">
        <f>IF('5.1-2 source'!J37&lt;&gt;"",'5.1-2 source'!J37,"")</f>
        <v>26.8</v>
      </c>
      <c r="I34" s="432">
        <f>IF('5.1-2 source'!K37&lt;&gt;"",'5.1-2 source'!K37,"")</f>
        <v>30.3</v>
      </c>
      <c r="J34" s="432">
        <f>IF('5.1-2 source'!L37&lt;&gt;"",'5.1-2 source'!L37,"")</f>
        <v>19</v>
      </c>
      <c r="K34" s="432">
        <f>IF('5.1-2 source'!M37&lt;&gt;"",'5.1-2 source'!M37,"")</f>
        <v>18.7</v>
      </c>
    </row>
    <row r="35" spans="1:11" s="65" customFormat="1" ht="21.6" customHeight="1" x14ac:dyDescent="0.25">
      <c r="A35" s="32" t="s">
        <v>535</v>
      </c>
      <c r="B35" s="432">
        <f>IF('5.1-2 source'!B38&lt;&gt;"",'5.1-2 source'!B38,"")</f>
        <v>292.57941</v>
      </c>
      <c r="C35" s="432">
        <f>IF('5.1-2 source'!C38&lt;&gt;"",'5.1-2 source'!C38,"")</f>
        <v>213.49170000000001</v>
      </c>
      <c r="D35" s="432">
        <f>IF('5.1-2 source'!F38&lt;&gt;"",'5.1-2 source'!F38,"")</f>
        <v>303.09129999999999</v>
      </c>
      <c r="E35" s="432">
        <f>IF('5.1-2 source'!G38&lt;&gt;"",'5.1-2 source'!G38,"")</f>
        <v>209.50617</v>
      </c>
      <c r="F35" s="431">
        <f>IF('5.1-2 source'!H38&lt;&gt;"",'5.1-2 source'!H38,"")</f>
        <v>242.59</v>
      </c>
      <c r="G35" s="431">
        <f>IF('5.1-2 source'!I38&lt;&gt;"",'5.1-2 source'!I38,"")</f>
        <v>158.6</v>
      </c>
      <c r="H35" s="432">
        <f>IF('5.1-2 source'!J38&lt;&gt;"",'5.1-2 source'!J38,"")</f>
        <v>163.30000000000001</v>
      </c>
      <c r="I35" s="432">
        <f>IF('5.1-2 source'!K38&lt;&gt;"",'5.1-2 source'!K38,"")</f>
        <v>107.3</v>
      </c>
      <c r="J35" s="432">
        <f>IF('5.1-2 source'!L38&lt;&gt;"",'5.1-2 source'!L38,"")</f>
        <v>185.3</v>
      </c>
      <c r="K35" s="432">
        <f>IF('5.1-2 source'!M38&lt;&gt;"",'5.1-2 source'!M38,"")</f>
        <v>135.19999999999999</v>
      </c>
    </row>
    <row r="36" spans="1:11" s="65" customFormat="1" ht="15" customHeight="1" x14ac:dyDescent="0.25">
      <c r="A36" s="32" t="s">
        <v>131</v>
      </c>
      <c r="B36" s="431">
        <f>IF('5.1-2 source'!B39&lt;&gt;"",'5.1-2 source'!B39,"")</f>
        <v>28.608000000000001</v>
      </c>
      <c r="C36" s="431">
        <f>IF('5.1-2 source'!C39&lt;&gt;"",'5.1-2 source'!C39,"")</f>
        <v>17.812000000000001</v>
      </c>
      <c r="D36" s="431">
        <f>IF('5.1-2 source'!F39&lt;&gt;"",'5.1-2 source'!F39,"")</f>
        <v>12.920000000000002</v>
      </c>
      <c r="E36" s="431">
        <f>IF('5.1-2 source'!G39&lt;&gt;"",'5.1-2 source'!G39,"")</f>
        <v>2.9990000000000001</v>
      </c>
      <c r="F36" s="431">
        <f>IF('5.1-2 source'!H39&lt;&gt;"",'5.1-2 source'!H39,"")</f>
        <v>12.770000000000001</v>
      </c>
      <c r="G36" s="431">
        <f>IF('5.1-2 source'!I39&lt;&gt;"",'5.1-2 source'!I39,"")</f>
        <v>25.53</v>
      </c>
      <c r="H36" s="432">
        <f>IF('5.1-2 source'!J39&lt;&gt;"",'5.1-2 source'!J39,"")</f>
        <v>28.599999999999998</v>
      </c>
      <c r="I36" s="432">
        <f>IF('5.1-2 source'!K39&lt;&gt;"",'5.1-2 source'!K39,"")</f>
        <v>25.3</v>
      </c>
      <c r="J36" s="432">
        <f>IF('5.1-2 source'!L39&lt;&gt;"",'5.1-2 source'!L39,"")</f>
        <v>29.7</v>
      </c>
      <c r="K36" s="432">
        <f>IF('5.1-2 source'!M39&lt;&gt;"",'5.1-2 source'!M39,"")</f>
        <v>18.600000000000001</v>
      </c>
    </row>
    <row r="37" spans="1:11" s="65" customFormat="1" ht="15" customHeight="1" x14ac:dyDescent="0.25">
      <c r="A37" s="457"/>
      <c r="B37" s="465" t="s">
        <v>468</v>
      </c>
      <c r="C37" s="465" t="s">
        <v>468</v>
      </c>
      <c r="D37" s="465" t="s">
        <v>468</v>
      </c>
      <c r="E37" s="465" t="s">
        <v>468</v>
      </c>
      <c r="F37" s="465" t="s">
        <v>468</v>
      </c>
      <c r="G37" s="465" t="s">
        <v>468</v>
      </c>
      <c r="H37" s="465" t="s">
        <v>468</v>
      </c>
      <c r="I37" s="465" t="s">
        <v>468</v>
      </c>
      <c r="J37" s="465" t="s">
        <v>468</v>
      </c>
      <c r="K37" s="466" t="s">
        <v>468</v>
      </c>
    </row>
    <row r="38" spans="1:11" s="65" customFormat="1" ht="15" customHeight="1" x14ac:dyDescent="0.25">
      <c r="A38" s="457" t="s">
        <v>132</v>
      </c>
      <c r="B38" s="458" t="s">
        <v>468</v>
      </c>
      <c r="C38" s="458" t="s">
        <v>468</v>
      </c>
      <c r="D38" s="458" t="s">
        <v>468</v>
      </c>
      <c r="E38" s="458" t="s">
        <v>468</v>
      </c>
      <c r="F38" s="458" t="s">
        <v>468</v>
      </c>
      <c r="G38" s="458" t="s">
        <v>468</v>
      </c>
      <c r="H38" s="458" t="s">
        <v>468</v>
      </c>
      <c r="I38" s="458" t="s">
        <v>468</v>
      </c>
      <c r="J38" s="458" t="s">
        <v>468</v>
      </c>
      <c r="K38" s="459" t="s">
        <v>468</v>
      </c>
    </row>
    <row r="39" spans="1:11" s="65" customFormat="1" ht="15" customHeight="1" x14ac:dyDescent="0.25">
      <c r="A39" s="68" t="s">
        <v>521</v>
      </c>
      <c r="B39" s="467">
        <f>IF('5.1-2 source'!B43&lt;&gt;"",'5.1-2 source'!B43,"")</f>
        <v>2483</v>
      </c>
      <c r="C39" s="467">
        <f>IF('5.1-2 source'!C43&lt;&gt;"",'5.1-2 source'!C43,"")</f>
        <v>2078</v>
      </c>
      <c r="D39" s="467">
        <f>IF('5.1-2 source'!F43&lt;&gt;"",'5.1-2 source'!F43,"")</f>
        <v>1597</v>
      </c>
      <c r="E39" s="467">
        <f>IF('5.1-2 source'!G43&lt;&gt;"",'5.1-2 source'!G43,"")</f>
        <v>1088</v>
      </c>
      <c r="F39" s="467" t="str">
        <f>IF('5.1-2 source'!H43&lt;&gt;"",'5.1-2 source'!H43,"")</f>
        <v>2259 (13)</v>
      </c>
      <c r="G39" s="467" t="str">
        <f>IF('5.1-2 source'!I43&lt;&gt;"",'5.1-2 source'!I43,"")</f>
        <v>1761 (13)</v>
      </c>
      <c r="H39" s="467">
        <f>IF('5.1-2 source'!J43&lt;&gt;"",'5.1-2 source'!J43,"")</f>
        <v>1409.2</v>
      </c>
      <c r="I39" s="467">
        <f>IF('5.1-2 source'!K43&lt;&gt;"",'5.1-2 source'!K43,"")</f>
        <v>1196.3</v>
      </c>
      <c r="J39" s="467">
        <f>IF('5.1-2 source'!L43&lt;&gt;"",'5.1-2 source'!L43,"")</f>
        <v>1619.6</v>
      </c>
      <c r="K39" s="467">
        <f>IF('5.1-2 source'!M43&lt;&gt;"",'5.1-2 source'!M43,"")</f>
        <v>1514.8</v>
      </c>
    </row>
    <row r="40" spans="1:11" s="65" customFormat="1" ht="15" customHeight="1" x14ac:dyDescent="0.25">
      <c r="A40" s="600" t="s">
        <v>471</v>
      </c>
      <c r="B40" s="601"/>
      <c r="C40" s="601"/>
      <c r="D40" s="601"/>
      <c r="E40" s="601"/>
      <c r="F40" s="601"/>
      <c r="G40" s="601"/>
      <c r="H40" s="601"/>
      <c r="I40" s="601"/>
      <c r="J40" s="601"/>
      <c r="K40" s="601"/>
    </row>
    <row r="41" spans="1:11" s="65" customFormat="1" ht="46.5" customHeight="1" x14ac:dyDescent="0.25">
      <c r="A41" s="572" t="s">
        <v>493</v>
      </c>
      <c r="B41" s="597"/>
      <c r="C41" s="597"/>
      <c r="D41" s="597"/>
      <c r="E41" s="597"/>
      <c r="F41" s="597"/>
      <c r="G41" s="597"/>
      <c r="H41" s="597"/>
      <c r="I41" s="597"/>
      <c r="J41" s="597"/>
      <c r="K41" s="597"/>
    </row>
    <row r="42" spans="1:11" s="65" customFormat="1" ht="27.75" customHeight="1" x14ac:dyDescent="0.25">
      <c r="A42" s="572" t="s">
        <v>494</v>
      </c>
      <c r="B42" s="597"/>
      <c r="C42" s="597"/>
      <c r="D42" s="597"/>
      <c r="E42" s="597"/>
      <c r="F42" s="597"/>
      <c r="G42" s="597"/>
      <c r="H42" s="597"/>
      <c r="I42" s="597"/>
      <c r="J42" s="597"/>
      <c r="K42" s="597"/>
    </row>
    <row r="43" spans="1:11" ht="15.75" customHeight="1" x14ac:dyDescent="0.25">
      <c r="A43" s="572" t="s">
        <v>300</v>
      </c>
      <c r="B43" s="597"/>
      <c r="C43" s="597"/>
      <c r="D43" s="597"/>
      <c r="E43" s="597"/>
      <c r="F43" s="597"/>
      <c r="G43" s="597"/>
      <c r="H43" s="597"/>
      <c r="I43" s="597"/>
      <c r="J43" s="597"/>
      <c r="K43" s="597"/>
    </row>
    <row r="44" spans="1:11" ht="26.25" customHeight="1" x14ac:dyDescent="0.25">
      <c r="A44" s="572" t="s">
        <v>329</v>
      </c>
      <c r="B44" s="597"/>
      <c r="C44" s="597"/>
      <c r="D44" s="597"/>
      <c r="E44" s="597"/>
      <c r="F44" s="597"/>
      <c r="G44" s="597"/>
      <c r="H44" s="597"/>
      <c r="I44" s="597"/>
      <c r="J44" s="597"/>
      <c r="K44" s="597"/>
    </row>
    <row r="45" spans="1:11" ht="25.5" customHeight="1" x14ac:dyDescent="0.25">
      <c r="A45" s="572" t="s">
        <v>142</v>
      </c>
      <c r="B45" s="597"/>
      <c r="C45" s="597"/>
      <c r="D45" s="597"/>
      <c r="E45" s="597"/>
      <c r="F45" s="597"/>
      <c r="G45" s="597"/>
      <c r="H45" s="597"/>
      <c r="I45" s="597"/>
      <c r="J45" s="597"/>
      <c r="K45" s="597"/>
    </row>
    <row r="46" spans="1:11" ht="27" customHeight="1" x14ac:dyDescent="0.25">
      <c r="A46" s="572" t="s">
        <v>143</v>
      </c>
      <c r="B46" s="597"/>
      <c r="C46" s="597"/>
      <c r="D46" s="597"/>
      <c r="E46" s="597"/>
      <c r="F46" s="597"/>
      <c r="G46" s="597"/>
      <c r="H46" s="597"/>
      <c r="I46" s="597"/>
      <c r="J46" s="597"/>
      <c r="K46" s="597"/>
    </row>
    <row r="47" spans="1:11" ht="15" customHeight="1" x14ac:dyDescent="0.25">
      <c r="A47" s="572" t="s">
        <v>144</v>
      </c>
      <c r="B47" s="597"/>
      <c r="C47" s="597"/>
      <c r="D47" s="597"/>
      <c r="E47" s="597"/>
      <c r="F47" s="597"/>
      <c r="G47" s="597"/>
      <c r="H47" s="597"/>
      <c r="I47" s="597"/>
      <c r="J47" s="597"/>
      <c r="K47" s="597"/>
    </row>
    <row r="48" spans="1:11" ht="15" customHeight="1" x14ac:dyDescent="0.25">
      <c r="A48" s="572" t="s">
        <v>565</v>
      </c>
      <c r="B48" s="597"/>
      <c r="C48" s="597"/>
      <c r="D48" s="597"/>
      <c r="E48" s="597"/>
      <c r="F48" s="597"/>
      <c r="G48" s="597"/>
      <c r="H48" s="597"/>
      <c r="I48" s="597"/>
      <c r="J48" s="597"/>
      <c r="K48" s="597"/>
    </row>
    <row r="49" spans="1:11" ht="24" customHeight="1" x14ac:dyDescent="0.25">
      <c r="A49" s="572" t="s">
        <v>145</v>
      </c>
      <c r="B49" s="597"/>
      <c r="C49" s="597"/>
      <c r="D49" s="597"/>
      <c r="E49" s="597"/>
      <c r="F49" s="597"/>
      <c r="G49" s="597"/>
      <c r="H49" s="597"/>
      <c r="I49" s="597"/>
      <c r="J49" s="597"/>
      <c r="K49" s="597"/>
    </row>
    <row r="50" spans="1:11" ht="15" customHeight="1" x14ac:dyDescent="0.25">
      <c r="A50" s="572" t="s">
        <v>146</v>
      </c>
      <c r="B50" s="597"/>
      <c r="C50" s="597"/>
      <c r="D50" s="597"/>
      <c r="E50" s="597"/>
      <c r="F50" s="597"/>
      <c r="G50" s="597"/>
      <c r="H50" s="597"/>
      <c r="I50" s="597"/>
      <c r="J50" s="597"/>
      <c r="K50" s="597"/>
    </row>
    <row r="51" spans="1:11" ht="24.75" customHeight="1" x14ac:dyDescent="0.25">
      <c r="A51" s="572" t="s">
        <v>523</v>
      </c>
      <c r="B51" s="597"/>
      <c r="C51" s="597"/>
      <c r="D51" s="597"/>
      <c r="E51" s="597"/>
      <c r="F51" s="597"/>
      <c r="G51" s="597"/>
      <c r="H51" s="597"/>
      <c r="I51" s="597"/>
      <c r="J51" s="597"/>
      <c r="K51" s="597"/>
    </row>
    <row r="52" spans="1:11" x14ac:dyDescent="0.25">
      <c r="A52" s="572" t="s">
        <v>301</v>
      </c>
      <c r="B52" s="597"/>
      <c r="C52" s="597"/>
      <c r="D52" s="597"/>
      <c r="E52" s="597"/>
      <c r="F52" s="597"/>
      <c r="G52" s="597"/>
      <c r="H52" s="597"/>
      <c r="I52" s="597"/>
      <c r="J52" s="597"/>
      <c r="K52" s="597"/>
    </row>
    <row r="53" spans="1:11" ht="12.75" customHeight="1" x14ac:dyDescent="0.25">
      <c r="A53" s="572" t="s">
        <v>148</v>
      </c>
      <c r="B53" s="597"/>
      <c r="C53" s="597"/>
      <c r="D53" s="597"/>
      <c r="E53" s="597"/>
      <c r="F53" s="597"/>
      <c r="G53" s="597"/>
      <c r="H53" s="597"/>
      <c r="I53" s="597"/>
      <c r="J53" s="597"/>
      <c r="K53" s="597"/>
    </row>
    <row r="54" spans="1:11" x14ac:dyDescent="0.25">
      <c r="A54" s="572" t="s">
        <v>298</v>
      </c>
      <c r="B54" s="597"/>
      <c r="C54" s="597"/>
      <c r="D54" s="597"/>
      <c r="E54" s="597"/>
      <c r="F54" s="597"/>
      <c r="G54" s="597"/>
      <c r="H54" s="597"/>
      <c r="I54" s="597"/>
      <c r="J54" s="597"/>
      <c r="K54" s="597"/>
    </row>
    <row r="55" spans="1:11" s="298" customFormat="1" x14ac:dyDescent="0.25">
      <c r="A55" s="294" t="s">
        <v>341</v>
      </c>
      <c r="B55" s="291"/>
      <c r="C55" s="291"/>
      <c r="D55" s="291"/>
      <c r="E55" s="291"/>
      <c r="F55" s="291"/>
      <c r="G55" s="291"/>
      <c r="H55" s="291"/>
      <c r="I55" s="291"/>
      <c r="J55" s="291"/>
      <c r="K55" s="291"/>
    </row>
    <row r="56" spans="1:11" ht="15" customHeight="1" x14ac:dyDescent="0.25">
      <c r="A56" s="572"/>
      <c r="B56" s="597"/>
      <c r="C56" s="597"/>
      <c r="D56" s="597"/>
      <c r="E56" s="597"/>
      <c r="F56" s="597"/>
      <c r="G56" s="597"/>
      <c r="H56" s="597"/>
      <c r="I56" s="597"/>
      <c r="J56" s="597"/>
      <c r="K56" s="597"/>
    </row>
    <row r="57" spans="1:11" ht="119.25" customHeight="1" x14ac:dyDescent="0.25">
      <c r="A57" s="604"/>
      <c r="B57" s="604"/>
      <c r="C57" s="604"/>
      <c r="D57" s="604"/>
      <c r="E57" s="604"/>
      <c r="F57" s="604"/>
      <c r="G57" s="604"/>
      <c r="H57" s="604"/>
      <c r="I57" s="604"/>
      <c r="J57" s="604"/>
    </row>
    <row r="58" spans="1:11" ht="54" customHeight="1" x14ac:dyDescent="0.25">
      <c r="A58" s="604"/>
      <c r="B58" s="605"/>
      <c r="C58" s="605"/>
      <c r="D58" s="605"/>
      <c r="E58" s="605"/>
      <c r="F58" s="605"/>
      <c r="G58" s="605"/>
      <c r="H58" s="605"/>
      <c r="I58" s="605"/>
      <c r="J58" s="605"/>
    </row>
    <row r="59" spans="1:11" ht="54" customHeight="1" x14ac:dyDescent="0.25">
      <c r="A59" s="604"/>
      <c r="B59" s="605"/>
      <c r="C59" s="605"/>
      <c r="D59" s="605"/>
      <c r="E59" s="605"/>
      <c r="F59" s="605"/>
      <c r="G59" s="605"/>
      <c r="H59" s="605"/>
      <c r="I59" s="605"/>
      <c r="J59" s="605"/>
    </row>
    <row r="67" spans="1:1" x14ac:dyDescent="0.25">
      <c r="A67" s="27"/>
    </row>
    <row r="68" spans="1:1" x14ac:dyDescent="0.25">
      <c r="A68" s="27"/>
    </row>
    <row r="69" spans="1:1" x14ac:dyDescent="0.25">
      <c r="A69" s="27"/>
    </row>
    <row r="70" spans="1:1" x14ac:dyDescent="0.25">
      <c r="A70" s="27"/>
    </row>
  </sheetData>
  <mergeCells count="28">
    <mergeCell ref="A54:K54"/>
    <mergeCell ref="A56:K56"/>
    <mergeCell ref="A57:J57"/>
    <mergeCell ref="A58:J58"/>
    <mergeCell ref="A59:J59"/>
    <mergeCell ref="A49:K49"/>
    <mergeCell ref="A50:K50"/>
    <mergeCell ref="A51:K51"/>
    <mergeCell ref="A52:K52"/>
    <mergeCell ref="A53:K53"/>
    <mergeCell ref="A1:K1"/>
    <mergeCell ref="A3:A5"/>
    <mergeCell ref="B3:E3"/>
    <mergeCell ref="F3:G4"/>
    <mergeCell ref="H3:K3"/>
    <mergeCell ref="B4:C4"/>
    <mergeCell ref="D4:E4"/>
    <mergeCell ref="H4:I4"/>
    <mergeCell ref="J4:K4"/>
    <mergeCell ref="A45:K45"/>
    <mergeCell ref="A46:K46"/>
    <mergeCell ref="A48:K48"/>
    <mergeCell ref="A40:K40"/>
    <mergeCell ref="A42:K42"/>
    <mergeCell ref="A43:K43"/>
    <mergeCell ref="A44:K44"/>
    <mergeCell ref="A41:K41"/>
    <mergeCell ref="A47:K4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8">
    <tabColor theme="7"/>
  </sheetPr>
  <dimension ref="A1:T67"/>
  <sheetViews>
    <sheetView workbookViewId="0">
      <pane xSplit="1" ySplit="5" topLeftCell="D18" activePane="bottomRight" state="frozen"/>
      <selection activeCell="D23" sqref="D23:E23"/>
      <selection pane="topRight" activeCell="D23" sqref="D23:E23"/>
      <selection pane="bottomLeft" activeCell="D23" sqref="D23:E23"/>
      <selection pane="bottomRight" activeCell="D23" sqref="D23:E23"/>
    </sheetView>
  </sheetViews>
  <sheetFormatPr baseColWidth="10" defaultColWidth="11.42578125" defaultRowHeight="15" x14ac:dyDescent="0.25"/>
  <cols>
    <col min="1" max="1" width="43.42578125" style="104" customWidth="1"/>
    <col min="2" max="2" width="10" style="27" customWidth="1"/>
    <col min="3" max="7" width="11.42578125" style="27"/>
    <col min="8" max="15" width="10.42578125" style="27" customWidth="1"/>
    <col min="16" max="16" width="5.7109375" style="27" customWidth="1"/>
    <col min="17" max="17" width="5.85546875" style="27" bestFit="1" customWidth="1"/>
    <col min="18" max="19" width="2" style="27" bestFit="1" customWidth="1"/>
    <col min="20" max="20" width="3" style="27" bestFit="1" customWidth="1"/>
    <col min="21" max="16384" width="11.42578125" style="27"/>
  </cols>
  <sheetData>
    <row r="1" spans="1:20" s="87" customFormat="1" x14ac:dyDescent="0.25">
      <c r="A1" s="551"/>
      <c r="B1" s="551"/>
      <c r="C1" s="551"/>
      <c r="D1" s="551"/>
      <c r="E1" s="551"/>
      <c r="F1" s="551"/>
      <c r="G1" s="551"/>
      <c r="H1" s="551"/>
      <c r="I1" s="551"/>
      <c r="J1" s="551"/>
      <c r="K1" s="551"/>
      <c r="L1" s="551"/>
      <c r="M1" s="551"/>
      <c r="N1" s="551"/>
      <c r="O1" s="551"/>
    </row>
    <row r="2" spans="1:20" s="188" customFormat="1" x14ac:dyDescent="0.25">
      <c r="A2" s="173"/>
      <c r="B2" s="173"/>
      <c r="C2" s="173"/>
      <c r="D2" s="173"/>
      <c r="E2" s="173"/>
      <c r="F2" s="173"/>
      <c r="G2" s="173"/>
      <c r="H2" s="173"/>
      <c r="I2" s="173"/>
      <c r="J2" s="173"/>
      <c r="K2" s="173"/>
      <c r="L2" s="173"/>
      <c r="M2" s="173"/>
      <c r="N2" s="173"/>
      <c r="O2" s="173"/>
    </row>
    <row r="3" spans="1:20" s="65" customFormat="1" ht="24" customHeight="1" x14ac:dyDescent="0.25">
      <c r="A3" s="602"/>
      <c r="B3" s="581" t="s">
        <v>330</v>
      </c>
      <c r="C3" s="581"/>
      <c r="D3" s="581"/>
      <c r="E3" s="581"/>
      <c r="F3" s="581"/>
      <c r="G3" s="581"/>
      <c r="H3" s="615" t="s">
        <v>137</v>
      </c>
      <c r="I3" s="616"/>
      <c r="J3" s="595" t="s">
        <v>136</v>
      </c>
      <c r="K3" s="596"/>
      <c r="L3" s="596"/>
      <c r="M3" s="596"/>
      <c r="N3" s="596"/>
      <c r="O3" s="619"/>
      <c r="P3" s="65" t="s">
        <v>511</v>
      </c>
    </row>
    <row r="4" spans="1:20" s="65" customFormat="1" ht="37.5" customHeight="1" x14ac:dyDescent="0.25">
      <c r="A4" s="602"/>
      <c r="B4" s="603" t="s">
        <v>85</v>
      </c>
      <c r="C4" s="603"/>
      <c r="D4" s="620" t="s">
        <v>138</v>
      </c>
      <c r="E4" s="621"/>
      <c r="F4" s="620" t="s">
        <v>331</v>
      </c>
      <c r="G4" s="621"/>
      <c r="H4" s="617"/>
      <c r="I4" s="618"/>
      <c r="J4" s="620" t="s">
        <v>19</v>
      </c>
      <c r="K4" s="621"/>
      <c r="L4" s="620" t="s">
        <v>25</v>
      </c>
      <c r="M4" s="621"/>
      <c r="N4" s="603" t="s">
        <v>151</v>
      </c>
      <c r="O4" s="603"/>
      <c r="P4" s="65" t="s">
        <v>366</v>
      </c>
      <c r="Q4" s="65" t="s">
        <v>367</v>
      </c>
    </row>
    <row r="5" spans="1:20" s="65" customFormat="1" x14ac:dyDescent="0.25">
      <c r="A5" s="602"/>
      <c r="B5" s="51" t="s">
        <v>114</v>
      </c>
      <c r="C5" s="51" t="s">
        <v>115</v>
      </c>
      <c r="D5" s="51" t="s">
        <v>114</v>
      </c>
      <c r="E5" s="51" t="s">
        <v>115</v>
      </c>
      <c r="F5" s="51" t="s">
        <v>114</v>
      </c>
      <c r="G5" s="51" t="s">
        <v>115</v>
      </c>
      <c r="H5" s="51" t="s">
        <v>114</v>
      </c>
      <c r="I5" s="51" t="s">
        <v>115</v>
      </c>
      <c r="J5" s="51" t="s">
        <v>114</v>
      </c>
      <c r="K5" s="51" t="s">
        <v>115</v>
      </c>
      <c r="L5" s="51" t="s">
        <v>114</v>
      </c>
      <c r="M5" s="51" t="s">
        <v>115</v>
      </c>
      <c r="N5" s="51" t="s">
        <v>114</v>
      </c>
      <c r="O5" s="51" t="s">
        <v>115</v>
      </c>
    </row>
    <row r="6" spans="1:20" s="65" customFormat="1" ht="38.25" customHeight="1" x14ac:dyDescent="0.25">
      <c r="A6" s="29" t="s">
        <v>181</v>
      </c>
      <c r="B6" s="206">
        <v>17530</v>
      </c>
      <c r="C6" s="206">
        <v>24933</v>
      </c>
      <c r="D6" s="206">
        <v>25699</v>
      </c>
      <c r="E6" s="206">
        <v>30071</v>
      </c>
      <c r="F6" s="206">
        <v>11503</v>
      </c>
      <c r="G6" s="206">
        <v>1567</v>
      </c>
      <c r="H6" s="206" t="s">
        <v>554</v>
      </c>
      <c r="I6" s="206" t="s">
        <v>555</v>
      </c>
      <c r="J6" s="206">
        <v>19074</v>
      </c>
      <c r="K6" s="206">
        <v>24509</v>
      </c>
      <c r="L6" s="206">
        <v>5195</v>
      </c>
      <c r="M6" s="206">
        <v>19507</v>
      </c>
      <c r="N6" s="206">
        <v>24269</v>
      </c>
      <c r="O6" s="206">
        <v>44016</v>
      </c>
      <c r="P6" s="525">
        <f>K6/(J6+K6)</f>
        <v>0.56235229332537917</v>
      </c>
      <c r="Q6" s="525">
        <f>M6/(M6+L6)</f>
        <v>0.78969314225568776</v>
      </c>
    </row>
    <row r="7" spans="1:20" s="65" customFormat="1" x14ac:dyDescent="0.25">
      <c r="A7" s="29"/>
      <c r="B7" s="9"/>
      <c r="C7" s="9"/>
      <c r="D7" s="9"/>
      <c r="E7" s="9"/>
      <c r="F7" s="9"/>
      <c r="G7" s="9"/>
      <c r="H7" s="9"/>
      <c r="I7" s="9"/>
      <c r="J7" s="9"/>
      <c r="K7" s="524"/>
      <c r="L7" s="9"/>
      <c r="M7" s="524"/>
      <c r="N7" s="9"/>
      <c r="O7" s="9"/>
      <c r="P7" s="525"/>
      <c r="Q7" s="525"/>
    </row>
    <row r="8" spans="1:20" s="65" customFormat="1" ht="17.25" customHeight="1" x14ac:dyDescent="0.25">
      <c r="A8" s="68" t="s">
        <v>124</v>
      </c>
      <c r="B8" s="205">
        <v>970</v>
      </c>
      <c r="C8" s="205">
        <v>1728</v>
      </c>
      <c r="D8" s="205">
        <v>1354</v>
      </c>
      <c r="E8" s="205">
        <v>2069</v>
      </c>
      <c r="F8" s="205">
        <v>2079</v>
      </c>
      <c r="G8" s="205">
        <v>372</v>
      </c>
      <c r="H8" s="205" t="s">
        <v>556</v>
      </c>
      <c r="I8" s="205" t="s">
        <v>557</v>
      </c>
      <c r="J8" s="205">
        <v>2226</v>
      </c>
      <c r="K8" s="205">
        <v>3405</v>
      </c>
      <c r="L8" s="205">
        <v>437</v>
      </c>
      <c r="M8" s="205">
        <v>1783</v>
      </c>
      <c r="N8" s="205">
        <v>2663</v>
      </c>
      <c r="O8" s="205">
        <v>5188</v>
      </c>
      <c r="P8" s="525">
        <f t="shared" ref="P8:P11" si="0">K8/(J8+K8)</f>
        <v>0.60468833244539155</v>
      </c>
      <c r="Q8" s="525">
        <f t="shared" ref="Q8:Q11" si="1">M8/(M8+L8)</f>
        <v>0.80315315315315317</v>
      </c>
    </row>
    <row r="9" spans="1:20" s="65" customFormat="1" ht="17.25" customHeight="1" x14ac:dyDescent="0.25">
      <c r="A9" s="68" t="s">
        <v>125</v>
      </c>
      <c r="B9" s="205">
        <v>1857</v>
      </c>
      <c r="C9" s="205">
        <v>2817</v>
      </c>
      <c r="D9" s="205">
        <v>3671</v>
      </c>
      <c r="E9" s="205">
        <v>3991</v>
      </c>
      <c r="F9" s="205" t="s">
        <v>328</v>
      </c>
      <c r="G9" s="205" t="s">
        <v>328</v>
      </c>
      <c r="H9" s="205" t="s">
        <v>558</v>
      </c>
      <c r="I9" s="205" t="s">
        <v>559</v>
      </c>
      <c r="J9" s="205">
        <v>9592</v>
      </c>
      <c r="K9" s="205">
        <v>5720</v>
      </c>
      <c r="L9" s="205">
        <v>1802</v>
      </c>
      <c r="M9" s="205">
        <v>2241</v>
      </c>
      <c r="N9" s="205">
        <v>11394</v>
      </c>
      <c r="O9" s="205">
        <v>7961</v>
      </c>
      <c r="P9" s="525">
        <f t="shared" si="0"/>
        <v>0.37356321839080459</v>
      </c>
      <c r="Q9" s="525">
        <f t="shared" si="1"/>
        <v>0.55429136779619093</v>
      </c>
    </row>
    <row r="10" spans="1:20" s="65" customFormat="1" ht="17.25" customHeight="1" x14ac:dyDescent="0.25">
      <c r="A10" s="68" t="s">
        <v>139</v>
      </c>
      <c r="B10" s="205">
        <v>118</v>
      </c>
      <c r="C10" s="205">
        <v>2579</v>
      </c>
      <c r="D10" s="205">
        <v>170</v>
      </c>
      <c r="E10" s="205">
        <v>2843</v>
      </c>
      <c r="F10" s="205">
        <v>0</v>
      </c>
      <c r="G10" s="205">
        <v>2</v>
      </c>
      <c r="H10" s="205" t="s">
        <v>547</v>
      </c>
      <c r="I10" s="205" t="s">
        <v>546</v>
      </c>
      <c r="J10" s="205">
        <v>36</v>
      </c>
      <c r="K10" s="205">
        <v>2633</v>
      </c>
      <c r="L10" s="205">
        <v>8</v>
      </c>
      <c r="M10" s="205">
        <v>2087</v>
      </c>
      <c r="N10" s="205">
        <v>44</v>
      </c>
      <c r="O10" s="205">
        <v>4720</v>
      </c>
      <c r="P10" s="525">
        <f t="shared" si="0"/>
        <v>0.98651180217309853</v>
      </c>
      <c r="Q10" s="525">
        <f t="shared" si="1"/>
        <v>0.99618138424821001</v>
      </c>
    </row>
    <row r="11" spans="1:20" s="65" customFormat="1" ht="17.25" customHeight="1" x14ac:dyDescent="0.25">
      <c r="A11" s="68" t="s">
        <v>140</v>
      </c>
      <c r="B11" s="205">
        <v>4681</v>
      </c>
      <c r="C11" s="205">
        <v>3677</v>
      </c>
      <c r="D11" s="205">
        <v>6997</v>
      </c>
      <c r="E11" s="205">
        <v>4167</v>
      </c>
      <c r="F11" s="205" t="s">
        <v>328</v>
      </c>
      <c r="G11" s="205" t="s">
        <v>328</v>
      </c>
      <c r="H11" s="205" t="s">
        <v>549</v>
      </c>
      <c r="I11" s="205" t="s">
        <v>549</v>
      </c>
      <c r="J11" s="205">
        <v>2400</v>
      </c>
      <c r="K11" s="205">
        <v>347</v>
      </c>
      <c r="L11" s="205">
        <v>1925</v>
      </c>
      <c r="M11" s="205">
        <v>11273</v>
      </c>
      <c r="N11" s="205">
        <v>4325</v>
      </c>
      <c r="O11" s="205">
        <v>11620</v>
      </c>
      <c r="P11" s="525">
        <f t="shared" si="0"/>
        <v>0.12631962140516928</v>
      </c>
      <c r="Q11" s="525">
        <f t="shared" si="1"/>
        <v>0.85414456735869071</v>
      </c>
    </row>
    <row r="12" spans="1:20" s="65" customFormat="1" ht="30" customHeight="1" x14ac:dyDescent="0.25">
      <c r="A12" s="77"/>
      <c r="B12" s="10"/>
      <c r="C12" s="10"/>
      <c r="D12" s="10"/>
      <c r="E12" s="10">
        <f>(E14-D14)*12</f>
        <v>1.0271999999999935</v>
      </c>
      <c r="F12" s="10"/>
      <c r="G12" s="10"/>
      <c r="H12" s="10"/>
      <c r="I12" s="10"/>
      <c r="J12" s="10"/>
      <c r="K12" s="10"/>
      <c r="L12" s="10"/>
      <c r="M12" s="10"/>
      <c r="N12" s="10"/>
      <c r="O12" s="10"/>
    </row>
    <row r="13" spans="1:20" s="65" customFormat="1" ht="22.5" customHeight="1" x14ac:dyDescent="0.25">
      <c r="A13" s="29" t="s">
        <v>182</v>
      </c>
      <c r="B13" s="418">
        <f>(B14-INT(B14))*12</f>
        <v>8.7191999999999723</v>
      </c>
      <c r="C13" s="418">
        <f t="shared" ref="C13:O13" si="2">(C14-INT(C14))*12</f>
        <v>9.3047999999999718</v>
      </c>
      <c r="D13" s="418">
        <f t="shared" si="2"/>
        <v>7.5264000000000237</v>
      </c>
      <c r="E13" s="418">
        <f t="shared" si="2"/>
        <v>8.5536000000000172</v>
      </c>
      <c r="F13" s="418">
        <f t="shared" si="2"/>
        <v>10.99920000000003</v>
      </c>
      <c r="G13" s="418">
        <f t="shared" si="2"/>
        <v>1.2815999999999974</v>
      </c>
      <c r="H13" s="418">
        <f t="shared" si="2"/>
        <v>5.7599999999999625</v>
      </c>
      <c r="I13" s="418">
        <f t="shared" si="2"/>
        <v>9.1199999999999761</v>
      </c>
      <c r="J13" s="418">
        <f t="shared" si="2"/>
        <v>1.2000000000000171</v>
      </c>
      <c r="K13" s="418">
        <f t="shared" si="2"/>
        <v>8.4000000000000341</v>
      </c>
      <c r="L13" s="418">
        <f t="shared" si="2"/>
        <v>4.7999999999999829</v>
      </c>
      <c r="M13" s="418">
        <f t="shared" si="2"/>
        <v>8.4000000000000341</v>
      </c>
      <c r="N13" s="418">
        <f t="shared" si="2"/>
        <v>10.799999999999983</v>
      </c>
      <c r="O13" s="418">
        <f t="shared" si="2"/>
        <v>9.5999999999999659</v>
      </c>
    </row>
    <row r="14" spans="1:20" s="65" customFormat="1" ht="22.5" customHeight="1" x14ac:dyDescent="0.25">
      <c r="A14" s="32" t="s">
        <v>172</v>
      </c>
      <c r="B14" s="533">
        <v>61.726599999999998</v>
      </c>
      <c r="C14" s="533">
        <v>61.775399999999998</v>
      </c>
      <c r="D14" s="533">
        <v>61.627200000000002</v>
      </c>
      <c r="E14" s="533">
        <v>61.712800000000001</v>
      </c>
      <c r="F14" s="195">
        <v>44.916600000000003</v>
      </c>
      <c r="G14" s="195">
        <v>42.1068</v>
      </c>
      <c r="H14" s="397">
        <v>59.48</v>
      </c>
      <c r="I14" s="397">
        <v>59.76</v>
      </c>
      <c r="J14" s="195">
        <v>61.1</v>
      </c>
      <c r="K14" s="195">
        <v>61.7</v>
      </c>
      <c r="L14" s="195">
        <v>60.4</v>
      </c>
      <c r="M14" s="195">
        <v>59.7</v>
      </c>
      <c r="N14" s="195">
        <v>60.9</v>
      </c>
      <c r="O14" s="195">
        <v>60.8</v>
      </c>
      <c r="P14" s="407">
        <f>(B14-INT(B14))*12</f>
        <v>8.7191999999999723</v>
      </c>
      <c r="Q14" s="407">
        <f t="shared" ref="Q14:T14" si="3">(C14-INT(C14))*12</f>
        <v>9.3047999999999718</v>
      </c>
      <c r="R14" s="407">
        <f t="shared" si="3"/>
        <v>7.5264000000000237</v>
      </c>
      <c r="S14" s="407">
        <f t="shared" si="3"/>
        <v>8.5536000000000172</v>
      </c>
      <c r="T14" s="407">
        <f t="shared" si="3"/>
        <v>10.99920000000003</v>
      </c>
    </row>
    <row r="15" spans="1:20" s="65" customFormat="1" ht="22.5" customHeight="1" x14ac:dyDescent="0.25">
      <c r="A15" s="32" t="s">
        <v>173</v>
      </c>
      <c r="B15" s="195">
        <v>61.983699999999999</v>
      </c>
      <c r="C15" s="195">
        <v>61.920299999999997</v>
      </c>
      <c r="D15" s="195">
        <v>61.856400000000001</v>
      </c>
      <c r="E15" s="195">
        <v>61.854900000000001</v>
      </c>
      <c r="F15" s="195">
        <v>45.115200000000002</v>
      </c>
      <c r="G15" s="195">
        <v>42.127499999999998</v>
      </c>
      <c r="H15" s="398">
        <v>60.39</v>
      </c>
      <c r="I15" s="398">
        <v>61.74</v>
      </c>
      <c r="J15" s="195">
        <v>61.2</v>
      </c>
      <c r="K15" s="195">
        <v>61.8</v>
      </c>
      <c r="L15" s="195">
        <v>60.7</v>
      </c>
      <c r="M15" s="195">
        <v>59.9</v>
      </c>
      <c r="N15" s="195">
        <v>61.1</v>
      </c>
      <c r="O15" s="195">
        <v>60.9</v>
      </c>
    </row>
    <row r="16" spans="1:20" s="65" customFormat="1" ht="22.5" customHeight="1" x14ac:dyDescent="0.25">
      <c r="A16" s="70" t="s">
        <v>174</v>
      </c>
      <c r="B16" s="193">
        <v>96.52</v>
      </c>
      <c r="C16" s="193">
        <v>97.89</v>
      </c>
      <c r="D16" s="193">
        <v>97.14</v>
      </c>
      <c r="E16" s="193">
        <v>97.97</v>
      </c>
      <c r="F16" s="193">
        <v>97.99</v>
      </c>
      <c r="G16" s="193">
        <v>99.87</v>
      </c>
      <c r="H16" s="399">
        <v>79.95</v>
      </c>
      <c r="I16" s="399">
        <v>48.4</v>
      </c>
      <c r="J16" s="193">
        <v>98.2</v>
      </c>
      <c r="K16" s="193">
        <v>98.3</v>
      </c>
      <c r="L16" s="193">
        <v>97</v>
      </c>
      <c r="M16" s="193">
        <v>97.5</v>
      </c>
      <c r="N16" s="193">
        <v>98</v>
      </c>
      <c r="O16" s="193">
        <v>97.899999999999991</v>
      </c>
    </row>
    <row r="17" spans="1:15" s="65" customFormat="1" ht="22.5" customHeight="1" x14ac:dyDescent="0.25">
      <c r="A17" s="70" t="s">
        <v>126</v>
      </c>
      <c r="B17" s="195">
        <v>142.1618</v>
      </c>
      <c r="C17" s="195">
        <v>134.95849999999999</v>
      </c>
      <c r="D17" s="195">
        <v>146.8792</v>
      </c>
      <c r="E17" s="195">
        <v>136.6892</v>
      </c>
      <c r="F17" s="195">
        <v>96.979500000000002</v>
      </c>
      <c r="G17" s="195">
        <v>82.019400000000005</v>
      </c>
      <c r="H17" s="207">
        <v>129.63</v>
      </c>
      <c r="I17" s="207">
        <v>122.51</v>
      </c>
      <c r="J17" s="195">
        <v>119.2</v>
      </c>
      <c r="K17" s="195">
        <v>101.3</v>
      </c>
      <c r="L17" s="195">
        <v>135.30000000000001</v>
      </c>
      <c r="M17" s="195">
        <v>121.8</v>
      </c>
      <c r="N17" s="195">
        <v>122.7</v>
      </c>
      <c r="O17" s="195">
        <v>110.4</v>
      </c>
    </row>
    <row r="18" spans="1:15" s="65" customFormat="1" ht="22.5" customHeight="1" x14ac:dyDescent="0.25">
      <c r="A18" s="70" t="s">
        <v>127</v>
      </c>
      <c r="B18" s="195">
        <v>5.9600999999999997</v>
      </c>
      <c r="C18" s="195">
        <v>8.3465000000000007</v>
      </c>
      <c r="D18" s="195">
        <v>4.4009999999999998</v>
      </c>
      <c r="E18" s="195">
        <v>8.0261999999999993</v>
      </c>
      <c r="F18" s="195">
        <v>34.202599999999997</v>
      </c>
      <c r="G18" s="195">
        <v>21.421900000000001</v>
      </c>
      <c r="H18" s="207">
        <v>8.02</v>
      </c>
      <c r="I18" s="207">
        <v>7.34</v>
      </c>
      <c r="J18" s="195">
        <v>2.2000000000000002</v>
      </c>
      <c r="K18" s="195">
        <v>6.3</v>
      </c>
      <c r="L18" s="195">
        <v>1.5</v>
      </c>
      <c r="M18" s="195">
        <v>6.9</v>
      </c>
      <c r="N18" s="195">
        <v>2</v>
      </c>
      <c r="O18" s="195">
        <v>6.6</v>
      </c>
    </row>
    <row r="19" spans="1:15" s="65" customFormat="1" ht="22.5" customHeight="1" x14ac:dyDescent="0.25">
      <c r="A19" s="70" t="s">
        <v>128</v>
      </c>
      <c r="B19" s="195">
        <v>171.47399999999999</v>
      </c>
      <c r="C19" s="195">
        <v>170.06389999999999</v>
      </c>
      <c r="D19" s="195">
        <v>171.27340000000001</v>
      </c>
      <c r="E19" s="195">
        <v>170.50200000000001</v>
      </c>
      <c r="F19" s="195">
        <v>131.13810000000001</v>
      </c>
      <c r="G19" s="195">
        <v>105.0664</v>
      </c>
      <c r="H19" s="207">
        <v>171.76</v>
      </c>
      <c r="I19" s="207">
        <v>173.05</v>
      </c>
      <c r="J19" s="195">
        <v>170.7</v>
      </c>
      <c r="K19" s="195">
        <v>171.6</v>
      </c>
      <c r="L19" s="195">
        <v>172.1</v>
      </c>
      <c r="M19" s="195">
        <v>172.8</v>
      </c>
      <c r="N19" s="195">
        <v>171</v>
      </c>
      <c r="O19" s="195">
        <v>172.1</v>
      </c>
    </row>
    <row r="20" spans="1:15" s="65" customFormat="1" ht="18.75" customHeight="1" x14ac:dyDescent="0.25">
      <c r="A20" s="77"/>
      <c r="B20" s="11"/>
      <c r="C20" s="11"/>
      <c r="D20" s="11"/>
      <c r="E20" s="11"/>
      <c r="F20" s="11"/>
      <c r="G20" s="11"/>
      <c r="H20" s="11"/>
      <c r="I20" s="11"/>
      <c r="J20" s="11"/>
      <c r="K20" s="11"/>
      <c r="L20" s="11"/>
      <c r="M20" s="11"/>
      <c r="N20" s="11"/>
      <c r="O20" s="11"/>
    </row>
    <row r="21" spans="1:15" s="65" customFormat="1" ht="18.75" customHeight="1" x14ac:dyDescent="0.25">
      <c r="A21" s="29" t="s">
        <v>334</v>
      </c>
      <c r="B21" s="11"/>
      <c r="C21" s="11"/>
      <c r="D21" s="11"/>
      <c r="E21" s="11">
        <f>D22-E22</f>
        <v>-2.9960000000000022</v>
      </c>
      <c r="F21" s="11"/>
      <c r="G21" s="11"/>
      <c r="H21" s="11"/>
      <c r="I21" s="11"/>
      <c r="J21" s="11"/>
      <c r="K21" s="11"/>
      <c r="L21" s="11"/>
      <c r="M21" s="11"/>
      <c r="N21" s="11"/>
      <c r="O21" s="11"/>
    </row>
    <row r="22" spans="1:15" s="65" customFormat="1" ht="18.75" customHeight="1" x14ac:dyDescent="0.25">
      <c r="A22" s="32" t="s">
        <v>345</v>
      </c>
      <c r="B22" s="195">
        <v>13.628000000000002</v>
      </c>
      <c r="C22" s="195">
        <v>16.46</v>
      </c>
      <c r="D22" s="195">
        <v>12.540999999999999</v>
      </c>
      <c r="E22" s="195">
        <v>15.537000000000001</v>
      </c>
      <c r="F22" s="195">
        <v>8.702</v>
      </c>
      <c r="G22" s="195">
        <v>21.888999999999999</v>
      </c>
      <c r="H22" s="195">
        <v>7.71</v>
      </c>
      <c r="I22" s="195">
        <v>10.209999999999999</v>
      </c>
      <c r="J22" s="195">
        <v>5.5</v>
      </c>
      <c r="K22" s="195">
        <v>9.9</v>
      </c>
      <c r="L22" s="195">
        <v>7.9</v>
      </c>
      <c r="M22" s="195">
        <v>7.5</v>
      </c>
      <c r="N22" s="195">
        <v>6</v>
      </c>
      <c r="O22" s="195">
        <v>8.7999999999999989</v>
      </c>
    </row>
    <row r="23" spans="1:15" s="65" customFormat="1" ht="18.75" customHeight="1" x14ac:dyDescent="0.25">
      <c r="A23" s="32" t="s">
        <v>346</v>
      </c>
      <c r="B23" s="195">
        <v>-202.05629999999999</v>
      </c>
      <c r="C23" s="195">
        <v>-190.80032</v>
      </c>
      <c r="D23" s="195">
        <v>-189.25790000000001</v>
      </c>
      <c r="E23" s="195">
        <v>-185.95686000000001</v>
      </c>
      <c r="F23" s="195">
        <v>-89.796059999999997</v>
      </c>
      <c r="G23" s="195">
        <v>-68.880350000000007</v>
      </c>
      <c r="H23" s="195">
        <v>-138.16</v>
      </c>
      <c r="I23" s="195">
        <v>-124.91</v>
      </c>
      <c r="J23" s="195">
        <v>-117.3</v>
      </c>
      <c r="K23" s="195">
        <v>-112.4</v>
      </c>
      <c r="L23" s="195">
        <v>-122.8</v>
      </c>
      <c r="M23" s="195">
        <v>-122.2</v>
      </c>
      <c r="N23" s="195">
        <v>-118.8</v>
      </c>
      <c r="O23" s="195">
        <v>-116.1</v>
      </c>
    </row>
    <row r="24" spans="1:15" s="65" customFormat="1" ht="18.75" customHeight="1" x14ac:dyDescent="0.25">
      <c r="A24" s="32" t="s">
        <v>337</v>
      </c>
      <c r="B24" s="195">
        <v>9.4139999999999997</v>
      </c>
      <c r="C24" s="195">
        <v>11.484999999999999</v>
      </c>
      <c r="D24" s="195">
        <v>9.6020000000000003</v>
      </c>
      <c r="E24" s="195">
        <v>11.567</v>
      </c>
      <c r="F24" s="195">
        <v>7.7979999999999992</v>
      </c>
      <c r="G24" s="195">
        <v>8.604000000000001</v>
      </c>
      <c r="H24" s="195">
        <v>7.82</v>
      </c>
      <c r="I24" s="195">
        <v>12.6</v>
      </c>
      <c r="J24" s="193">
        <v>10.199999999999999</v>
      </c>
      <c r="K24" s="193">
        <v>13.4</v>
      </c>
      <c r="L24" s="193">
        <v>8.4</v>
      </c>
      <c r="M24" s="193">
        <v>10.4</v>
      </c>
      <c r="N24" s="193">
        <v>9.7000000000000011</v>
      </c>
      <c r="O24" s="193">
        <v>12.3</v>
      </c>
    </row>
    <row r="25" spans="1:15" s="65" customFormat="1" ht="18.75" customHeight="1" x14ac:dyDescent="0.25">
      <c r="A25" s="32" t="s">
        <v>332</v>
      </c>
      <c r="B25" s="195">
        <v>-5.7925500000000003</v>
      </c>
      <c r="C25" s="195">
        <v>-9.3965300000000003</v>
      </c>
      <c r="D25" s="195">
        <v>-7.3197400000000004</v>
      </c>
      <c r="E25" s="195">
        <v>-10.42549</v>
      </c>
      <c r="F25" s="195">
        <v>-1.07863</v>
      </c>
      <c r="G25" s="195">
        <v>-0.28350999999999998</v>
      </c>
      <c r="H25" s="195">
        <v>-0.23</v>
      </c>
      <c r="I25" s="195">
        <v>-0.03</v>
      </c>
      <c r="J25" s="195">
        <v>-1.5</v>
      </c>
      <c r="K25" s="195">
        <v>-3.3</v>
      </c>
      <c r="L25" s="195">
        <v>-0.6</v>
      </c>
      <c r="M25" s="195">
        <v>-2.1</v>
      </c>
      <c r="N25" s="195">
        <v>-2.1</v>
      </c>
      <c r="O25" s="195">
        <v>-5.4</v>
      </c>
    </row>
    <row r="26" spans="1:15" s="65" customFormat="1" ht="18.75" customHeight="1" x14ac:dyDescent="0.25">
      <c r="A26" s="32" t="s">
        <v>338</v>
      </c>
      <c r="B26" s="195">
        <v>34.655000000000001</v>
      </c>
      <c r="C26" s="195">
        <v>34.561</v>
      </c>
      <c r="D26" s="193">
        <v>31.663000000000004</v>
      </c>
      <c r="E26" s="193">
        <v>32.879000000000005</v>
      </c>
      <c r="F26" s="210" t="s">
        <v>328</v>
      </c>
      <c r="G26" s="210" t="s">
        <v>328</v>
      </c>
      <c r="H26" s="195">
        <v>6.36</v>
      </c>
      <c r="I26" s="195">
        <v>14.46</v>
      </c>
      <c r="J26" s="193">
        <v>19</v>
      </c>
      <c r="K26" s="193">
        <v>23</v>
      </c>
      <c r="L26" s="193">
        <v>16.5</v>
      </c>
      <c r="M26" s="193">
        <v>11.700000000000001</v>
      </c>
      <c r="N26" s="193">
        <v>18.5</v>
      </c>
      <c r="O26" s="193">
        <v>18</v>
      </c>
    </row>
    <row r="27" spans="1:15" s="65" customFormat="1" ht="18.75" customHeight="1" x14ac:dyDescent="0.25">
      <c r="A27" s="32" t="s">
        <v>347</v>
      </c>
      <c r="B27" s="208">
        <v>314.32767999999999</v>
      </c>
      <c r="C27" s="208">
        <v>218.76778999999999</v>
      </c>
      <c r="D27" s="209">
        <v>273.54806000000002</v>
      </c>
      <c r="E27" s="209">
        <v>207.32194000000001</v>
      </c>
      <c r="F27" s="256" t="s">
        <v>328</v>
      </c>
      <c r="G27" s="256" t="s">
        <v>328</v>
      </c>
      <c r="H27" s="208">
        <v>165.4</v>
      </c>
      <c r="I27" s="208">
        <v>117.25</v>
      </c>
      <c r="J27" s="209">
        <v>184</v>
      </c>
      <c r="K27" s="209">
        <v>140.69999999999999</v>
      </c>
      <c r="L27" s="209">
        <v>206.3</v>
      </c>
      <c r="M27" s="209">
        <v>154.30000000000001</v>
      </c>
      <c r="N27" s="209">
        <v>188.3</v>
      </c>
      <c r="O27" s="209">
        <v>144.6</v>
      </c>
    </row>
    <row r="28" spans="1:15" s="65" customFormat="1" ht="18.75" customHeight="1" x14ac:dyDescent="0.25">
      <c r="A28" s="32" t="s">
        <v>340</v>
      </c>
      <c r="B28" s="195">
        <v>11.16</v>
      </c>
      <c r="C28" s="195">
        <v>9.7569999999999997</v>
      </c>
      <c r="D28" s="193">
        <v>10.161000000000001</v>
      </c>
      <c r="E28" s="193">
        <v>9.3620000000000001</v>
      </c>
      <c r="F28" s="210" t="s">
        <v>328</v>
      </c>
      <c r="G28" s="210" t="s">
        <v>328</v>
      </c>
      <c r="H28" s="195">
        <v>8.94</v>
      </c>
      <c r="I28" s="195">
        <v>8.7900000000000009</v>
      </c>
      <c r="J28" s="193">
        <v>10.6</v>
      </c>
      <c r="K28" s="193">
        <v>10.100000000000001</v>
      </c>
      <c r="L28" s="193">
        <v>9.8000000000000007</v>
      </c>
      <c r="M28" s="193">
        <v>8.4</v>
      </c>
      <c r="N28" s="193">
        <v>10.4</v>
      </c>
      <c r="O28" s="193">
        <v>9.6</v>
      </c>
    </row>
    <row r="29" spans="1:15" s="65" customFormat="1" ht="18.75" customHeight="1" x14ac:dyDescent="0.25">
      <c r="A29" s="32" t="s">
        <v>333</v>
      </c>
      <c r="B29" s="195">
        <v>22.914490000000001</v>
      </c>
      <c r="C29" s="195">
        <v>22.621459999999999</v>
      </c>
      <c r="D29" s="195">
        <v>26.710329999999999</v>
      </c>
      <c r="E29" s="195">
        <v>24.5975</v>
      </c>
      <c r="F29" s="210" t="s">
        <v>328</v>
      </c>
      <c r="G29" s="210" t="s">
        <v>328</v>
      </c>
      <c r="H29" s="195">
        <v>0.23</v>
      </c>
      <c r="I29" s="195">
        <v>0.05</v>
      </c>
      <c r="J29" s="195">
        <v>8</v>
      </c>
      <c r="K29" s="195">
        <v>9.5</v>
      </c>
      <c r="L29" s="195">
        <v>2.1</v>
      </c>
      <c r="M29" s="195">
        <v>4.2</v>
      </c>
      <c r="N29" s="195">
        <v>10.1</v>
      </c>
      <c r="O29" s="195">
        <v>13.8</v>
      </c>
    </row>
    <row r="30" spans="1:15" s="65" customFormat="1" x14ac:dyDescent="0.25">
      <c r="A30" s="77"/>
      <c r="B30" s="10"/>
      <c r="C30" s="10"/>
      <c r="D30" s="10"/>
      <c r="E30" s="10"/>
      <c r="F30" s="10"/>
      <c r="G30" s="10"/>
      <c r="H30" s="12"/>
      <c r="I30" s="12"/>
      <c r="J30" s="12"/>
      <c r="K30" s="12"/>
      <c r="L30" s="12"/>
      <c r="M30" s="12"/>
      <c r="N30" s="12"/>
      <c r="O30" s="12"/>
    </row>
    <row r="31" spans="1:15" s="65" customFormat="1" ht="19.5" customHeight="1" x14ac:dyDescent="0.25">
      <c r="A31" s="29" t="s">
        <v>129</v>
      </c>
      <c r="B31" s="10"/>
      <c r="C31" s="10"/>
      <c r="D31" s="10"/>
      <c r="E31" s="10"/>
      <c r="F31" s="10"/>
      <c r="G31" s="10"/>
      <c r="H31" s="12"/>
      <c r="I31" s="12"/>
      <c r="J31" s="12"/>
      <c r="K31" s="12"/>
      <c r="L31" s="12"/>
      <c r="M31" s="12"/>
      <c r="N31" s="12"/>
      <c r="O31" s="12"/>
    </row>
    <row r="32" spans="1:15" s="65" customFormat="1" ht="19.5" customHeight="1" x14ac:dyDescent="0.25">
      <c r="A32" s="14" t="s">
        <v>342</v>
      </c>
      <c r="B32" s="195">
        <v>69.203810000000004</v>
      </c>
      <c r="C32" s="195">
        <v>66.96669</v>
      </c>
      <c r="D32" s="195">
        <v>70.127579999999995</v>
      </c>
      <c r="E32" s="195">
        <v>67.400069999999999</v>
      </c>
      <c r="F32" s="195">
        <v>66.738500000000002</v>
      </c>
      <c r="G32" s="195">
        <v>54.212879999999998</v>
      </c>
      <c r="H32" s="195">
        <v>64.81</v>
      </c>
      <c r="I32" s="195">
        <v>61.370000000000005</v>
      </c>
      <c r="J32" s="195">
        <v>55.600000000000009</v>
      </c>
      <c r="K32" s="195">
        <v>49.8</v>
      </c>
      <c r="L32" s="195">
        <v>62.2</v>
      </c>
      <c r="M32" s="195">
        <v>58.5</v>
      </c>
      <c r="N32" s="195">
        <v>56.999999999999993</v>
      </c>
      <c r="O32" s="195">
        <v>53.6</v>
      </c>
    </row>
    <row r="33" spans="1:15" s="65" customFormat="1" ht="19.5" customHeight="1" x14ac:dyDescent="0.25">
      <c r="A33" s="14" t="s">
        <v>343</v>
      </c>
      <c r="B33" s="195">
        <v>67.198049999999995</v>
      </c>
      <c r="C33" s="195">
        <v>65.535529999999994</v>
      </c>
      <c r="D33" s="195">
        <v>68.538960000000003</v>
      </c>
      <c r="E33" s="195">
        <v>66.132649999999998</v>
      </c>
      <c r="F33" s="195">
        <v>67.131500000000003</v>
      </c>
      <c r="G33" s="195">
        <v>55.171080000000003</v>
      </c>
      <c r="H33" s="195">
        <v>64.819999999999993</v>
      </c>
      <c r="I33" s="195">
        <v>61.260000000000005</v>
      </c>
      <c r="J33" s="195">
        <v>54.6</v>
      </c>
      <c r="K33" s="195">
        <v>48.8</v>
      </c>
      <c r="L33" s="195">
        <v>61.4</v>
      </c>
      <c r="M33" s="195">
        <v>58.20000000000001</v>
      </c>
      <c r="N33" s="195">
        <v>56.000000000000007</v>
      </c>
      <c r="O33" s="195">
        <v>52.900000000000006</v>
      </c>
    </row>
    <row r="34" spans="1:15" s="65" customFormat="1" ht="19.5" customHeight="1" x14ac:dyDescent="0.25">
      <c r="A34" s="32" t="s">
        <v>163</v>
      </c>
      <c r="B34" s="195">
        <v>29.318999999999999</v>
      </c>
      <c r="C34" s="195">
        <v>29.23</v>
      </c>
      <c r="D34" s="195">
        <v>30.231999999999999</v>
      </c>
      <c r="E34" s="195">
        <v>29.453000000000003</v>
      </c>
      <c r="F34" s="195">
        <v>49.769999999999996</v>
      </c>
      <c r="G34" s="195">
        <v>20.36</v>
      </c>
      <c r="H34" s="195">
        <v>8.92</v>
      </c>
      <c r="I34" s="195">
        <v>10</v>
      </c>
      <c r="J34" s="195">
        <v>15.6</v>
      </c>
      <c r="K34" s="195">
        <v>12.2</v>
      </c>
      <c r="L34" s="195">
        <v>16.8</v>
      </c>
      <c r="M34" s="195">
        <v>16.400000000000002</v>
      </c>
      <c r="N34" s="195">
        <v>15.9</v>
      </c>
      <c r="O34" s="195">
        <v>14.099999999999998</v>
      </c>
    </row>
    <row r="35" spans="1:15" s="65" customFormat="1" ht="31.5" customHeight="1" x14ac:dyDescent="0.25">
      <c r="A35" s="32" t="s">
        <v>150</v>
      </c>
      <c r="B35" s="195">
        <v>5.6739999999999995</v>
      </c>
      <c r="C35" s="195">
        <v>5.7949999999999999</v>
      </c>
      <c r="D35" s="195">
        <v>4.5229999999999997</v>
      </c>
      <c r="E35" s="195">
        <v>5.218</v>
      </c>
      <c r="F35" s="195">
        <v>40.660000000000004</v>
      </c>
      <c r="G35" s="195">
        <v>15.209</v>
      </c>
      <c r="H35" s="195">
        <v>1.04</v>
      </c>
      <c r="I35" s="195">
        <v>0.42</v>
      </c>
      <c r="J35" s="195">
        <v>1.6</v>
      </c>
      <c r="K35" s="195">
        <v>1.3</v>
      </c>
      <c r="L35" s="195">
        <v>2.1999999999999997</v>
      </c>
      <c r="M35" s="195">
        <v>2.1999999999999997</v>
      </c>
      <c r="N35" s="195">
        <v>1.7000000000000002</v>
      </c>
      <c r="O35" s="195">
        <v>1.7000000000000002</v>
      </c>
    </row>
    <row r="36" spans="1:15" s="65" customFormat="1" ht="23.25" customHeight="1" x14ac:dyDescent="0.25">
      <c r="A36" s="32" t="s">
        <v>344</v>
      </c>
      <c r="B36" s="201">
        <v>745.19574</v>
      </c>
      <c r="C36" s="201">
        <v>653.18394000000001</v>
      </c>
      <c r="D36" s="201">
        <v>690.39772000000005</v>
      </c>
      <c r="E36" s="201">
        <v>635.70050000000003</v>
      </c>
      <c r="F36" s="201">
        <v>564.09680000000003</v>
      </c>
      <c r="G36" s="201">
        <v>482.90841999999998</v>
      </c>
      <c r="H36" s="202" t="s">
        <v>297</v>
      </c>
      <c r="I36" s="202" t="s">
        <v>297</v>
      </c>
      <c r="J36" s="201">
        <v>472.6</v>
      </c>
      <c r="K36" s="201">
        <v>447.1</v>
      </c>
      <c r="L36" s="201">
        <v>493</v>
      </c>
      <c r="M36" s="201">
        <v>487.6</v>
      </c>
      <c r="N36" s="201">
        <v>477</v>
      </c>
      <c r="O36" s="201">
        <v>465.1</v>
      </c>
    </row>
    <row r="37" spans="1:15" s="65" customFormat="1" ht="23.25" customHeight="1" x14ac:dyDescent="0.25">
      <c r="A37" s="32" t="s">
        <v>130</v>
      </c>
      <c r="B37" s="195">
        <v>4.9910000000000005</v>
      </c>
      <c r="C37" s="195">
        <v>5.3220000000000001</v>
      </c>
      <c r="D37" s="195">
        <v>4.2380000000000004</v>
      </c>
      <c r="E37" s="195">
        <v>5.0449999999999999</v>
      </c>
      <c r="F37" s="195">
        <v>19.59</v>
      </c>
      <c r="G37" s="195">
        <v>21.952999999999999</v>
      </c>
      <c r="H37" s="195">
        <v>0.65</v>
      </c>
      <c r="I37" s="195">
        <v>0.83</v>
      </c>
      <c r="J37" s="195">
        <v>26.8</v>
      </c>
      <c r="K37" s="195">
        <v>30.3</v>
      </c>
      <c r="L37" s="195">
        <v>19</v>
      </c>
      <c r="M37" s="195">
        <v>18.7</v>
      </c>
      <c r="N37" s="195">
        <v>25.2</v>
      </c>
      <c r="O37" s="195">
        <v>25.1</v>
      </c>
    </row>
    <row r="38" spans="1:15" s="65" customFormat="1" ht="31.5" customHeight="1" x14ac:dyDescent="0.25">
      <c r="A38" s="32" t="s">
        <v>162</v>
      </c>
      <c r="B38" s="193">
        <v>292.57941</v>
      </c>
      <c r="C38" s="193">
        <v>213.49170000000001</v>
      </c>
      <c r="D38" s="193">
        <v>273.03573999999998</v>
      </c>
      <c r="E38" s="193">
        <v>210.09342000000001</v>
      </c>
      <c r="F38" s="193">
        <v>303.09129999999999</v>
      </c>
      <c r="G38" s="193">
        <v>209.50617</v>
      </c>
      <c r="H38" s="195">
        <v>242.59</v>
      </c>
      <c r="I38" s="195">
        <v>158.6</v>
      </c>
      <c r="J38" s="193">
        <v>163.30000000000001</v>
      </c>
      <c r="K38" s="193">
        <v>107.3</v>
      </c>
      <c r="L38" s="193">
        <v>185.3</v>
      </c>
      <c r="M38" s="193">
        <v>135.19999999999999</v>
      </c>
      <c r="N38" s="193">
        <v>168.2</v>
      </c>
      <c r="O38" s="193">
        <v>117.6</v>
      </c>
    </row>
    <row r="39" spans="1:15" s="65" customFormat="1" ht="36" customHeight="1" x14ac:dyDescent="0.25">
      <c r="A39" s="32" t="s">
        <v>131</v>
      </c>
      <c r="B39" s="195">
        <v>28.608000000000001</v>
      </c>
      <c r="C39" s="195">
        <v>17.812000000000001</v>
      </c>
      <c r="D39" s="195">
        <v>26.826000000000001</v>
      </c>
      <c r="E39" s="195">
        <v>15.942</v>
      </c>
      <c r="F39" s="195">
        <v>12.920000000000002</v>
      </c>
      <c r="G39" s="195">
        <v>2.9990000000000001</v>
      </c>
      <c r="H39" s="195">
        <v>12.770000000000001</v>
      </c>
      <c r="I39" s="195">
        <v>25.53</v>
      </c>
      <c r="J39" s="193">
        <v>28.599999999999998</v>
      </c>
      <c r="K39" s="193">
        <v>25.3</v>
      </c>
      <c r="L39" s="193">
        <v>29.7</v>
      </c>
      <c r="M39" s="193">
        <v>18.600000000000001</v>
      </c>
      <c r="N39" s="193">
        <v>28.9</v>
      </c>
      <c r="O39" s="193">
        <v>22.3</v>
      </c>
    </row>
    <row r="40" spans="1:15" s="65" customFormat="1" ht="18" customHeight="1" x14ac:dyDescent="0.25">
      <c r="A40" s="77"/>
      <c r="B40" s="10"/>
      <c r="C40" s="10"/>
      <c r="D40" s="10"/>
      <c r="E40" s="10"/>
      <c r="F40" s="10"/>
      <c r="G40" s="10"/>
      <c r="H40" s="10"/>
      <c r="I40" s="10"/>
      <c r="J40" s="10"/>
      <c r="K40" s="10"/>
      <c r="L40" s="10"/>
      <c r="M40" s="10"/>
      <c r="N40" s="10"/>
      <c r="O40" s="10"/>
    </row>
    <row r="41" spans="1:15" s="65" customFormat="1" ht="18" customHeight="1" x14ac:dyDescent="0.25">
      <c r="A41" s="29" t="s">
        <v>132</v>
      </c>
      <c r="B41" s="10"/>
      <c r="C41" s="10"/>
      <c r="D41" s="10"/>
      <c r="E41" s="10"/>
      <c r="F41" s="10"/>
      <c r="G41" s="10"/>
      <c r="H41" s="10"/>
      <c r="I41" s="10"/>
      <c r="J41" s="10"/>
      <c r="K41" s="10"/>
      <c r="L41" s="10"/>
      <c r="M41" s="10"/>
      <c r="N41" s="10"/>
      <c r="O41" s="10"/>
    </row>
    <row r="42" spans="1:15" s="65" customFormat="1" ht="18" customHeight="1" x14ac:dyDescent="0.25">
      <c r="A42" s="68" t="s">
        <v>133</v>
      </c>
      <c r="B42" s="204">
        <v>2377</v>
      </c>
      <c r="C42" s="204">
        <v>2019</v>
      </c>
      <c r="D42" s="204">
        <v>2235</v>
      </c>
      <c r="E42" s="204">
        <v>1980</v>
      </c>
      <c r="F42" s="204">
        <v>1547</v>
      </c>
      <c r="G42" s="204">
        <v>1080</v>
      </c>
      <c r="H42" s="204" t="s">
        <v>560</v>
      </c>
      <c r="I42" s="204" t="s">
        <v>561</v>
      </c>
      <c r="J42" s="204">
        <v>1345.8</v>
      </c>
      <c r="K42" s="204">
        <v>1155.3</v>
      </c>
      <c r="L42" s="204">
        <v>1518.3</v>
      </c>
      <c r="M42" s="204">
        <v>1423.1</v>
      </c>
      <c r="N42" s="204">
        <v>1382.8</v>
      </c>
      <c r="O42" s="204">
        <v>1274</v>
      </c>
    </row>
    <row r="43" spans="1:15" s="65" customFormat="1" x14ac:dyDescent="0.25">
      <c r="A43" s="68" t="s">
        <v>141</v>
      </c>
      <c r="B43" s="204">
        <v>2483</v>
      </c>
      <c r="C43" s="204">
        <v>2078</v>
      </c>
      <c r="D43" s="204">
        <v>2325</v>
      </c>
      <c r="E43" s="204">
        <v>2031</v>
      </c>
      <c r="F43" s="204">
        <v>1597</v>
      </c>
      <c r="G43" s="204">
        <v>1088</v>
      </c>
      <c r="H43" s="204" t="s">
        <v>562</v>
      </c>
      <c r="I43" s="204" t="s">
        <v>563</v>
      </c>
      <c r="J43" s="204">
        <v>1409.2</v>
      </c>
      <c r="K43" s="204">
        <v>1196.3</v>
      </c>
      <c r="L43" s="204">
        <v>1619.6</v>
      </c>
      <c r="M43" s="204">
        <v>1514.8</v>
      </c>
      <c r="N43" s="204">
        <v>1454.3</v>
      </c>
      <c r="O43" s="204">
        <v>1337.5</v>
      </c>
    </row>
    <row r="44" spans="1:15" s="65" customFormat="1" ht="15" customHeight="1" x14ac:dyDescent="0.25">
      <c r="A44" s="600"/>
      <c r="B44" s="601"/>
      <c r="C44" s="601"/>
      <c r="D44" s="601"/>
      <c r="E44" s="601"/>
      <c r="F44" s="601"/>
      <c r="G44" s="601"/>
      <c r="H44" s="601"/>
      <c r="I44" s="601"/>
      <c r="J44" s="601"/>
      <c r="K44" s="601"/>
      <c r="L44" s="601"/>
      <c r="M44" s="601"/>
      <c r="N44" s="601"/>
      <c r="O44" s="601"/>
    </row>
    <row r="45" spans="1:15" s="65" customFormat="1" ht="34.5" customHeight="1" x14ac:dyDescent="0.25">
      <c r="A45" s="572"/>
      <c r="B45" s="597"/>
      <c r="C45" s="597"/>
      <c r="D45" s="597"/>
      <c r="E45" s="597"/>
      <c r="F45" s="597"/>
      <c r="G45" s="597"/>
      <c r="H45" s="597"/>
      <c r="I45" s="597"/>
      <c r="J45" s="597"/>
      <c r="K45" s="597"/>
      <c r="L45" s="597"/>
      <c r="M45" s="597"/>
      <c r="N45" s="597"/>
      <c r="O45" s="597"/>
    </row>
    <row r="46" spans="1:15" s="65" customFormat="1" ht="29.25" customHeight="1" x14ac:dyDescent="0.25">
      <c r="A46" s="610"/>
      <c r="B46" s="597"/>
      <c r="C46" s="597"/>
      <c r="D46" s="597"/>
      <c r="E46" s="597"/>
      <c r="F46" s="597"/>
      <c r="G46" s="597"/>
      <c r="H46" s="597"/>
      <c r="I46" s="597"/>
      <c r="J46" s="597"/>
      <c r="K46" s="597"/>
      <c r="L46" s="597"/>
      <c r="M46" s="597"/>
      <c r="N46" s="597"/>
      <c r="O46" s="597"/>
    </row>
    <row r="47" spans="1:15" x14ac:dyDescent="0.25">
      <c r="A47" s="612"/>
      <c r="B47" s="597"/>
      <c r="C47" s="597"/>
      <c r="D47" s="597"/>
      <c r="E47" s="597"/>
      <c r="F47" s="597"/>
      <c r="G47" s="597"/>
      <c r="H47" s="597"/>
      <c r="I47" s="597"/>
      <c r="J47" s="597"/>
      <c r="K47" s="597"/>
      <c r="L47" s="597"/>
      <c r="M47" s="597"/>
      <c r="N47" s="597"/>
      <c r="O47" s="597"/>
    </row>
    <row r="48" spans="1:15" ht="15" customHeight="1" x14ac:dyDescent="0.25">
      <c r="A48" s="614"/>
      <c r="B48" s="587"/>
      <c r="C48" s="587"/>
      <c r="D48" s="587"/>
      <c r="E48" s="587"/>
      <c r="F48" s="587"/>
      <c r="G48" s="587"/>
      <c r="H48" s="587"/>
      <c r="I48" s="587"/>
      <c r="J48" s="587"/>
      <c r="K48" s="587"/>
      <c r="L48" s="587"/>
      <c r="M48" s="587"/>
      <c r="N48" s="587"/>
      <c r="O48" s="587"/>
    </row>
    <row r="49" spans="1:15" ht="30" customHeight="1" x14ac:dyDescent="0.25">
      <c r="A49" s="610"/>
      <c r="B49" s="597"/>
      <c r="C49" s="597"/>
      <c r="D49" s="597"/>
      <c r="E49" s="597"/>
      <c r="F49" s="597"/>
      <c r="G49" s="597"/>
      <c r="H49" s="597"/>
      <c r="I49" s="597"/>
      <c r="J49" s="597"/>
      <c r="K49" s="597"/>
      <c r="L49" s="597"/>
      <c r="M49" s="597"/>
      <c r="N49" s="597"/>
      <c r="O49" s="597"/>
    </row>
    <row r="50" spans="1:15" ht="30" customHeight="1" x14ac:dyDescent="0.25">
      <c r="A50" s="609"/>
      <c r="B50" s="597"/>
      <c r="C50" s="597"/>
      <c r="D50" s="597"/>
      <c r="E50" s="597"/>
      <c r="F50" s="597"/>
      <c r="G50" s="597"/>
      <c r="H50" s="597"/>
      <c r="I50" s="597"/>
      <c r="J50" s="597"/>
      <c r="K50" s="597"/>
      <c r="L50" s="597"/>
      <c r="M50" s="597"/>
      <c r="N50" s="597"/>
      <c r="O50" s="597"/>
    </row>
    <row r="51" spans="1:15" ht="15" customHeight="1" x14ac:dyDescent="0.25">
      <c r="A51" s="555"/>
      <c r="B51" s="597"/>
      <c r="C51" s="597"/>
      <c r="D51" s="597"/>
      <c r="E51" s="597"/>
      <c r="F51" s="597"/>
      <c r="G51" s="597"/>
      <c r="H51" s="597"/>
      <c r="I51" s="597"/>
      <c r="J51" s="597"/>
      <c r="K51" s="597"/>
      <c r="L51" s="597"/>
      <c r="M51" s="597"/>
      <c r="N51" s="597"/>
      <c r="O51" s="597"/>
    </row>
    <row r="52" spans="1:15" ht="15" customHeight="1" x14ac:dyDescent="0.25">
      <c r="A52" s="610"/>
      <c r="B52" s="597"/>
      <c r="C52" s="597"/>
      <c r="D52" s="597"/>
      <c r="E52" s="597"/>
      <c r="F52" s="597"/>
      <c r="G52" s="597"/>
      <c r="H52" s="597"/>
      <c r="I52" s="597"/>
      <c r="J52" s="597"/>
      <c r="K52" s="597"/>
      <c r="L52" s="597"/>
      <c r="M52" s="597"/>
      <c r="N52" s="597"/>
      <c r="O52" s="597"/>
    </row>
    <row r="53" spans="1:15" ht="15" customHeight="1" x14ac:dyDescent="0.25">
      <c r="A53" s="610"/>
      <c r="B53" s="597"/>
      <c r="C53" s="597"/>
      <c r="D53" s="597"/>
      <c r="E53" s="597"/>
      <c r="F53" s="597"/>
      <c r="G53" s="597"/>
      <c r="H53" s="597"/>
      <c r="I53" s="597"/>
      <c r="J53" s="597"/>
      <c r="K53" s="597"/>
      <c r="L53" s="597"/>
      <c r="M53" s="597"/>
      <c r="N53" s="597"/>
      <c r="O53" s="597"/>
    </row>
    <row r="54" spans="1:15" ht="15" customHeight="1" x14ac:dyDescent="0.25">
      <c r="A54" s="613"/>
      <c r="B54" s="597"/>
      <c r="C54" s="597"/>
      <c r="D54" s="597"/>
      <c r="E54" s="597"/>
      <c r="F54" s="597"/>
      <c r="G54" s="597"/>
      <c r="H54" s="597"/>
      <c r="I54" s="597"/>
      <c r="J54" s="597"/>
      <c r="K54" s="597"/>
      <c r="L54" s="597"/>
      <c r="M54" s="597"/>
      <c r="N54" s="597"/>
      <c r="O54" s="597"/>
    </row>
    <row r="55" spans="1:15" x14ac:dyDescent="0.25">
      <c r="A55" s="611" t="s">
        <v>299</v>
      </c>
      <c r="B55" s="597"/>
      <c r="C55" s="597"/>
      <c r="D55" s="597"/>
      <c r="E55" s="597"/>
      <c r="F55" s="597"/>
      <c r="G55" s="597"/>
      <c r="H55" s="597"/>
      <c r="I55" s="597"/>
      <c r="J55" s="597"/>
      <c r="K55" s="597"/>
      <c r="L55" s="597"/>
      <c r="M55" s="597"/>
      <c r="N55" s="597"/>
      <c r="O55" s="597"/>
    </row>
    <row r="56" spans="1:15" x14ac:dyDescent="0.25">
      <c r="A56" s="611" t="s">
        <v>301</v>
      </c>
      <c r="B56" s="597"/>
      <c r="C56" s="597"/>
      <c r="D56" s="597"/>
      <c r="E56" s="597"/>
      <c r="F56" s="597"/>
      <c r="G56" s="597"/>
      <c r="H56" s="597"/>
      <c r="I56" s="597"/>
      <c r="J56" s="597"/>
      <c r="K56" s="597"/>
      <c r="L56" s="597"/>
      <c r="M56" s="597"/>
      <c r="N56" s="597"/>
      <c r="O56" s="597"/>
    </row>
    <row r="57" spans="1:15" ht="15" customHeight="1" x14ac:dyDescent="0.25">
      <c r="A57" s="572"/>
      <c r="B57" s="597"/>
      <c r="C57" s="597"/>
      <c r="D57" s="597"/>
      <c r="E57" s="597"/>
      <c r="F57" s="597"/>
      <c r="G57" s="597"/>
      <c r="H57" s="597"/>
      <c r="I57" s="597"/>
      <c r="J57" s="597"/>
      <c r="K57" s="597"/>
      <c r="L57" s="597"/>
      <c r="M57" s="597"/>
      <c r="N57" s="597"/>
      <c r="O57" s="597"/>
    </row>
    <row r="58" spans="1:15" x14ac:dyDescent="0.25">
      <c r="A58" s="608" t="s">
        <v>298</v>
      </c>
      <c r="B58" s="597"/>
      <c r="C58" s="597"/>
      <c r="D58" s="597"/>
      <c r="E58" s="597"/>
      <c r="F58" s="597"/>
      <c r="G58" s="597"/>
      <c r="H58" s="597"/>
      <c r="I58" s="597"/>
      <c r="J58" s="597"/>
      <c r="K58" s="597"/>
      <c r="L58" s="597"/>
      <c r="M58" s="597"/>
      <c r="N58" s="597"/>
      <c r="O58" s="597"/>
    </row>
    <row r="59" spans="1:15" s="298" customFormat="1" x14ac:dyDescent="0.25">
      <c r="A59" s="307"/>
      <c r="B59" s="291"/>
      <c r="C59" s="291"/>
      <c r="D59" s="291"/>
      <c r="E59" s="291"/>
      <c r="F59" s="291"/>
      <c r="G59" s="291"/>
      <c r="H59" s="291"/>
      <c r="I59" s="291"/>
      <c r="J59" s="291"/>
      <c r="K59" s="291"/>
      <c r="L59" s="291"/>
      <c r="M59" s="291"/>
      <c r="N59" s="291"/>
      <c r="O59" s="291"/>
    </row>
    <row r="60" spans="1:15" ht="15" customHeight="1" x14ac:dyDescent="0.25">
      <c r="A60" s="609"/>
      <c r="B60" s="597"/>
      <c r="C60" s="597"/>
      <c r="D60" s="597"/>
      <c r="E60" s="597"/>
      <c r="F60" s="597"/>
      <c r="G60" s="597"/>
      <c r="H60" s="597"/>
      <c r="I60" s="597"/>
      <c r="J60" s="597"/>
      <c r="K60" s="597"/>
      <c r="L60" s="597"/>
      <c r="M60" s="597"/>
      <c r="N60" s="597"/>
      <c r="O60" s="597"/>
    </row>
    <row r="64" spans="1:15" x14ac:dyDescent="0.25">
      <c r="A64" s="103"/>
      <c r="B64" s="59"/>
      <c r="C64" s="59"/>
      <c r="D64" s="59"/>
      <c r="E64" s="59"/>
      <c r="F64" s="59"/>
      <c r="G64" s="59"/>
      <c r="H64" s="59"/>
      <c r="I64" s="59"/>
      <c r="J64" s="59"/>
    </row>
    <row r="65" spans="1:10" ht="119.25" customHeight="1" x14ac:dyDescent="0.25">
      <c r="A65" s="606"/>
      <c r="B65" s="606"/>
      <c r="C65" s="606"/>
      <c r="D65" s="606"/>
      <c r="E65" s="606"/>
      <c r="F65" s="606"/>
      <c r="G65" s="606"/>
      <c r="H65" s="606"/>
      <c r="I65" s="606"/>
      <c r="J65" s="606"/>
    </row>
    <row r="66" spans="1:10" ht="54" customHeight="1" x14ac:dyDescent="0.25">
      <c r="A66" s="606"/>
      <c r="B66" s="607"/>
      <c r="C66" s="607"/>
      <c r="D66" s="607"/>
      <c r="E66" s="607"/>
      <c r="F66" s="607"/>
      <c r="G66" s="607"/>
      <c r="H66" s="607"/>
      <c r="I66" s="607"/>
      <c r="J66" s="607"/>
    </row>
    <row r="67" spans="1:10" ht="54" customHeight="1" x14ac:dyDescent="0.25">
      <c r="A67" s="606"/>
      <c r="B67" s="607"/>
      <c r="C67" s="607"/>
      <c r="D67" s="607"/>
      <c r="E67" s="607"/>
      <c r="F67" s="607"/>
      <c r="G67" s="607"/>
      <c r="H67" s="607"/>
      <c r="I67" s="607"/>
      <c r="J67" s="607"/>
    </row>
  </sheetData>
  <mergeCells count="30">
    <mergeCell ref="A1:O1"/>
    <mergeCell ref="A3:A5"/>
    <mergeCell ref="B3:G3"/>
    <mergeCell ref="H3:I4"/>
    <mergeCell ref="J3:O3"/>
    <mergeCell ref="B4:C4"/>
    <mergeCell ref="D4:E4"/>
    <mergeCell ref="F4:G4"/>
    <mergeCell ref="J4:K4"/>
    <mergeCell ref="L4:M4"/>
    <mergeCell ref="N4:O4"/>
    <mergeCell ref="A53:O53"/>
    <mergeCell ref="A55:O55"/>
    <mergeCell ref="A56:O56"/>
    <mergeCell ref="A57:O57"/>
    <mergeCell ref="A44:O44"/>
    <mergeCell ref="A46:O46"/>
    <mergeCell ref="A47:O47"/>
    <mergeCell ref="A45:O45"/>
    <mergeCell ref="A54:O54"/>
    <mergeCell ref="A48:O48"/>
    <mergeCell ref="A49:O49"/>
    <mergeCell ref="A50:O50"/>
    <mergeCell ref="A51:O51"/>
    <mergeCell ref="A52:O52"/>
    <mergeCell ref="A67:J67"/>
    <mergeCell ref="A58:O58"/>
    <mergeCell ref="A60:O60"/>
    <mergeCell ref="A65:J65"/>
    <mergeCell ref="A66:J66"/>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theme="3" tint="0.79998168889431442"/>
  </sheetPr>
  <dimension ref="A1:M63"/>
  <sheetViews>
    <sheetView zoomScaleNormal="100" workbookViewId="0">
      <pane xSplit="1" ySplit="5" topLeftCell="B24" activePane="bottomRight" state="frozen"/>
      <selection activeCell="A36" sqref="A36:L36"/>
      <selection pane="topRight" activeCell="A36" sqref="A36:L36"/>
      <selection pane="bottomLeft" activeCell="A36" sqref="A36:L36"/>
      <selection pane="bottomRight" activeCell="A42" sqref="A42:L42"/>
    </sheetView>
  </sheetViews>
  <sheetFormatPr baseColWidth="10" defaultColWidth="11.42578125" defaultRowHeight="15" x14ac:dyDescent="0.25"/>
  <cols>
    <col min="1" max="1" width="53" style="27" customWidth="1"/>
    <col min="2" max="12" width="10.7109375" style="27" customWidth="1"/>
    <col min="13" max="16384" width="11.42578125" style="27"/>
  </cols>
  <sheetData>
    <row r="1" spans="1:12" s="87" customFormat="1" x14ac:dyDescent="0.25">
      <c r="A1" s="551" t="s">
        <v>490</v>
      </c>
      <c r="B1" s="551"/>
      <c r="C1" s="551"/>
      <c r="D1" s="551"/>
      <c r="E1" s="551"/>
      <c r="F1" s="551"/>
      <c r="G1" s="551"/>
      <c r="H1" s="551"/>
      <c r="I1" s="551"/>
      <c r="J1" s="551"/>
      <c r="K1" s="551"/>
      <c r="L1" s="551"/>
    </row>
    <row r="2" spans="1:12" s="188" customFormat="1" x14ac:dyDescent="0.25">
      <c r="A2" s="173"/>
      <c r="B2" s="173"/>
      <c r="C2" s="173"/>
      <c r="D2" s="173"/>
      <c r="E2" s="173"/>
      <c r="F2" s="173"/>
      <c r="G2" s="173"/>
      <c r="H2" s="173"/>
      <c r="I2" s="173"/>
      <c r="J2" s="173"/>
      <c r="K2" s="173"/>
      <c r="L2" s="173"/>
    </row>
    <row r="3" spans="1:12" ht="23.25" customHeight="1" x14ac:dyDescent="0.25">
      <c r="A3" s="602"/>
      <c r="B3" s="581" t="s">
        <v>134</v>
      </c>
      <c r="C3" s="581"/>
      <c r="D3" s="581"/>
      <c r="E3" s="581"/>
      <c r="F3" s="581"/>
      <c r="G3" s="622" t="s">
        <v>136</v>
      </c>
      <c r="H3" s="622"/>
      <c r="I3" s="622"/>
      <c r="J3" s="622"/>
      <c r="K3" s="622"/>
      <c r="L3" s="622"/>
    </row>
    <row r="4" spans="1:12" ht="22.9" customHeight="1" x14ac:dyDescent="0.25">
      <c r="A4" s="602"/>
      <c r="B4" s="603" t="s">
        <v>85</v>
      </c>
      <c r="C4" s="603"/>
      <c r="D4" s="603"/>
      <c r="E4" s="623" t="s">
        <v>331</v>
      </c>
      <c r="F4" s="623"/>
      <c r="G4" s="623" t="s">
        <v>19</v>
      </c>
      <c r="H4" s="623"/>
      <c r="I4" s="623"/>
      <c r="J4" s="623" t="s">
        <v>25</v>
      </c>
      <c r="K4" s="623"/>
      <c r="L4" s="623"/>
    </row>
    <row r="5" spans="1:12" ht="26.25" customHeight="1" x14ac:dyDescent="0.25">
      <c r="A5" s="602"/>
      <c r="B5" s="49" t="s">
        <v>152</v>
      </c>
      <c r="C5" s="297" t="s">
        <v>153</v>
      </c>
      <c r="D5" s="297" t="s">
        <v>149</v>
      </c>
      <c r="E5" s="49" t="s">
        <v>152</v>
      </c>
      <c r="F5" s="49" t="s">
        <v>149</v>
      </c>
      <c r="G5" s="49" t="s">
        <v>152</v>
      </c>
      <c r="H5" s="49" t="s">
        <v>457</v>
      </c>
      <c r="I5" s="131" t="s">
        <v>149</v>
      </c>
      <c r="J5" s="49" t="s">
        <v>152</v>
      </c>
      <c r="K5" s="49" t="s">
        <v>457</v>
      </c>
      <c r="L5" s="131" t="s">
        <v>149</v>
      </c>
    </row>
    <row r="6" spans="1:12" ht="15" customHeight="1" x14ac:dyDescent="0.25">
      <c r="A6" s="29" t="s">
        <v>181</v>
      </c>
      <c r="B6" s="427">
        <f>IF('5.1-3 source'!B6&lt;&gt;"",'5.1-3 source'!B6,"")</f>
        <v>37068</v>
      </c>
      <c r="C6" s="427">
        <f>IF('5.1-3 source'!C6&lt;&gt;"",'5.1-3 source'!C6,"")</f>
        <v>2697</v>
      </c>
      <c r="D6" s="427">
        <f>IF('5.1-3 source'!D6&lt;&gt;"",'5.1-3 source'!D6,"")</f>
        <v>2698</v>
      </c>
      <c r="E6" s="427">
        <f>IF('5.1-3 source'!H6&lt;&gt;"",'5.1-3 source'!H6,"")</f>
        <v>10617</v>
      </c>
      <c r="F6" s="427">
        <f>IF('5.1-3 source'!J6&lt;&gt;"",'5.1-3 source'!J6,"")</f>
        <v>2451</v>
      </c>
      <c r="G6" s="427">
        <f>IF('5.1-3 source'!L6&lt;&gt;"",'5.1-3 source'!L6,"")</f>
        <v>35251</v>
      </c>
      <c r="H6" s="427">
        <f>IF('5.1-3 source'!M6&lt;&gt;"",'5.1-3 source'!M6,"")</f>
        <v>2669</v>
      </c>
      <c r="I6" s="427">
        <f>IF('5.1-3 source'!N6&lt;&gt;"",'5.1-3 source'!N6,"")</f>
        <v>5663</v>
      </c>
      <c r="J6" s="427">
        <f>IF('5.1-3 source'!O6&lt;&gt;"",'5.1-3 source'!O6,"")</f>
        <v>20375</v>
      </c>
      <c r="K6" s="427">
        <f>IF('5.1-3 source'!P6&lt;&gt;"",'5.1-3 source'!P6,"")</f>
        <v>2095</v>
      </c>
      <c r="L6" s="427">
        <f>IF('5.1-3 source'!Q6&lt;&gt;"",'5.1-3 source'!Q6,"")</f>
        <v>2232</v>
      </c>
    </row>
    <row r="7" spans="1:12" ht="15" customHeight="1" x14ac:dyDescent="0.25">
      <c r="A7" s="468" t="s">
        <v>154</v>
      </c>
      <c r="B7" s="469">
        <f>IF('5.1-3 source'!B9&lt;&gt;"",'5.1-3 source'!B9,"")</f>
        <v>8358</v>
      </c>
      <c r="C7" s="470" t="s">
        <v>328</v>
      </c>
      <c r="D7" s="471" t="s">
        <v>328</v>
      </c>
      <c r="E7" s="471" t="s">
        <v>328</v>
      </c>
      <c r="F7" s="471" t="s">
        <v>328</v>
      </c>
      <c r="G7" s="469">
        <f>IF('5.1-3 source'!L9&lt;&gt;"",'5.1-3 source'!L9,"")</f>
        <v>2502</v>
      </c>
      <c r="H7" s="469">
        <f>IF('5.1-3 source'!M9&lt;&gt;"",'5.1-3 source'!M9,"")</f>
        <v>59</v>
      </c>
      <c r="I7" s="469">
        <f>IF('5.1-3 source'!N9&lt;&gt;"",'5.1-3 source'!N9,"")</f>
        <v>186</v>
      </c>
      <c r="J7" s="469">
        <f>IF('5.1-3 source'!O9&lt;&gt;"",'5.1-3 source'!O9,"")</f>
        <v>10828</v>
      </c>
      <c r="K7" s="469">
        <f>IF('5.1-3 source'!P9&lt;&gt;"",'5.1-3 source'!P9,"")</f>
        <v>1401</v>
      </c>
      <c r="L7" s="469">
        <f>IF('5.1-3 source'!Q9&lt;&gt;"",'5.1-3 source'!Q9,"")</f>
        <v>969</v>
      </c>
    </row>
    <row r="8" spans="1:12" ht="15" customHeight="1" x14ac:dyDescent="0.25">
      <c r="A8" s="457" t="s">
        <v>182</v>
      </c>
      <c r="B8" s="422"/>
      <c r="C8" s="422"/>
      <c r="D8" s="422"/>
      <c r="E8" s="422"/>
      <c r="F8" s="422"/>
      <c r="G8" s="422"/>
      <c r="H8" s="422"/>
      <c r="I8" s="422"/>
      <c r="J8" s="422"/>
      <c r="K8" s="422"/>
      <c r="L8" s="423"/>
    </row>
    <row r="9" spans="1:12" ht="15" customHeight="1" x14ac:dyDescent="0.25">
      <c r="A9" s="464" t="s">
        <v>172</v>
      </c>
      <c r="B9" s="472">
        <f>IF('5.1-3 source'!B13&lt;&gt;"",'5.1-3 source'!B13,"")</f>
        <v>62.137999999999998</v>
      </c>
      <c r="C9" s="472">
        <f>IF('5.1-3 source'!C13&lt;&gt;"",'5.1-3 source'!C13,"")</f>
        <v>60.982700000000001</v>
      </c>
      <c r="D9" s="472">
        <f>IF('5.1-3 source'!D13&lt;&gt;"",'5.1-3 source'!D13,"")</f>
        <v>57.268500000000003</v>
      </c>
      <c r="E9" s="472">
        <f>IF('5.1-3 source'!H13&lt;&gt;"",'5.1-3 source'!H13,"")</f>
        <v>48.2928</v>
      </c>
      <c r="F9" s="472">
        <f>IF('5.1-3 source'!J13&lt;&gt;"",'5.1-3 source'!J13,"")</f>
        <v>28.491299999999999</v>
      </c>
      <c r="G9" s="472">
        <f>IF('5.1-3 source'!L13&lt;&gt;"",'5.1-3 source'!L13,"")</f>
        <v>62.1</v>
      </c>
      <c r="H9" s="472">
        <f>IF('5.1-3 source'!M13&lt;&gt;"",'5.1-3 source'!M13,"")</f>
        <v>61.7</v>
      </c>
      <c r="I9" s="472">
        <f>IF('5.1-3 source'!N13&lt;&gt;"",'5.1-3 source'!N13,"")</f>
        <v>57</v>
      </c>
      <c r="J9" s="472">
        <f>IF('5.1-3 source'!O13&lt;&gt;"",'5.1-3 source'!O13,"")</f>
        <v>60.4</v>
      </c>
      <c r="K9" s="472">
        <f>IF('5.1-3 source'!P13&lt;&gt;"",'5.1-3 source'!P13,"")</f>
        <v>59.9</v>
      </c>
      <c r="L9" s="472">
        <f>IF('5.1-3 source'!Q13&lt;&gt;"",'5.1-3 source'!Q13,"")</f>
        <v>54.7</v>
      </c>
    </row>
    <row r="10" spans="1:12" ht="22.5" x14ac:dyDescent="0.25">
      <c r="A10" s="70" t="s">
        <v>174</v>
      </c>
      <c r="B10" s="431">
        <f>IF('5.1-3 source'!B15&lt;&gt;"",'5.1-3 source'!B15,"")</f>
        <v>96.98</v>
      </c>
      <c r="C10" s="431">
        <f>IF('5.1-3 source'!C15&lt;&gt;"",'5.1-3 source'!C15,"")</f>
        <v>99.41</v>
      </c>
      <c r="D10" s="431">
        <f>IF('5.1-3 source'!D15&lt;&gt;"",'5.1-3 source'!D15,"")</f>
        <v>99.960000000000008</v>
      </c>
      <c r="E10" s="431">
        <f>IF('5.1-3 source'!H15&lt;&gt;"",'5.1-3 source'!H15,"")</f>
        <v>97.81</v>
      </c>
      <c r="F10" s="431">
        <f>IF('5.1-3 source'!J15&lt;&gt;"",'5.1-3 source'!J15,"")</f>
        <v>99.960000000000008</v>
      </c>
      <c r="G10" s="431">
        <f>IF('5.1-3 source'!L15&lt;&gt;"",'5.1-3 source'!L15,"")</f>
        <v>97.899999999999991</v>
      </c>
      <c r="H10" s="431">
        <f>IF('5.1-3 source'!M15&lt;&gt;"",'5.1-3 source'!M15,"")</f>
        <v>99.7</v>
      </c>
      <c r="I10" s="431">
        <f>IF('5.1-3 source'!N15&lt;&gt;"",'5.1-3 source'!N15,"")</f>
        <v>99.5</v>
      </c>
      <c r="J10" s="431">
        <f>IF('5.1-3 source'!O15&lt;&gt;"",'5.1-3 source'!O15,"")</f>
        <v>97</v>
      </c>
      <c r="K10" s="431">
        <f>IF('5.1-3 source'!P15&lt;&gt;"",'5.1-3 source'!P15,"")</f>
        <v>99.6</v>
      </c>
      <c r="L10" s="431">
        <f>IF('5.1-3 source'!Q15&lt;&gt;"",'5.1-3 source'!Q15,"")</f>
        <v>99.3</v>
      </c>
    </row>
    <row r="11" spans="1:12" ht="15" customHeight="1" x14ac:dyDescent="0.25">
      <c r="A11" s="70" t="s">
        <v>126</v>
      </c>
      <c r="B11" s="431">
        <f>IF('5.1-3 source'!B16&lt;&gt;"",'5.1-3 source'!B16,"")</f>
        <v>140.34100000000001</v>
      </c>
      <c r="C11" s="431">
        <f>IF('5.1-3 source'!C16&lt;&gt;"",'5.1-3 source'!C16,"")</f>
        <v>129.3295</v>
      </c>
      <c r="D11" s="431">
        <f>IF('5.1-3 source'!D16&lt;&gt;"",'5.1-3 source'!D16,"")</f>
        <v>113.43819999999999</v>
      </c>
      <c r="E11" s="431">
        <f>IF('5.1-3 source'!H16&lt;&gt;"",'5.1-3 source'!H16,"")</f>
        <v>110.2405</v>
      </c>
      <c r="F11" s="431">
        <f>IF('5.1-3 source'!J16&lt;&gt;"",'5.1-3 source'!J16,"")</f>
        <v>29.9725</v>
      </c>
      <c r="G11" s="431">
        <f>IF('5.1-3 source'!L16&lt;&gt;"",'5.1-3 source'!L16,"")</f>
        <v>112.4</v>
      </c>
      <c r="H11" s="431">
        <f>IF('5.1-3 source'!M16&lt;&gt;"",'5.1-3 source'!M16,"")</f>
        <v>119.3</v>
      </c>
      <c r="I11" s="431">
        <f>IF('5.1-3 source'!N16&lt;&gt;"",'5.1-3 source'!N16,"")</f>
        <v>84.5</v>
      </c>
      <c r="J11" s="431">
        <f>IF('5.1-3 source'!O16&lt;&gt;"",'5.1-3 source'!O16,"")</f>
        <v>128.1</v>
      </c>
      <c r="K11" s="431">
        <f>IF('5.1-3 source'!P16&lt;&gt;"",'5.1-3 source'!P16,"")</f>
        <v>125.9</v>
      </c>
      <c r="L11" s="431">
        <f>IF('5.1-3 source'!Q16&lt;&gt;"",'5.1-3 source'!Q16,"")</f>
        <v>92.2</v>
      </c>
    </row>
    <row r="12" spans="1:12" ht="15" customHeight="1" x14ac:dyDescent="0.25">
      <c r="A12" s="70" t="s">
        <v>127</v>
      </c>
      <c r="B12" s="431">
        <f>IF('5.1-3 source'!B17&lt;&gt;"",'5.1-3 source'!B17,"")</f>
        <v>6.9987000000000004</v>
      </c>
      <c r="C12" s="431">
        <f>IF('5.1-3 source'!C17&lt;&gt;"",'5.1-3 source'!C17,"")</f>
        <v>14.327400000000001</v>
      </c>
      <c r="D12" s="431">
        <f>IF('5.1-3 source'!D17&lt;&gt;"",'5.1-3 source'!D17,"")</f>
        <v>5.3802000000000003</v>
      </c>
      <c r="E12" s="431">
        <f>IF('5.1-3 source'!H17&lt;&gt;"",'5.1-3 source'!H17,"")</f>
        <v>37.996000000000002</v>
      </c>
      <c r="F12" s="431">
        <f>IF('5.1-3 source'!J17&lt;&gt;"",'5.1-3 source'!J17,"")</f>
        <v>9.6066000000000003</v>
      </c>
      <c r="G12" s="431">
        <f>IF('5.1-3 source'!L17&lt;&gt;"",'5.1-3 source'!L17,"")</f>
        <v>4.2</v>
      </c>
      <c r="H12" s="431">
        <f>IF('5.1-3 source'!M17&lt;&gt;"",'5.1-3 source'!M17,"")</f>
        <v>11.2</v>
      </c>
      <c r="I12" s="431">
        <f>IF('5.1-3 source'!N17&lt;&gt;"",'5.1-3 source'!N17,"")</f>
        <v>2.9</v>
      </c>
      <c r="J12" s="431">
        <f>IF('5.1-3 source'!O17&lt;&gt;"",'5.1-3 source'!O17,"")</f>
        <v>5.2</v>
      </c>
      <c r="K12" s="431">
        <f>IF('5.1-3 source'!P17&lt;&gt;"",'5.1-3 source'!P17,"")</f>
        <v>13.1</v>
      </c>
      <c r="L12" s="431">
        <f>IF('5.1-3 source'!Q17&lt;&gt;"",'5.1-3 source'!Q17,"")</f>
        <v>4.2</v>
      </c>
    </row>
    <row r="13" spans="1:12" ht="15" customHeight="1" x14ac:dyDescent="0.25">
      <c r="A13" s="70" t="s">
        <v>128</v>
      </c>
      <c r="B13" s="431">
        <f>IF('5.1-3 source'!B18&lt;&gt;"",'5.1-3 source'!B18,"")</f>
        <v>172.9109</v>
      </c>
      <c r="C13" s="431">
        <f>IF('5.1-3 source'!C18&lt;&gt;"",'5.1-3 source'!C18,"")</f>
        <v>173.04470000000001</v>
      </c>
      <c r="D13" s="431">
        <f>IF('5.1-3 source'!D18&lt;&gt;"",'5.1-3 source'!D18,"")</f>
        <v>137.09819999999999</v>
      </c>
      <c r="E13" s="431">
        <f>IF('5.1-3 source'!H18&lt;&gt;"",'5.1-3 source'!H18,"")</f>
        <v>148.38050000000001</v>
      </c>
      <c r="F13" s="431">
        <f>IF('5.1-3 source'!J18&lt;&gt;"",'5.1-3 source'!J18,"")</f>
        <v>39.765799999999999</v>
      </c>
      <c r="G13" s="431">
        <f>IF('5.1-3 source'!L18&lt;&gt;"",'5.1-3 source'!L18,"")</f>
        <v>174.3</v>
      </c>
      <c r="H13" s="431">
        <f>IF('5.1-3 source'!M18&lt;&gt;"",'5.1-3 source'!M18,"")</f>
        <v>182.3</v>
      </c>
      <c r="I13" s="431">
        <f>IF('5.1-3 source'!N18&lt;&gt;"",'5.1-3 source'!N18,"")</f>
        <v>146.6</v>
      </c>
      <c r="J13" s="431">
        <f>IF('5.1-3 source'!O18&lt;&gt;"",'5.1-3 source'!O18,"")</f>
        <v>175.3</v>
      </c>
      <c r="K13" s="431">
        <f>IF('5.1-3 source'!P18&lt;&gt;"",'5.1-3 source'!P18,"")</f>
        <v>175.9</v>
      </c>
      <c r="L13" s="431">
        <f>IF('5.1-3 source'!Q18&lt;&gt;"",'5.1-3 source'!Q18,"")</f>
        <v>145.4</v>
      </c>
    </row>
    <row r="14" spans="1:12" ht="15" customHeight="1" x14ac:dyDescent="0.25">
      <c r="A14" s="457" t="s">
        <v>348</v>
      </c>
      <c r="B14" s="422" t="str">
        <f>IF('5.1-3 source'!B19&lt;&gt;"",'5.1-3 source'!B19,"")</f>
        <v/>
      </c>
      <c r="C14" s="422" t="str">
        <f>IF('5.1-3 source'!C19&lt;&gt;"",'5.1-3 source'!C19,"")</f>
        <v/>
      </c>
      <c r="D14" s="422" t="str">
        <f>IF('5.1-3 source'!D19&lt;&gt;"",'5.1-3 source'!D19,"")</f>
        <v/>
      </c>
      <c r="E14" s="422" t="str">
        <f>IF('5.1-3 source'!H19&lt;&gt;"",'5.1-3 source'!H19,"")</f>
        <v/>
      </c>
      <c r="F14" s="422" t="str">
        <f>IF('5.1-3 source'!J19&lt;&gt;"",'5.1-3 source'!J19,"")</f>
        <v/>
      </c>
      <c r="G14" s="422" t="str">
        <f>IF('5.1-3 source'!L19&lt;&gt;"",'5.1-3 source'!L19,"")</f>
        <v/>
      </c>
      <c r="H14" s="422" t="str">
        <f>IF('5.1-3 source'!M19&lt;&gt;"",'5.1-3 source'!M19,"")</f>
        <v/>
      </c>
      <c r="I14" s="422" t="str">
        <f>IF('5.1-3 source'!N19&lt;&gt;"",'5.1-3 source'!N19,"")</f>
        <v/>
      </c>
      <c r="J14" s="422" t="str">
        <f>IF('5.1-3 source'!O19&lt;&gt;"",'5.1-3 source'!O19,"")</f>
        <v/>
      </c>
      <c r="K14" s="422" t="str">
        <f>IF('5.1-3 source'!P19&lt;&gt;"",'5.1-3 source'!P19,"")</f>
        <v/>
      </c>
      <c r="L14" s="423" t="str">
        <f>IF('5.1-3 source'!Q19&lt;&gt;"",'5.1-3 source'!Q19,"")</f>
        <v/>
      </c>
    </row>
    <row r="15" spans="1:12" ht="15" customHeight="1" x14ac:dyDescent="0.25">
      <c r="A15" s="14" t="s">
        <v>335</v>
      </c>
      <c r="B15" s="431">
        <f>IF('5.1-3 source'!B20&lt;&gt;"",'5.1-3 source'!B20,"")</f>
        <v>16.262</v>
      </c>
      <c r="C15" s="431">
        <f>IF('5.1-3 source'!C20&lt;&gt;"",'5.1-3 source'!C20,"")</f>
        <v>17.239999999999998</v>
      </c>
      <c r="D15" s="447" t="s">
        <v>328</v>
      </c>
      <c r="E15" s="431">
        <f>IF('5.1-3 source'!H20&lt;&gt;"",'5.1-3 source'!H20,"")</f>
        <v>12.64</v>
      </c>
      <c r="F15" s="447" t="s">
        <v>328</v>
      </c>
      <c r="G15" s="431">
        <f>IF('5.1-3 source'!L20&lt;&gt;"",'5.1-3 source'!L20,"")</f>
        <v>9.1</v>
      </c>
      <c r="H15" s="431">
        <f>IF('5.1-3 source'!M20&lt;&gt;"",'5.1-3 source'!M20,"")</f>
        <v>9.3000000000000007</v>
      </c>
      <c r="I15" s="447" t="s">
        <v>328</v>
      </c>
      <c r="J15" s="431">
        <f>IF('5.1-3 source'!O20&lt;&gt;"",'5.1-3 source'!O20,"")</f>
        <v>8.4</v>
      </c>
      <c r="K15" s="431">
        <f>IF('5.1-3 source'!P20&lt;&gt;"",'5.1-3 source'!P20,"")</f>
        <v>8.3000000000000007</v>
      </c>
      <c r="L15" s="447" t="s">
        <v>328</v>
      </c>
    </row>
    <row r="16" spans="1:12" ht="15" customHeight="1" x14ac:dyDescent="0.25">
      <c r="A16" s="14" t="s">
        <v>336</v>
      </c>
      <c r="B16" s="431">
        <f>IF('5.1-3 source'!B21&lt;&gt;"",'5.1-3 source'!B21,"")</f>
        <v>-188.24491</v>
      </c>
      <c r="C16" s="431">
        <f>IF('5.1-3 source'!C21&lt;&gt;"",'5.1-3 source'!C21,"")</f>
        <v>-281.75639999999999</v>
      </c>
      <c r="D16" s="447" t="s">
        <v>328</v>
      </c>
      <c r="E16" s="431">
        <f>IF('5.1-3 source'!H21&lt;&gt;"",'5.1-3 source'!H21,"")</f>
        <v>-84.366209999999995</v>
      </c>
      <c r="F16" s="447" t="s">
        <v>328</v>
      </c>
      <c r="G16" s="431">
        <f>IF('5.1-3 source'!L21&lt;&gt;"",'5.1-3 source'!L21,"")</f>
        <v>-107.7</v>
      </c>
      <c r="H16" s="431">
        <f>IF('5.1-3 source'!M21&lt;&gt;"",'5.1-3 source'!M21,"")</f>
        <v>-193.5</v>
      </c>
      <c r="I16" s="447" t="s">
        <v>328</v>
      </c>
      <c r="J16" s="431">
        <f>IF('5.1-3 source'!O21&lt;&gt;"",'5.1-3 source'!O21,"")</f>
        <v>-115.6</v>
      </c>
      <c r="K16" s="431">
        <f>IF('5.1-3 source'!P21&lt;&gt;"",'5.1-3 source'!P21,"")</f>
        <v>-188.7</v>
      </c>
      <c r="L16" s="447" t="s">
        <v>328</v>
      </c>
    </row>
    <row r="17" spans="1:12" ht="15" customHeight="1" x14ac:dyDescent="0.25">
      <c r="A17" s="14" t="s">
        <v>337</v>
      </c>
      <c r="B17" s="431">
        <f>IF('5.1-3 source'!B22&lt;&gt;"",'5.1-3 source'!B22,"")</f>
        <v>10.388</v>
      </c>
      <c r="C17" s="431">
        <f>IF('5.1-3 source'!C22&lt;&gt;"",'5.1-3 source'!C22,"")</f>
        <v>15.07</v>
      </c>
      <c r="D17" s="447" t="s">
        <v>328</v>
      </c>
      <c r="E17" s="431">
        <f>IF('5.1-3 source'!H22&lt;&gt;"",'5.1-3 source'!H22,"")</f>
        <v>8.0019999999999989</v>
      </c>
      <c r="F17" s="447" t="s">
        <v>328</v>
      </c>
      <c r="G17" s="431">
        <f>IF('5.1-3 source'!L22&lt;&gt;"",'5.1-3 source'!L22,"")</f>
        <v>12.4</v>
      </c>
      <c r="H17" s="431">
        <f>IF('5.1-3 source'!M22&lt;&gt;"",'5.1-3 source'!M22,"")</f>
        <v>13.100000000000001</v>
      </c>
      <c r="I17" s="447" t="s">
        <v>328</v>
      </c>
      <c r="J17" s="431">
        <f>IF('5.1-3 source'!O22&lt;&gt;"",'5.1-3 source'!O22,"")</f>
        <v>9.6</v>
      </c>
      <c r="K17" s="431">
        <f>IF('5.1-3 source'!P22&lt;&gt;"",'5.1-3 source'!P22,"")</f>
        <v>13</v>
      </c>
      <c r="L17" s="447" t="s">
        <v>328</v>
      </c>
    </row>
    <row r="18" spans="1:12" ht="15" customHeight="1" x14ac:dyDescent="0.25">
      <c r="A18" s="14" t="s">
        <v>349</v>
      </c>
      <c r="B18" s="431">
        <f>IF('5.1-3 source'!B23&lt;&gt;"",'5.1-3 source'!B23,"")</f>
        <v>-13.61688</v>
      </c>
      <c r="C18" s="431">
        <f>IF('5.1-3 source'!C23&lt;&gt;"",'5.1-3 source'!C23,"")</f>
        <v>-1.5722</v>
      </c>
      <c r="D18" s="447" t="s">
        <v>328</v>
      </c>
      <c r="E18" s="431">
        <f>IF('5.1-3 source'!H23&lt;&gt;"",'5.1-3 source'!H23,"")</f>
        <v>-1.35863</v>
      </c>
      <c r="F18" s="447" t="s">
        <v>328</v>
      </c>
      <c r="G18" s="431">
        <f>IF('5.1-3 source'!L23&lt;&gt;"",'5.1-3 source'!L23,"")</f>
        <v>-4.2</v>
      </c>
      <c r="H18" s="431">
        <f>IF('5.1-3 source'!M23&lt;&gt;"",'5.1-3 source'!M23,"")</f>
        <v>-0.6</v>
      </c>
      <c r="I18" s="447" t="s">
        <v>328</v>
      </c>
      <c r="J18" s="431">
        <f>IF('5.1-3 source'!O23&lt;&gt;"",'5.1-3 source'!O23,"")</f>
        <v>-2.4</v>
      </c>
      <c r="K18" s="431">
        <f>IF('5.1-3 source'!P23&lt;&gt;"",'5.1-3 source'!P23,"")</f>
        <v>-0.4</v>
      </c>
      <c r="L18" s="447" t="s">
        <v>328</v>
      </c>
    </row>
    <row r="19" spans="1:12" ht="15" customHeight="1" x14ac:dyDescent="0.25">
      <c r="A19" s="14" t="s">
        <v>338</v>
      </c>
      <c r="B19" s="431">
        <f>IF('5.1-3 source'!B24&lt;&gt;"",'5.1-3 source'!B24,"")</f>
        <v>36.866999999999997</v>
      </c>
      <c r="C19" s="431">
        <f>IF('5.1-3 source'!C24&lt;&gt;"",'5.1-3 source'!C24,"")</f>
        <v>30.959999999999997</v>
      </c>
      <c r="D19" s="431">
        <f>IF('5.1-3 source'!D24&lt;&gt;"",'5.1-3 source'!D24,"")</f>
        <v>7.0790000000000006</v>
      </c>
      <c r="E19" s="447" t="s">
        <v>328</v>
      </c>
      <c r="F19" s="447" t="s">
        <v>328</v>
      </c>
      <c r="G19" s="431">
        <f>IF('5.1-3 source'!L24&lt;&gt;"",'5.1-3 source'!L24,"")</f>
        <v>23.3</v>
      </c>
      <c r="H19" s="431">
        <f>IF('5.1-3 source'!M24&lt;&gt;"",'5.1-3 source'!M24,"")</f>
        <v>31.3</v>
      </c>
      <c r="I19" s="431">
        <f>IF('5.1-3 source'!N24&lt;&gt;"",'5.1-3 source'!N24,"")</f>
        <v>3.5999999999999996</v>
      </c>
      <c r="J19" s="431">
        <f>IF('5.1-3 source'!O24&lt;&gt;"",'5.1-3 source'!O24,"")</f>
        <v>13.900000000000002</v>
      </c>
      <c r="K19" s="431">
        <f>IF('5.1-3 source'!P24&lt;&gt;"",'5.1-3 source'!P24,"")</f>
        <v>13.900000000000002</v>
      </c>
      <c r="L19" s="431">
        <f>IF('5.1-3 source'!Q24&lt;&gt;"",'5.1-3 source'!Q24,"")</f>
        <v>1.4000000000000001</v>
      </c>
    </row>
    <row r="20" spans="1:12" ht="15" customHeight="1" x14ac:dyDescent="0.25">
      <c r="A20" s="14" t="s">
        <v>339</v>
      </c>
      <c r="B20" s="431">
        <f>IF('5.1-3 source'!B25&lt;&gt;"",'5.1-3 source'!B25,"")</f>
        <v>249.87207000000001</v>
      </c>
      <c r="C20" s="431">
        <f>IF('5.1-3 source'!C25&lt;&gt;"",'5.1-3 source'!C25,"")</f>
        <v>415.43959999999998</v>
      </c>
      <c r="D20" s="431">
        <f>IF('5.1-3 source'!D25&lt;&gt;"",'5.1-3 source'!D25,"")</f>
        <v>172.87393</v>
      </c>
      <c r="E20" s="447" t="s">
        <v>328</v>
      </c>
      <c r="F20" s="447" t="s">
        <v>328</v>
      </c>
      <c r="G20" s="431">
        <f>IF('5.1-3 source'!L25&lt;&gt;"",'5.1-3 source'!L25,"")</f>
        <v>155.19999999999999</v>
      </c>
      <c r="H20" s="431">
        <f>IF('5.1-3 source'!M25&lt;&gt;"",'5.1-3 source'!M25,"")</f>
        <v>188.6</v>
      </c>
      <c r="I20" s="431">
        <f>IF('5.1-3 source'!N25&lt;&gt;"",'5.1-3 source'!N25,"")</f>
        <v>131.6</v>
      </c>
      <c r="J20" s="431">
        <f>IF('5.1-3 source'!O25&lt;&gt;"",'5.1-3 source'!O25,"")</f>
        <v>165.7</v>
      </c>
      <c r="K20" s="431">
        <f>IF('5.1-3 source'!P25&lt;&gt;"",'5.1-3 source'!P25,"")</f>
        <v>200</v>
      </c>
      <c r="L20" s="431">
        <f>IF('5.1-3 source'!Q25&lt;&gt;"",'5.1-3 source'!Q25,"")</f>
        <v>117.6</v>
      </c>
    </row>
    <row r="21" spans="1:12" ht="15" customHeight="1" x14ac:dyDescent="0.25">
      <c r="A21" s="14" t="s">
        <v>340</v>
      </c>
      <c r="B21" s="431">
        <f>IF('5.1-3 source'!B26&lt;&gt;"",'5.1-3 source'!B26,"")</f>
        <v>9.9740000000000002</v>
      </c>
      <c r="C21" s="431">
        <f>IF('5.1-3 source'!C26&lt;&gt;"",'5.1-3 source'!C26,"")</f>
        <v>16.520000000000003</v>
      </c>
      <c r="D21" s="431">
        <f>IF('5.1-3 source'!D26&lt;&gt;"",'5.1-3 source'!D26,"")</f>
        <v>9.2669999999999995</v>
      </c>
      <c r="E21" s="447" t="s">
        <v>328</v>
      </c>
      <c r="F21" s="447" t="s">
        <v>328</v>
      </c>
      <c r="G21" s="431">
        <f>IF('5.1-3 source'!L26&lt;&gt;"",'5.1-3 source'!L26,"")</f>
        <v>10.199999999999999</v>
      </c>
      <c r="H21" s="431">
        <f>IF('5.1-3 source'!M26&lt;&gt;"",'5.1-3 source'!M26,"")</f>
        <v>11.899999999999999</v>
      </c>
      <c r="I21" s="431">
        <f>IF('5.1-3 source'!N26&lt;&gt;"",'5.1-3 source'!N26,"")</f>
        <v>8.9</v>
      </c>
      <c r="J21" s="431">
        <f>IF('5.1-3 source'!O26&lt;&gt;"",'5.1-3 source'!O26,"")</f>
        <v>8.6999999999999993</v>
      </c>
      <c r="K21" s="431">
        <f>IF('5.1-3 source'!P26&lt;&gt;"",'5.1-3 source'!P26,"")</f>
        <v>9.1999999999999993</v>
      </c>
      <c r="L21" s="431">
        <f>IF('5.1-3 source'!Q26&lt;&gt;"",'5.1-3 source'!Q26,"")</f>
        <v>6.8000000000000007</v>
      </c>
    </row>
    <row r="22" spans="1:12" ht="15" customHeight="1" x14ac:dyDescent="0.25">
      <c r="A22" s="14" t="s">
        <v>350</v>
      </c>
      <c r="B22" s="431">
        <f>IF('5.1-3 source'!B27&lt;&gt;"",'5.1-3 source'!B27,"")</f>
        <v>40.977020000000003</v>
      </c>
      <c r="C22" s="431">
        <f>IF('5.1-3 source'!C27&lt;&gt;"",'5.1-3 source'!C27,"")</f>
        <v>4.1627000000000001</v>
      </c>
      <c r="D22" s="431">
        <f>IF('5.1-3 source'!D27&lt;&gt;"",'5.1-3 source'!D27,"")</f>
        <v>0.39623000000000003</v>
      </c>
      <c r="E22" s="447" t="s">
        <v>328</v>
      </c>
      <c r="F22" s="447" t="s">
        <v>328</v>
      </c>
      <c r="G22" s="431">
        <f>IF('5.1-3 source'!L27&lt;&gt;"",'5.1-3 source'!L27,"")</f>
        <v>15.3</v>
      </c>
      <c r="H22" s="431">
        <f>IF('5.1-3 source'!M27&lt;&gt;"",'5.1-3 source'!M27,"")</f>
        <v>1.9</v>
      </c>
      <c r="I22" s="431">
        <f>IF('5.1-3 source'!N27&lt;&gt;"",'5.1-3 source'!N27,"")</f>
        <v>0.3</v>
      </c>
      <c r="J22" s="431">
        <f>IF('5.1-3 source'!O27&lt;&gt;"",'5.1-3 source'!O27,"")</f>
        <v>5.6</v>
      </c>
      <c r="K22" s="431">
        <f>IF('5.1-3 source'!P27&lt;&gt;"",'5.1-3 source'!P27,"")</f>
        <v>0.7</v>
      </c>
      <c r="L22" s="431">
        <f>IF('5.1-3 source'!Q27&lt;&gt;"",'5.1-3 source'!Q27,"")</f>
        <v>0</v>
      </c>
    </row>
    <row r="23" spans="1:12" ht="15" customHeight="1" x14ac:dyDescent="0.25">
      <c r="A23" s="457" t="s">
        <v>129</v>
      </c>
      <c r="B23" s="422" t="str">
        <f>IF('5.1-3 source'!B28&lt;&gt;"",'5.1-3 source'!B28,"")</f>
        <v/>
      </c>
      <c r="C23" s="422" t="str">
        <f>IF('5.1-3 source'!C28&lt;&gt;"",'5.1-3 source'!C28,"")</f>
        <v/>
      </c>
      <c r="D23" s="422" t="str">
        <f>IF('5.1-3 source'!D28&lt;&gt;"",'5.1-3 source'!D28,"")</f>
        <v/>
      </c>
      <c r="E23" s="422" t="str">
        <f>IF('5.1-3 source'!H28&lt;&gt;"",'5.1-3 source'!H28,"")</f>
        <v/>
      </c>
      <c r="F23" s="422" t="str">
        <f>IF('5.1-3 source'!J28&lt;&gt;"",'5.1-3 source'!J28,"")</f>
        <v/>
      </c>
      <c r="G23" s="422" t="str">
        <f>IF('5.1-3 source'!L28&lt;&gt;"",'5.1-3 source'!L28,"")</f>
        <v/>
      </c>
      <c r="H23" s="422" t="str">
        <f>IF('5.1-3 source'!M28&lt;&gt;"",'5.1-3 source'!M28,"")</f>
        <v/>
      </c>
      <c r="I23" s="422" t="str">
        <f>IF('5.1-3 source'!N28&lt;&gt;"",'5.1-3 source'!N28,"")</f>
        <v/>
      </c>
      <c r="J23" s="422" t="str">
        <f>IF('5.1-3 source'!O28&lt;&gt;"",'5.1-3 source'!O28,"")</f>
        <v/>
      </c>
      <c r="K23" s="422" t="str">
        <f>IF('5.1-3 source'!P28&lt;&gt;"",'5.1-3 source'!P28,"")</f>
        <v/>
      </c>
      <c r="L23" s="423" t="str">
        <f>IF('5.1-3 source'!Q28&lt;&gt;"",'5.1-3 source'!Q28,"")</f>
        <v/>
      </c>
    </row>
    <row r="24" spans="1:12" ht="15" customHeight="1" x14ac:dyDescent="0.25">
      <c r="A24" s="14" t="s">
        <v>352</v>
      </c>
      <c r="B24" s="431">
        <f>IF('5.1-3 source'!B29&lt;&gt;"",'5.1-3 source'!B29,"")</f>
        <v>68.40222</v>
      </c>
      <c r="C24" s="431">
        <f>IF('5.1-3 source'!C29&lt;&gt;"",'5.1-3 source'!C29,"")</f>
        <v>69.104479999999995</v>
      </c>
      <c r="D24" s="431">
        <f>IF('5.1-3 source'!D29&lt;&gt;"",'5.1-3 source'!D29,"")</f>
        <v>58.097949999999997</v>
      </c>
      <c r="E24" s="431">
        <f>IF('5.1-3 source'!H29&lt;&gt;"",'5.1-3 source'!H29,"")</f>
        <v>65.9559</v>
      </c>
      <c r="F24" s="431">
        <f>IF('5.1-3 source'!J29&lt;&gt;"",'5.1-3 source'!J29,"")</f>
        <v>47.627310000000001</v>
      </c>
      <c r="G24" s="431">
        <f>IF('5.1-3 source'!L29&lt;&gt;"",'5.1-3 source'!L29,"")</f>
        <v>53.29999999999999</v>
      </c>
      <c r="H24" s="431">
        <f>IF('5.1-3 source'!M29&lt;&gt;"",'5.1-3 source'!M29,"")</f>
        <v>61.1</v>
      </c>
      <c r="I24" s="431">
        <f>IF('5.1-3 source'!N29&lt;&gt;"",'5.1-3 source'!N29,"")</f>
        <v>42.1</v>
      </c>
      <c r="J24" s="431">
        <f>IF('5.1-3 source'!O29&lt;&gt;"",'5.1-3 source'!O29,"")</f>
        <v>60.3</v>
      </c>
      <c r="K24" s="431">
        <f>IF('5.1-3 source'!P29&lt;&gt;"",'5.1-3 source'!P29,"")</f>
        <v>64.599999999999994</v>
      </c>
      <c r="L24" s="431">
        <f>IF('5.1-3 source'!Q29&lt;&gt;"",'5.1-3 source'!Q29,"")</f>
        <v>45.1</v>
      </c>
    </row>
    <row r="25" spans="1:12" ht="15" customHeight="1" x14ac:dyDescent="0.25">
      <c r="A25" s="130" t="s">
        <v>157</v>
      </c>
      <c r="B25" s="432">
        <f>IF('5.1-3 source'!B31&lt;&gt;"",'5.1-3 source'!B31,"")</f>
        <v>30.126999999999999</v>
      </c>
      <c r="C25" s="432">
        <f>IF('5.1-3 source'!C31&lt;&gt;"",'5.1-3 source'!C31,"")</f>
        <v>34.392000000000003</v>
      </c>
      <c r="D25" s="432">
        <f>IF('5.1-3 source'!D31&lt;&gt;"",'5.1-3 source'!D31,"")</f>
        <v>9.0830000000000002</v>
      </c>
      <c r="E25" s="432">
        <f>IF('5.1-3 source'!H31&lt;&gt;"",'5.1-3 source'!H31,"")</f>
        <v>47.620000000000005</v>
      </c>
      <c r="F25" s="432">
        <f>IF('5.1-3 source'!J31&lt;&gt;"",'5.1-3 source'!J31,"")</f>
        <v>13.178300000000002</v>
      </c>
      <c r="G25" s="432">
        <f>IF('5.1-3 source'!L31&lt;&gt;"",'5.1-3 source'!L31,"")</f>
        <v>15.4</v>
      </c>
      <c r="H25" s="432">
        <f>IF('5.1-3 source'!M31&lt;&gt;"",'5.1-3 source'!M31,"")</f>
        <v>15.2</v>
      </c>
      <c r="I25" s="432">
        <f>IF('5.1-3 source'!N31&lt;&gt;"",'5.1-3 source'!N31,"")</f>
        <v>2.2999999999999998</v>
      </c>
      <c r="J25" s="432">
        <f>IF('5.1-3 source'!O31&lt;&gt;"",'5.1-3 source'!O31,"")</f>
        <v>17</v>
      </c>
      <c r="K25" s="432">
        <f>IF('5.1-3 source'!P31&lt;&gt;"",'5.1-3 source'!P31,"")</f>
        <v>25.900000000000002</v>
      </c>
      <c r="L25" s="432">
        <f>IF('5.1-3 source'!Q31&lt;&gt;"",'5.1-3 source'!Q31,"")</f>
        <v>2.9000000000000004</v>
      </c>
    </row>
    <row r="26" spans="1:12" ht="15" customHeight="1" x14ac:dyDescent="0.25">
      <c r="A26" s="22" t="s">
        <v>354</v>
      </c>
      <c r="B26" s="433">
        <f>IF('5.1-3 source'!B33&lt;&gt;"",'5.1-3 source'!B33,"")</f>
        <v>696.61791000000005</v>
      </c>
      <c r="C26" s="433">
        <f>IF('5.1-3 source'!C33&lt;&gt;"",'5.1-3 source'!C33,"")</f>
        <v>678.31796999999995</v>
      </c>
      <c r="D26" s="433">
        <f>IF('5.1-3 source'!D33&lt;&gt;"",'5.1-3 source'!D33,"")</f>
        <v>618.70723999999996</v>
      </c>
      <c r="E26" s="433">
        <f>IF('5.1-3 source'!H33&lt;&gt;"",'5.1-3 source'!H33,"")</f>
        <v>556.8152</v>
      </c>
      <c r="F26" s="433">
        <f>IF('5.1-3 source'!J33&lt;&gt;"",'5.1-3 source'!J33,"")</f>
        <v>496.75710600000002</v>
      </c>
      <c r="G26" s="433">
        <f>IF('5.1-3 source'!L33&lt;&gt;"",'5.1-3 source'!L33,"")</f>
        <v>468.2</v>
      </c>
      <c r="H26" s="433">
        <f>IF('5.1-3 source'!M33&lt;&gt;"",'5.1-3 source'!M33,"")</f>
        <v>477.2</v>
      </c>
      <c r="I26" s="433">
        <f>IF('5.1-3 source'!N33&lt;&gt;"",'5.1-3 source'!N33,"")</f>
        <v>387.8</v>
      </c>
      <c r="J26" s="433">
        <f>IF('5.1-3 source'!O33&lt;&gt;"",'5.1-3 source'!O33,"")</f>
        <v>495.6</v>
      </c>
      <c r="K26" s="433">
        <f>IF('5.1-3 source'!P33&lt;&gt;"",'5.1-3 source'!P33,"")</f>
        <v>505.5</v>
      </c>
      <c r="L26" s="433">
        <f>IF('5.1-3 source'!Q33&lt;&gt;"",'5.1-3 source'!Q33,"")</f>
        <v>410.3</v>
      </c>
    </row>
    <row r="27" spans="1:12" ht="15" customHeight="1" x14ac:dyDescent="0.25">
      <c r="A27" s="22" t="s">
        <v>130</v>
      </c>
      <c r="B27" s="431">
        <f>IF('5.1-3 source'!B34&lt;&gt;"",'5.1-3 source'!B34,"")</f>
        <v>4.2029999999999994</v>
      </c>
      <c r="C27" s="431">
        <f>IF('5.1-3 source'!C34&lt;&gt;"",'5.1-3 source'!C34,"")</f>
        <v>4.2639999999999993</v>
      </c>
      <c r="D27" s="431">
        <f>IF('5.1-3 source'!D34&lt;&gt;"",'5.1-3 source'!D34,"")</f>
        <v>19.606999999999999</v>
      </c>
      <c r="E27" s="431">
        <f>IF('5.1-3 source'!H34&lt;&gt;"",'5.1-3 source'!H34,"")</f>
        <v>5.0200000000000005</v>
      </c>
      <c r="F27" s="431">
        <f>IF('5.1-3 source'!J34&lt;&gt;"",'5.1-3 source'!J34,"")</f>
        <v>84.210499999999996</v>
      </c>
      <c r="G27" s="431">
        <f>IF('5.1-3 source'!L34&lt;&gt;"",'5.1-3 source'!L34,"")</f>
        <v>23.1</v>
      </c>
      <c r="H27" s="431">
        <f>IF('5.1-3 source'!M34&lt;&gt;"",'5.1-3 source'!M34,"")</f>
        <v>22.900000000000002</v>
      </c>
      <c r="I27" s="431">
        <f>IF('5.1-3 source'!N34&lt;&gt;"",'5.1-3 source'!N34,"")</f>
        <v>67</v>
      </c>
      <c r="J27" s="431">
        <f>IF('5.1-3 source'!O34&lt;&gt;"",'5.1-3 source'!O34,"")</f>
        <v>15</v>
      </c>
      <c r="K27" s="431">
        <f>IF('5.1-3 source'!P34&lt;&gt;"",'5.1-3 source'!P34,"")</f>
        <v>13</v>
      </c>
      <c r="L27" s="431">
        <f>IF('5.1-3 source'!Q34&lt;&gt;"",'5.1-3 source'!Q34,"")</f>
        <v>59.4</v>
      </c>
    </row>
    <row r="28" spans="1:12" ht="22.5" x14ac:dyDescent="0.25">
      <c r="A28" s="31" t="s">
        <v>536</v>
      </c>
      <c r="B28" s="431">
        <f>IF('5.1-3 source'!B35&lt;&gt;"",'5.1-3 source'!B35,"")</f>
        <v>263.30867999999998</v>
      </c>
      <c r="C28" s="431">
        <f>IF('5.1-3 source'!C35&lt;&gt;"",'5.1-3 source'!C35,"")</f>
        <v>247.1103</v>
      </c>
      <c r="D28" s="431">
        <f>IF('5.1-3 source'!D35&lt;&gt;"",'5.1-3 source'!D35,"")</f>
        <v>181.00574</v>
      </c>
      <c r="E28" s="431">
        <f>IF('5.1-3 source'!H35&lt;&gt;"",'5.1-3 source'!H35,"")</f>
        <v>300.94619999999998</v>
      </c>
      <c r="F28" s="431">
        <f>IF('5.1-3 source'!J35&lt;&gt;"",'5.1-3 source'!J35,"")</f>
        <v>248.80052599999999</v>
      </c>
      <c r="G28" s="431">
        <f>IF('5.1-3 source'!L35&lt;&gt;"",'5.1-3 source'!L35,"")</f>
        <v>131.1</v>
      </c>
      <c r="H28" s="431">
        <f>IF('5.1-3 source'!M35&lt;&gt;"",'5.1-3 source'!M35,"")</f>
        <v>159</v>
      </c>
      <c r="I28" s="431">
        <f>IF('5.1-3 source'!N35&lt;&gt;"",'5.1-3 source'!N35,"")</f>
        <v>102.4</v>
      </c>
      <c r="J28" s="431">
        <f>IF('5.1-3 source'!O35&lt;&gt;"",'5.1-3 source'!O35,"")</f>
        <v>140.19999999999999</v>
      </c>
      <c r="K28" s="431">
        <f>IF('5.1-3 source'!P35&lt;&gt;"",'5.1-3 source'!P35,"")</f>
        <v>175.2</v>
      </c>
      <c r="L28" s="431">
        <f>IF('5.1-3 source'!Q35&lt;&gt;"",'5.1-3 source'!Q35,"")</f>
        <v>102.7</v>
      </c>
    </row>
    <row r="29" spans="1:12" ht="15" customHeight="1" x14ac:dyDescent="0.25">
      <c r="A29" s="22" t="s">
        <v>131</v>
      </c>
      <c r="B29" s="431">
        <f>IF('5.1-3 source'!B36&lt;&gt;"",'5.1-3 source'!B36,"")</f>
        <v>17.846</v>
      </c>
      <c r="C29" s="431">
        <f>IF('5.1-3 source'!C36&lt;&gt;"",'5.1-3 source'!C36,"")</f>
        <v>89.396000000000001</v>
      </c>
      <c r="D29" s="431">
        <f>IF('5.1-3 source'!D36&lt;&gt;"",'5.1-3 source'!D36,"")</f>
        <v>15.937999999999999</v>
      </c>
      <c r="E29" s="431">
        <f>IF('5.1-3 source'!H36&lt;&gt;"",'5.1-3 source'!H36,"")</f>
        <v>14.249999999999998</v>
      </c>
      <c r="F29" s="431">
        <f>IF('5.1-3 source'!J36&lt;&gt;"",'5.1-3 source'!J36,"")</f>
        <v>0.7752</v>
      </c>
      <c r="G29" s="431">
        <f>IF('5.1-3 source'!L36&lt;&gt;"",'5.1-3 source'!L36,"")</f>
        <v>22</v>
      </c>
      <c r="H29" s="431">
        <f>IF('5.1-3 source'!M36&lt;&gt;"",'5.1-3 source'!M36,"")</f>
        <v>92.7</v>
      </c>
      <c r="I29" s="431">
        <f>IF('5.1-3 source'!N36&lt;&gt;"",'5.1-3 source'!N36,"")</f>
        <v>25.2</v>
      </c>
      <c r="J29" s="431">
        <f>IF('5.1-3 source'!O36&lt;&gt;"",'5.1-3 source'!O36,"")</f>
        <v>13.5</v>
      </c>
      <c r="K29" s="431">
        <f>IF('5.1-3 source'!P36&lt;&gt;"",'5.1-3 source'!P36,"")</f>
        <v>93.7</v>
      </c>
      <c r="L29" s="431">
        <f>IF('5.1-3 source'!Q36&lt;&gt;"",'5.1-3 source'!Q36,"")</f>
        <v>20.7</v>
      </c>
    </row>
    <row r="30" spans="1:12" ht="15" customHeight="1" x14ac:dyDescent="0.25">
      <c r="A30" s="457" t="s">
        <v>132</v>
      </c>
      <c r="B30" s="422" t="str">
        <f>IF('5.1-3 source'!B37&lt;&gt;"",'5.1-3 source'!B37,"")</f>
        <v/>
      </c>
      <c r="C30" s="422" t="str">
        <f>IF('5.1-3 source'!C37&lt;&gt;"",'5.1-3 source'!C37,"")</f>
        <v/>
      </c>
      <c r="D30" s="422" t="str">
        <f>IF('5.1-3 source'!D37&lt;&gt;"",'5.1-3 source'!D37,"")</f>
        <v/>
      </c>
      <c r="E30" s="422" t="str">
        <f>IF('5.1-3 source'!H37&lt;&gt;"",'5.1-3 source'!H37,"")</f>
        <v/>
      </c>
      <c r="F30" s="422" t="str">
        <f>IF('5.1-3 source'!J37&lt;&gt;"",'5.1-3 source'!J37,"")</f>
        <v/>
      </c>
      <c r="G30" s="422" t="str">
        <f>IF('5.1-3 source'!L37&lt;&gt;"",'5.1-3 source'!L37,"")</f>
        <v/>
      </c>
      <c r="H30" s="422" t="str">
        <f>IF('5.1-3 source'!M37&lt;&gt;"",'5.1-3 source'!M37,"")</f>
        <v/>
      </c>
      <c r="I30" s="422" t="str">
        <f>IF('5.1-3 source'!N37&lt;&gt;"",'5.1-3 source'!N37,"")</f>
        <v/>
      </c>
      <c r="J30" s="422" t="str">
        <f>IF('5.1-3 source'!O37&lt;&gt;"",'5.1-3 source'!O37,"")</f>
        <v/>
      </c>
      <c r="K30" s="422" t="str">
        <f>IF('5.1-3 source'!P37&lt;&gt;"",'5.1-3 source'!P37,"")</f>
        <v/>
      </c>
      <c r="L30" s="423" t="str">
        <f>IF('5.1-3 source'!Q37&lt;&gt;"",'5.1-3 source'!Q37,"")</f>
        <v/>
      </c>
    </row>
    <row r="31" spans="1:12" ht="15" customHeight="1" x14ac:dyDescent="0.25">
      <c r="A31" s="71" t="s">
        <v>161</v>
      </c>
      <c r="B31" s="436">
        <f>IF('5.1-3 source'!B39&lt;&gt;"",'5.1-3 source'!B39,"")</f>
        <v>2277</v>
      </c>
      <c r="C31" s="436">
        <f>IF('5.1-3 source'!C39&lt;&gt;"",'5.1-3 source'!C39,"")</f>
        <v>2392</v>
      </c>
      <c r="D31" s="436">
        <f>IF('5.1-3 source'!D39&lt;&gt;"",'5.1-3 source'!D39,"")</f>
        <v>1664</v>
      </c>
      <c r="E31" s="436">
        <f>IF('5.1-3 source'!H39&lt;&gt;"",'5.1-3 source'!H39,"")</f>
        <v>1799</v>
      </c>
      <c r="F31" s="436">
        <f>IF('5.1-3 source'!J39&lt;&gt;"",'5.1-3 source'!J39,"")</f>
        <v>393.9</v>
      </c>
      <c r="G31" s="436">
        <f>IF('5.1-3 source'!L39&lt;&gt;"",'5.1-3 source'!L39,"")</f>
        <v>1316.2</v>
      </c>
      <c r="H31" s="436">
        <f>IF('5.1-3 source'!M39&lt;&gt;"",'5.1-3 source'!M39,"")</f>
        <v>1568.3</v>
      </c>
      <c r="I31" s="436">
        <f>IF('5.1-3 source'!N39&lt;&gt;"",'5.1-3 source'!N39,"")</f>
        <v>989.2</v>
      </c>
      <c r="J31" s="436">
        <f>IF('5.1-3 source'!O39&lt;&gt;"",'5.1-3 source'!O39,"")</f>
        <v>1550.4</v>
      </c>
      <c r="K31" s="436">
        <f>IF('5.1-3 source'!P39&lt;&gt;"",'5.1-3 source'!P39,"")</f>
        <v>1802.5</v>
      </c>
      <c r="L31" s="436">
        <f>IF('5.1-3 source'!Q39&lt;&gt;"",'5.1-3 source'!Q39,"")</f>
        <v>1159.5</v>
      </c>
    </row>
    <row r="32" spans="1:12" ht="15" customHeight="1" x14ac:dyDescent="0.25">
      <c r="A32" s="624" t="s">
        <v>471</v>
      </c>
      <c r="B32" s="601"/>
      <c r="C32" s="601"/>
      <c r="D32" s="601"/>
      <c r="E32" s="601"/>
      <c r="F32" s="601"/>
      <c r="G32" s="601"/>
      <c r="H32" s="601"/>
      <c r="I32" s="601"/>
      <c r="J32" s="601"/>
      <c r="K32" s="601"/>
      <c r="L32" s="601"/>
    </row>
    <row r="33" spans="1:13" ht="34.15" customHeight="1" x14ac:dyDescent="0.25">
      <c r="A33" s="572" t="s">
        <v>493</v>
      </c>
      <c r="B33" s="597"/>
      <c r="C33" s="597"/>
      <c r="D33" s="597"/>
      <c r="E33" s="597"/>
      <c r="F33" s="597"/>
      <c r="G33" s="597"/>
      <c r="H33" s="597"/>
      <c r="I33" s="597"/>
      <c r="J33" s="597"/>
      <c r="K33" s="597"/>
      <c r="L33" s="597"/>
    </row>
    <row r="34" spans="1:13" ht="26.25" customHeight="1" x14ac:dyDescent="0.25">
      <c r="A34" s="572" t="s">
        <v>494</v>
      </c>
      <c r="B34" s="597"/>
      <c r="C34" s="597"/>
      <c r="D34" s="597"/>
      <c r="E34" s="597"/>
      <c r="F34" s="597"/>
      <c r="G34" s="597"/>
      <c r="H34" s="597"/>
      <c r="I34" s="597"/>
      <c r="J34" s="597"/>
      <c r="K34" s="597"/>
      <c r="L34" s="597"/>
      <c r="M34" s="53"/>
    </row>
    <row r="35" spans="1:13" ht="26.25" customHeight="1" x14ac:dyDescent="0.25">
      <c r="A35" s="572" t="s">
        <v>525</v>
      </c>
      <c r="B35" s="597"/>
      <c r="C35" s="597"/>
      <c r="D35" s="597"/>
      <c r="E35" s="597"/>
      <c r="F35" s="597"/>
      <c r="G35" s="597"/>
      <c r="H35" s="597"/>
      <c r="I35" s="597"/>
      <c r="J35" s="597"/>
      <c r="K35" s="597"/>
      <c r="L35" s="597"/>
      <c r="M35" s="53"/>
    </row>
    <row r="36" spans="1:13" x14ac:dyDescent="0.25">
      <c r="A36" s="572" t="s">
        <v>456</v>
      </c>
      <c r="B36" s="597"/>
      <c r="C36" s="597"/>
      <c r="D36" s="597"/>
      <c r="E36" s="597"/>
      <c r="F36" s="597"/>
      <c r="G36" s="597"/>
      <c r="H36" s="597"/>
      <c r="I36" s="597"/>
      <c r="J36" s="597"/>
      <c r="K36" s="597"/>
      <c r="L36" s="597"/>
      <c r="M36" s="53"/>
    </row>
    <row r="37" spans="1:13" ht="21.6" customHeight="1" x14ac:dyDescent="0.25">
      <c r="A37" s="572" t="s">
        <v>435</v>
      </c>
      <c r="B37" s="597"/>
      <c r="C37" s="597"/>
      <c r="D37" s="597"/>
      <c r="E37" s="597"/>
      <c r="F37" s="597"/>
      <c r="G37" s="597"/>
      <c r="H37" s="597"/>
      <c r="I37" s="597"/>
      <c r="J37" s="597"/>
      <c r="K37" s="597"/>
      <c r="L37" s="597"/>
      <c r="M37" s="54"/>
    </row>
    <row r="38" spans="1:13" ht="25.15" customHeight="1" x14ac:dyDescent="0.25">
      <c r="A38" s="572" t="s">
        <v>155</v>
      </c>
      <c r="B38" s="597"/>
      <c r="C38" s="597"/>
      <c r="D38" s="597"/>
      <c r="E38" s="597"/>
      <c r="F38" s="597"/>
      <c r="G38" s="597"/>
      <c r="H38" s="597"/>
      <c r="I38" s="597"/>
      <c r="J38" s="597"/>
      <c r="K38" s="597"/>
      <c r="L38" s="597"/>
      <c r="M38" s="53"/>
    </row>
    <row r="39" spans="1:13" ht="22.9" customHeight="1" x14ac:dyDescent="0.25">
      <c r="A39" s="572" t="s">
        <v>156</v>
      </c>
      <c r="B39" s="597"/>
      <c r="C39" s="597"/>
      <c r="D39" s="597"/>
      <c r="E39" s="597"/>
      <c r="F39" s="597"/>
      <c r="G39" s="597"/>
      <c r="H39" s="597"/>
      <c r="I39" s="597"/>
      <c r="J39" s="597"/>
      <c r="K39" s="597"/>
      <c r="L39" s="597"/>
      <c r="M39" s="53"/>
    </row>
    <row r="40" spans="1:13" ht="15" customHeight="1" x14ac:dyDescent="0.25">
      <c r="A40" s="572" t="s">
        <v>295</v>
      </c>
      <c r="B40" s="597"/>
      <c r="C40" s="597"/>
      <c r="D40" s="597"/>
      <c r="E40" s="597"/>
      <c r="F40" s="597"/>
      <c r="G40" s="597"/>
      <c r="H40" s="597"/>
      <c r="I40" s="597"/>
      <c r="J40" s="597"/>
      <c r="K40" s="597"/>
      <c r="L40" s="597"/>
      <c r="M40" s="53"/>
    </row>
    <row r="41" spans="1:13" ht="15" customHeight="1" x14ac:dyDescent="0.25">
      <c r="A41" s="572" t="s">
        <v>566</v>
      </c>
      <c r="B41" s="597"/>
      <c r="C41" s="597"/>
      <c r="D41" s="597"/>
      <c r="E41" s="597"/>
      <c r="F41" s="597"/>
      <c r="G41" s="597"/>
      <c r="H41" s="597"/>
      <c r="I41" s="597"/>
      <c r="J41" s="597"/>
      <c r="K41" s="597"/>
      <c r="L41" s="597"/>
      <c r="M41" s="53"/>
    </row>
    <row r="42" spans="1:13" ht="17.45" customHeight="1" x14ac:dyDescent="0.25">
      <c r="A42" s="572" t="s">
        <v>160</v>
      </c>
      <c r="B42" s="597"/>
      <c r="C42" s="597"/>
      <c r="D42" s="597"/>
      <c r="E42" s="597"/>
      <c r="F42" s="597"/>
      <c r="G42" s="597"/>
      <c r="H42" s="597"/>
      <c r="I42" s="597"/>
      <c r="J42" s="597"/>
      <c r="K42" s="597"/>
      <c r="L42" s="597"/>
      <c r="M42" s="53"/>
    </row>
    <row r="43" spans="1:13" ht="13.15" customHeight="1" x14ac:dyDescent="0.25">
      <c r="A43" s="572" t="s">
        <v>355</v>
      </c>
      <c r="B43" s="597"/>
      <c r="C43" s="597"/>
      <c r="D43" s="597"/>
      <c r="E43" s="597"/>
      <c r="F43" s="597"/>
      <c r="G43" s="597"/>
      <c r="H43" s="597"/>
      <c r="I43" s="597"/>
      <c r="J43" s="597"/>
      <c r="K43" s="597"/>
      <c r="L43" s="626"/>
      <c r="M43" s="626"/>
    </row>
    <row r="44" spans="1:13" x14ac:dyDescent="0.25">
      <c r="A44" s="627"/>
      <c r="B44" s="627"/>
      <c r="C44" s="627"/>
      <c r="D44" s="627"/>
      <c r="E44" s="627"/>
      <c r="F44" s="627"/>
      <c r="G44" s="627"/>
      <c r="H44" s="627"/>
      <c r="I44" s="627"/>
      <c r="J44" s="627"/>
      <c r="K44" s="627"/>
      <c r="L44" s="628"/>
      <c r="M44" s="628"/>
    </row>
    <row r="45" spans="1:13" x14ac:dyDescent="0.25">
      <c r="A45" s="627"/>
      <c r="B45" s="627"/>
      <c r="C45" s="627"/>
      <c r="D45" s="627"/>
      <c r="E45" s="627"/>
      <c r="F45" s="627"/>
      <c r="G45" s="627"/>
      <c r="H45" s="627"/>
      <c r="I45" s="627"/>
      <c r="J45" s="627"/>
      <c r="K45" s="627"/>
    </row>
    <row r="47" spans="1:13" x14ac:dyDescent="0.25">
      <c r="A47" s="629"/>
      <c r="B47" s="629"/>
      <c r="C47" s="629"/>
      <c r="D47" s="629"/>
      <c r="E47" s="629"/>
      <c r="F47" s="629"/>
      <c r="G47" s="629"/>
      <c r="H47" s="629"/>
      <c r="I47" s="629"/>
      <c r="J47" s="629"/>
      <c r="K47" s="629"/>
    </row>
    <row r="48" spans="1:13" ht="36" hidden="1" customHeight="1" x14ac:dyDescent="0.25">
      <c r="A48" s="630"/>
      <c r="B48" s="630"/>
      <c r="C48" s="630"/>
      <c r="D48" s="630"/>
      <c r="E48" s="630"/>
      <c r="F48" s="630"/>
      <c r="G48" s="630"/>
      <c r="H48" s="630"/>
      <c r="I48" s="630"/>
      <c r="J48" s="630"/>
      <c r="K48" s="630"/>
    </row>
    <row r="49" spans="1:11" ht="15" hidden="1" customHeight="1" x14ac:dyDescent="0.25">
      <c r="A49" s="625"/>
      <c r="B49" s="625"/>
      <c r="C49" s="625"/>
      <c r="D49" s="625"/>
      <c r="E49" s="625"/>
      <c r="F49" s="625"/>
      <c r="G49" s="625"/>
      <c r="H49" s="625"/>
      <c r="I49" s="625"/>
      <c r="J49" s="625"/>
      <c r="K49" s="625"/>
    </row>
    <row r="50" spans="1:11" ht="31.5" customHeight="1" x14ac:dyDescent="0.25">
      <c r="A50" s="625"/>
      <c r="B50" s="625"/>
      <c r="C50" s="625"/>
      <c r="D50" s="625"/>
      <c r="E50" s="625"/>
      <c r="F50" s="625"/>
      <c r="G50" s="625"/>
      <c r="H50" s="625"/>
      <c r="I50" s="625"/>
      <c r="J50" s="625"/>
      <c r="K50" s="625"/>
    </row>
    <row r="51" spans="1:11" ht="36" customHeight="1" x14ac:dyDescent="0.25">
      <c r="A51" s="625"/>
      <c r="B51" s="625"/>
      <c r="C51" s="625"/>
      <c r="D51" s="625"/>
      <c r="E51" s="625"/>
      <c r="F51" s="625"/>
      <c r="G51" s="625"/>
      <c r="H51" s="625"/>
      <c r="I51" s="625"/>
      <c r="J51" s="625"/>
      <c r="K51" s="625"/>
    </row>
    <row r="52" spans="1:11" ht="57" customHeight="1" x14ac:dyDescent="0.25">
      <c r="A52" s="627"/>
      <c r="B52" s="627"/>
      <c r="C52" s="627"/>
      <c r="D52" s="627"/>
      <c r="E52" s="627"/>
      <c r="F52" s="627"/>
      <c r="G52" s="627"/>
      <c r="H52" s="627"/>
      <c r="I52" s="627"/>
      <c r="J52" s="627"/>
      <c r="K52" s="627"/>
    </row>
    <row r="53" spans="1:11" x14ac:dyDescent="0.25">
      <c r="A53" s="631"/>
      <c r="B53" s="631"/>
      <c r="C53" s="631"/>
      <c r="D53" s="631"/>
      <c r="E53" s="631"/>
      <c r="F53" s="631"/>
      <c r="G53" s="631"/>
      <c r="H53" s="631"/>
      <c r="I53" s="631"/>
      <c r="J53" s="631"/>
      <c r="K53" s="631"/>
    </row>
    <row r="54" spans="1:11" x14ac:dyDescent="0.25">
      <c r="A54" s="625"/>
      <c r="B54" s="625"/>
      <c r="C54" s="625"/>
      <c r="D54" s="625"/>
      <c r="E54" s="625"/>
      <c r="F54" s="625"/>
      <c r="G54" s="625"/>
      <c r="H54" s="625"/>
      <c r="I54" s="625"/>
      <c r="J54" s="625"/>
      <c r="K54" s="625"/>
    </row>
    <row r="55" spans="1:11" ht="18.75" customHeight="1" x14ac:dyDescent="0.25">
      <c r="A55" s="625"/>
      <c r="B55" s="625"/>
      <c r="C55" s="625"/>
      <c r="D55" s="625"/>
      <c r="E55" s="625"/>
      <c r="F55" s="625"/>
      <c r="G55" s="625"/>
      <c r="H55" s="625"/>
      <c r="I55" s="625"/>
      <c r="J55" s="625"/>
      <c r="K55" s="625"/>
    </row>
    <row r="56" spans="1:11" x14ac:dyDescent="0.25">
      <c r="A56" s="632"/>
      <c r="B56" s="632"/>
      <c r="C56" s="632"/>
      <c r="D56" s="632"/>
      <c r="E56" s="632"/>
      <c r="F56" s="632"/>
      <c r="G56" s="632"/>
      <c r="H56" s="632"/>
      <c r="I56" s="632"/>
      <c r="J56" s="632"/>
      <c r="K56" s="632"/>
    </row>
    <row r="57" spans="1:11" x14ac:dyDescent="0.25">
      <c r="A57" s="632"/>
      <c r="B57" s="632"/>
      <c r="C57" s="632"/>
      <c r="D57" s="632"/>
      <c r="E57" s="632"/>
      <c r="F57" s="632"/>
      <c r="G57" s="632"/>
      <c r="H57" s="632"/>
      <c r="I57" s="632"/>
      <c r="J57" s="632"/>
      <c r="K57" s="632"/>
    </row>
    <row r="58" spans="1:11" x14ac:dyDescent="0.25">
      <c r="A58" s="632"/>
      <c r="B58" s="632"/>
      <c r="C58" s="632"/>
      <c r="D58" s="632"/>
      <c r="E58" s="632"/>
      <c r="F58" s="632"/>
      <c r="G58" s="632"/>
      <c r="H58" s="632"/>
      <c r="I58" s="632"/>
      <c r="J58" s="632"/>
      <c r="K58" s="632"/>
    </row>
    <row r="59" spans="1:11" x14ac:dyDescent="0.25">
      <c r="A59" s="604"/>
      <c r="B59" s="604"/>
      <c r="C59" s="604"/>
      <c r="D59" s="604"/>
      <c r="E59" s="604"/>
      <c r="F59" s="604"/>
      <c r="G59" s="47"/>
      <c r="H59" s="47"/>
      <c r="I59" s="47"/>
      <c r="J59" s="47"/>
      <c r="K59" s="47"/>
    </row>
    <row r="60" spans="1:11" x14ac:dyDescent="0.25">
      <c r="A60" s="604"/>
      <c r="B60" s="604"/>
      <c r="C60" s="604"/>
      <c r="D60" s="604"/>
      <c r="E60" s="604"/>
      <c r="F60" s="604"/>
    </row>
    <row r="61" spans="1:11" x14ac:dyDescent="0.25">
      <c r="A61" s="588"/>
      <c r="B61" s="588"/>
      <c r="C61" s="588"/>
      <c r="D61" s="588"/>
      <c r="E61" s="588"/>
      <c r="F61" s="588"/>
      <c r="G61" s="588"/>
      <c r="H61" s="588"/>
      <c r="I61" s="588"/>
      <c r="J61" s="588"/>
      <c r="K61" s="588"/>
    </row>
    <row r="62" spans="1:11" x14ac:dyDescent="0.25">
      <c r="A62" s="627"/>
      <c r="B62" s="627"/>
      <c r="C62" s="627"/>
      <c r="D62" s="627"/>
      <c r="E62" s="627"/>
      <c r="F62" s="627"/>
      <c r="G62" s="627"/>
      <c r="H62" s="627"/>
      <c r="I62" s="627"/>
      <c r="J62" s="627"/>
      <c r="K62" s="627"/>
    </row>
    <row r="63" spans="1:11" x14ac:dyDescent="0.25">
      <c r="A63" s="627"/>
      <c r="B63" s="627"/>
      <c r="C63" s="627"/>
      <c r="D63" s="627"/>
      <c r="E63" s="627"/>
      <c r="F63" s="627"/>
      <c r="G63" s="627"/>
      <c r="H63" s="627"/>
      <c r="I63" s="627"/>
      <c r="J63" s="627"/>
      <c r="K63" s="627"/>
    </row>
  </sheetData>
  <mergeCells count="41">
    <mergeCell ref="A53:K53"/>
    <mergeCell ref="A61:K61"/>
    <mergeCell ref="A62:K62"/>
    <mergeCell ref="A63:K63"/>
    <mergeCell ref="A55:K55"/>
    <mergeCell ref="A56:K56"/>
    <mergeCell ref="A57:K57"/>
    <mergeCell ref="A58:K58"/>
    <mergeCell ref="A59:F59"/>
    <mergeCell ref="A60:F60"/>
    <mergeCell ref="A39:L39"/>
    <mergeCell ref="A40:L40"/>
    <mergeCell ref="A41:L41"/>
    <mergeCell ref="A42:L42"/>
    <mergeCell ref="A54:K54"/>
    <mergeCell ref="L43:M43"/>
    <mergeCell ref="A44:K44"/>
    <mergeCell ref="L44:M44"/>
    <mergeCell ref="A45:K45"/>
    <mergeCell ref="A47:K47"/>
    <mergeCell ref="A48:K48"/>
    <mergeCell ref="A43:K43"/>
    <mergeCell ref="A49:K49"/>
    <mergeCell ref="A50:K50"/>
    <mergeCell ref="A51:K51"/>
    <mergeCell ref="A52:K52"/>
    <mergeCell ref="A38:L38"/>
    <mergeCell ref="A3:A5"/>
    <mergeCell ref="B3:F3"/>
    <mergeCell ref="G3:L3"/>
    <mergeCell ref="B4:D4"/>
    <mergeCell ref="E4:F4"/>
    <mergeCell ref="G4:I4"/>
    <mergeCell ref="J4:L4"/>
    <mergeCell ref="A32:L32"/>
    <mergeCell ref="A33:L33"/>
    <mergeCell ref="A1:L1"/>
    <mergeCell ref="A34:L34"/>
    <mergeCell ref="A35:L35"/>
    <mergeCell ref="A36:L36"/>
    <mergeCell ref="A37:L3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2">
    <tabColor theme="7"/>
  </sheetPr>
  <dimension ref="A1:U71"/>
  <sheetViews>
    <sheetView workbookViewId="0">
      <pane xSplit="1" ySplit="5" topLeftCell="J9" activePane="bottomRight" state="frozen"/>
      <selection activeCell="D23" sqref="D23:E23"/>
      <selection pane="topRight" activeCell="D23" sqref="D23:E23"/>
      <selection pane="bottomLeft" activeCell="D23" sqref="D23:E23"/>
      <selection pane="bottomRight" activeCell="D23" sqref="D23:E23"/>
    </sheetView>
  </sheetViews>
  <sheetFormatPr baseColWidth="10" defaultColWidth="11.42578125" defaultRowHeight="15" outlineLevelCol="1" x14ac:dyDescent="0.25"/>
  <cols>
    <col min="1" max="1" width="40.140625" style="27" customWidth="1"/>
    <col min="2" max="8" width="11.85546875" style="27" customWidth="1"/>
    <col min="9" max="9" width="11.85546875" style="183" customWidth="1" outlineLevel="1"/>
    <col min="10" max="10" width="11.85546875" style="27" customWidth="1"/>
    <col min="11" max="11" width="5.7109375" style="77" customWidth="1"/>
    <col min="12" max="12" width="10.28515625" style="27" customWidth="1"/>
    <col min="13" max="16384" width="11.42578125" style="27"/>
  </cols>
  <sheetData>
    <row r="1" spans="1:20" s="87" customFormat="1" x14ac:dyDescent="0.25">
      <c r="A1" s="551"/>
      <c r="B1" s="551"/>
      <c r="C1" s="551"/>
      <c r="D1" s="551"/>
      <c r="E1" s="551"/>
      <c r="F1" s="551"/>
      <c r="G1" s="551"/>
      <c r="H1" s="551"/>
      <c r="I1" s="551"/>
      <c r="J1" s="551"/>
      <c r="K1" s="551"/>
      <c r="L1" s="551"/>
      <c r="M1" s="551"/>
      <c r="N1" s="551"/>
      <c r="O1" s="551"/>
      <c r="P1" s="551"/>
      <c r="Q1" s="551"/>
      <c r="R1" s="551"/>
      <c r="S1" s="551"/>
      <c r="T1" s="551"/>
    </row>
    <row r="2" spans="1:20" s="88" customFormat="1" x14ac:dyDescent="0.25">
      <c r="A2" s="182"/>
      <c r="B2" s="182"/>
      <c r="C2" s="182"/>
      <c r="D2" s="182"/>
      <c r="E2" s="182"/>
      <c r="F2" s="182"/>
      <c r="G2" s="182"/>
      <c r="H2" s="182"/>
      <c r="I2" s="182"/>
      <c r="J2" s="182"/>
      <c r="K2" s="173"/>
      <c r="L2" s="182"/>
      <c r="M2" s="182"/>
      <c r="N2" s="182"/>
      <c r="O2" s="182"/>
      <c r="P2" s="182"/>
      <c r="Q2" s="182"/>
      <c r="R2" s="182"/>
      <c r="S2" s="182"/>
      <c r="T2" s="182"/>
    </row>
    <row r="3" spans="1:20" ht="23.25" customHeight="1" x14ac:dyDescent="0.25">
      <c r="A3" s="602"/>
      <c r="B3" s="581" t="s">
        <v>134</v>
      </c>
      <c r="C3" s="581"/>
      <c r="D3" s="581"/>
      <c r="E3" s="581"/>
      <c r="F3" s="581"/>
      <c r="G3" s="581"/>
      <c r="H3" s="603"/>
      <c r="I3" s="603"/>
      <c r="J3" s="634"/>
      <c r="K3" s="222"/>
      <c r="L3" s="622" t="s">
        <v>136</v>
      </c>
      <c r="M3" s="622"/>
      <c r="N3" s="622"/>
      <c r="O3" s="622"/>
      <c r="P3" s="622"/>
      <c r="Q3" s="622"/>
      <c r="R3" s="622"/>
      <c r="S3" s="622"/>
      <c r="T3" s="622"/>
    </row>
    <row r="4" spans="1:20" ht="28.5" customHeight="1" x14ac:dyDescent="0.25">
      <c r="A4" s="602"/>
      <c r="B4" s="603" t="s">
        <v>85</v>
      </c>
      <c r="C4" s="603"/>
      <c r="D4" s="634"/>
      <c r="E4" s="620" t="s">
        <v>351</v>
      </c>
      <c r="F4" s="635"/>
      <c r="G4" s="621"/>
      <c r="H4" s="636" t="s">
        <v>331</v>
      </c>
      <c r="I4" s="637"/>
      <c r="J4" s="638"/>
      <c r="K4" s="223"/>
      <c r="L4" s="623" t="s">
        <v>19</v>
      </c>
      <c r="M4" s="623"/>
      <c r="N4" s="623"/>
      <c r="O4" s="623" t="s">
        <v>25</v>
      </c>
      <c r="P4" s="623"/>
      <c r="Q4" s="623"/>
      <c r="R4" s="623" t="s">
        <v>151</v>
      </c>
      <c r="S4" s="623"/>
      <c r="T4" s="623"/>
    </row>
    <row r="5" spans="1:20" ht="26.25" customHeight="1" x14ac:dyDescent="0.25">
      <c r="A5" s="602"/>
      <c r="B5" s="49" t="s">
        <v>152</v>
      </c>
      <c r="C5" s="49" t="s">
        <v>153</v>
      </c>
      <c r="D5" s="49" t="s">
        <v>149</v>
      </c>
      <c r="E5" s="49" t="s">
        <v>152</v>
      </c>
      <c r="F5" s="49" t="s">
        <v>153</v>
      </c>
      <c r="G5" s="49" t="s">
        <v>149</v>
      </c>
      <c r="H5" s="49" t="s">
        <v>152</v>
      </c>
      <c r="I5" s="215" t="s">
        <v>153</v>
      </c>
      <c r="J5" s="49" t="s">
        <v>149</v>
      </c>
      <c r="K5" s="224"/>
      <c r="L5" s="49" t="s">
        <v>152</v>
      </c>
      <c r="M5" s="49" t="s">
        <v>458</v>
      </c>
      <c r="N5" s="131" t="s">
        <v>149</v>
      </c>
      <c r="O5" s="49" t="s">
        <v>152</v>
      </c>
      <c r="P5" s="49" t="s">
        <v>457</v>
      </c>
      <c r="Q5" s="131" t="s">
        <v>149</v>
      </c>
      <c r="R5" s="49" t="s">
        <v>152</v>
      </c>
      <c r="S5" s="49" t="s">
        <v>457</v>
      </c>
      <c r="T5" s="131" t="s">
        <v>149</v>
      </c>
    </row>
    <row r="6" spans="1:20" ht="36.75" customHeight="1" x14ac:dyDescent="0.25">
      <c r="A6" s="29" t="s">
        <v>181</v>
      </c>
      <c r="B6" s="206">
        <v>37068</v>
      </c>
      <c r="C6" s="206">
        <v>2697</v>
      </c>
      <c r="D6" s="206">
        <v>2698</v>
      </c>
      <c r="E6" s="206">
        <v>49334</v>
      </c>
      <c r="F6" s="206">
        <v>3013</v>
      </c>
      <c r="G6" s="206">
        <v>3423</v>
      </c>
      <c r="H6" s="206">
        <v>10617</v>
      </c>
      <c r="I6" s="640">
        <v>2</v>
      </c>
      <c r="J6" s="206">
        <v>2451</v>
      </c>
      <c r="K6" s="227"/>
      <c r="L6" s="220">
        <v>35251</v>
      </c>
      <c r="M6" s="220">
        <v>2669</v>
      </c>
      <c r="N6" s="220">
        <v>5663</v>
      </c>
      <c r="O6" s="220">
        <v>20375</v>
      </c>
      <c r="P6" s="220">
        <v>2095</v>
      </c>
      <c r="Q6" s="220">
        <v>2232</v>
      </c>
      <c r="R6" s="220">
        <v>55626</v>
      </c>
      <c r="S6" s="220">
        <v>4764</v>
      </c>
      <c r="T6" s="220">
        <v>7895</v>
      </c>
    </row>
    <row r="7" spans="1:20" x14ac:dyDescent="0.25">
      <c r="A7" s="71" t="s">
        <v>122</v>
      </c>
      <c r="B7" s="193">
        <v>44.36</v>
      </c>
      <c r="C7" s="193">
        <v>4.375</v>
      </c>
      <c r="D7" s="193">
        <v>35.949999999999996</v>
      </c>
      <c r="E7" s="193">
        <v>49</v>
      </c>
      <c r="F7" s="193">
        <v>5.6419999999999995</v>
      </c>
      <c r="G7" s="193">
        <v>39.56</v>
      </c>
      <c r="H7" s="193">
        <v>88.759999999999991</v>
      </c>
      <c r="I7" s="641"/>
      <c r="J7" s="193">
        <v>84.82</v>
      </c>
      <c r="K7" s="228"/>
      <c r="L7" s="193">
        <v>47.599999999999994</v>
      </c>
      <c r="M7" s="193">
        <v>1.3</v>
      </c>
      <c r="N7" s="193">
        <v>39.700000000000003</v>
      </c>
      <c r="O7" s="193">
        <v>23.3</v>
      </c>
      <c r="P7" s="193">
        <v>0.4</v>
      </c>
      <c r="Q7" s="193">
        <v>19.8</v>
      </c>
      <c r="R7" s="193">
        <v>38.700000000000003</v>
      </c>
      <c r="S7" s="193">
        <v>0.89999999999999991</v>
      </c>
      <c r="T7" s="193">
        <v>34.1</v>
      </c>
    </row>
    <row r="8" spans="1:20" x14ac:dyDescent="0.25">
      <c r="A8" s="71" t="s">
        <v>123</v>
      </c>
      <c r="B8" s="193">
        <v>55.64</v>
      </c>
      <c r="C8" s="193">
        <v>95.625</v>
      </c>
      <c r="D8" s="193">
        <v>64.05</v>
      </c>
      <c r="E8" s="193">
        <v>51</v>
      </c>
      <c r="F8" s="193">
        <v>94.358000000000004</v>
      </c>
      <c r="G8" s="193">
        <v>60.440000000000005</v>
      </c>
      <c r="H8" s="193">
        <v>11.24</v>
      </c>
      <c r="I8" s="642"/>
      <c r="J8" s="193">
        <v>15.18</v>
      </c>
      <c r="K8" s="228"/>
      <c r="L8" s="193">
        <v>52.400000000000006</v>
      </c>
      <c r="M8" s="193">
        <v>98.7</v>
      </c>
      <c r="N8" s="193">
        <v>60.3</v>
      </c>
      <c r="O8" s="193">
        <v>76.7</v>
      </c>
      <c r="P8" s="193">
        <v>99.6</v>
      </c>
      <c r="Q8" s="193">
        <v>80.2</v>
      </c>
      <c r="R8" s="193">
        <v>61.3</v>
      </c>
      <c r="S8" s="193">
        <v>99.1</v>
      </c>
      <c r="T8" s="193">
        <v>65.900000000000006</v>
      </c>
    </row>
    <row r="9" spans="1:20" ht="18.75" customHeight="1" x14ac:dyDescent="0.25">
      <c r="A9" s="68" t="s">
        <v>154</v>
      </c>
      <c r="B9" s="205">
        <v>8358</v>
      </c>
      <c r="C9" s="205" t="s">
        <v>468</v>
      </c>
      <c r="D9" s="205" t="s">
        <v>468</v>
      </c>
      <c r="E9" s="205">
        <v>11164</v>
      </c>
      <c r="F9" s="205" t="s">
        <v>468</v>
      </c>
      <c r="G9" s="205" t="s">
        <v>468</v>
      </c>
      <c r="H9" s="205" t="s">
        <v>468</v>
      </c>
      <c r="I9" s="216" t="s">
        <v>468</v>
      </c>
      <c r="J9" s="205" t="s">
        <v>468</v>
      </c>
      <c r="K9" s="229"/>
      <c r="L9" s="221">
        <v>2502</v>
      </c>
      <c r="M9" s="221">
        <v>59</v>
      </c>
      <c r="N9" s="221">
        <v>186</v>
      </c>
      <c r="O9" s="221">
        <v>10828</v>
      </c>
      <c r="P9" s="221">
        <v>1401</v>
      </c>
      <c r="Q9" s="221">
        <v>969</v>
      </c>
      <c r="R9" s="221">
        <v>13330</v>
      </c>
      <c r="S9" s="221">
        <v>1460</v>
      </c>
      <c r="T9" s="221">
        <v>1155</v>
      </c>
    </row>
    <row r="10" spans="1:20" x14ac:dyDescent="0.25">
      <c r="A10" s="71" t="s">
        <v>122</v>
      </c>
      <c r="B10" s="193">
        <v>56.010000000000005</v>
      </c>
      <c r="C10" s="193" t="s">
        <v>468</v>
      </c>
      <c r="D10" s="193" t="s">
        <v>468</v>
      </c>
      <c r="E10" s="193">
        <v>62.67</v>
      </c>
      <c r="F10" s="193" t="s">
        <v>468</v>
      </c>
      <c r="G10" s="193" t="s">
        <v>468</v>
      </c>
      <c r="H10" s="214" t="s">
        <v>468</v>
      </c>
      <c r="I10" s="217" t="s">
        <v>468</v>
      </c>
      <c r="J10" s="193" t="s">
        <v>468</v>
      </c>
      <c r="K10" s="228"/>
      <c r="L10" s="193">
        <v>89.3</v>
      </c>
      <c r="M10" s="193">
        <v>0</v>
      </c>
      <c r="N10" s="193">
        <v>89.2</v>
      </c>
      <c r="O10" s="193">
        <v>16.600000000000001</v>
      </c>
      <c r="P10" s="193">
        <v>0.1</v>
      </c>
      <c r="Q10" s="193">
        <v>13.100000000000001</v>
      </c>
      <c r="R10" s="193">
        <v>30.2</v>
      </c>
      <c r="S10" s="193">
        <v>0.1</v>
      </c>
      <c r="T10" s="193">
        <v>25.4</v>
      </c>
    </row>
    <row r="11" spans="1:20" x14ac:dyDescent="0.25">
      <c r="A11" s="71" t="s">
        <v>123</v>
      </c>
      <c r="B11" s="193">
        <v>43.99</v>
      </c>
      <c r="C11" s="193" t="s">
        <v>468</v>
      </c>
      <c r="D11" s="193" t="s">
        <v>468</v>
      </c>
      <c r="E11" s="193">
        <v>37.330000000000005</v>
      </c>
      <c r="F11" s="193" t="s">
        <v>468</v>
      </c>
      <c r="G11" s="193" t="s">
        <v>468</v>
      </c>
      <c r="H11" s="214" t="s">
        <v>468</v>
      </c>
      <c r="I11" s="217" t="s">
        <v>468</v>
      </c>
      <c r="J11" s="193" t="s">
        <v>468</v>
      </c>
      <c r="K11" s="228"/>
      <c r="L11" s="193">
        <v>10.7</v>
      </c>
      <c r="M11" s="193">
        <v>100</v>
      </c>
      <c r="N11" s="193">
        <v>10.8</v>
      </c>
      <c r="O11" s="193">
        <v>83.399999999999991</v>
      </c>
      <c r="P11" s="193">
        <v>99.9</v>
      </c>
      <c r="Q11" s="193">
        <v>86.9</v>
      </c>
      <c r="R11" s="193">
        <v>69.8</v>
      </c>
      <c r="S11" s="193">
        <v>99.9</v>
      </c>
      <c r="T11" s="193">
        <v>74.599999999999994</v>
      </c>
    </row>
    <row r="12" spans="1:20" s="183" customFormat="1" ht="31.5" customHeight="1" x14ac:dyDescent="0.25">
      <c r="A12" s="29" t="s">
        <v>182</v>
      </c>
      <c r="B12" s="10"/>
      <c r="C12" s="10"/>
      <c r="D12" s="10"/>
      <c r="E12" s="10"/>
      <c r="F12" s="10"/>
      <c r="G12" s="10"/>
      <c r="H12" s="10"/>
      <c r="I12" s="218"/>
      <c r="J12" s="10"/>
      <c r="K12" s="225"/>
      <c r="L12" s="211">
        <f>(L13-INT(L13))*12</f>
        <v>1.2000000000000171</v>
      </c>
      <c r="M12" s="211">
        <f t="shared" ref="M12:T12" si="0">(M13-INT(M13))*12</f>
        <v>8.4000000000000341</v>
      </c>
      <c r="N12" s="211">
        <f t="shared" si="0"/>
        <v>0</v>
      </c>
      <c r="O12" s="211">
        <f t="shared" si="0"/>
        <v>4.7999999999999829</v>
      </c>
      <c r="P12" s="211">
        <f t="shared" si="0"/>
        <v>10.799999999999983</v>
      </c>
      <c r="Q12" s="211">
        <f t="shared" si="0"/>
        <v>8.4000000000000341</v>
      </c>
      <c r="R12" s="211">
        <f t="shared" si="0"/>
        <v>6</v>
      </c>
      <c r="S12" s="211">
        <f t="shared" si="0"/>
        <v>10.799999999999983</v>
      </c>
      <c r="T12" s="211">
        <f t="shared" si="0"/>
        <v>4.7999999999999829</v>
      </c>
    </row>
    <row r="13" spans="1:20" s="234" customFormat="1" ht="32.25" customHeight="1" x14ac:dyDescent="0.25">
      <c r="A13" s="25" t="s">
        <v>172</v>
      </c>
      <c r="B13" s="203">
        <v>62.137999999999998</v>
      </c>
      <c r="C13" s="203">
        <v>60.982700000000001</v>
      </c>
      <c r="D13" s="203">
        <v>57.268500000000003</v>
      </c>
      <c r="E13" s="203">
        <v>61.999499999999998</v>
      </c>
      <c r="F13" s="203">
        <v>60.821100000000001</v>
      </c>
      <c r="G13" s="203">
        <v>57.723199999999999</v>
      </c>
      <c r="H13" s="203">
        <v>48.2928</v>
      </c>
      <c r="I13" s="643" t="s">
        <v>468</v>
      </c>
      <c r="J13" s="203">
        <v>28.491299999999999</v>
      </c>
      <c r="K13" s="233"/>
      <c r="L13" s="236">
        <v>62.1</v>
      </c>
      <c r="M13" s="236">
        <v>61.7</v>
      </c>
      <c r="N13" s="236">
        <v>57</v>
      </c>
      <c r="O13" s="236">
        <v>60.4</v>
      </c>
      <c r="P13" s="236">
        <v>59.9</v>
      </c>
      <c r="Q13" s="236">
        <v>54.7</v>
      </c>
      <c r="R13" s="236">
        <v>61.5</v>
      </c>
      <c r="S13" s="236">
        <v>60.9</v>
      </c>
      <c r="T13" s="236">
        <v>56.4</v>
      </c>
    </row>
    <row r="14" spans="1:20" s="234" customFormat="1" ht="20.25" customHeight="1" x14ac:dyDescent="0.25">
      <c r="A14" s="25" t="s">
        <v>173</v>
      </c>
      <c r="B14" s="203">
        <v>62.3553</v>
      </c>
      <c r="C14" s="203">
        <v>61.006900000000002</v>
      </c>
      <c r="D14" s="203">
        <v>57.268999999999998</v>
      </c>
      <c r="E14" s="203">
        <v>62.204099999999997</v>
      </c>
      <c r="F14" s="203">
        <v>60.842799999999997</v>
      </c>
      <c r="G14" s="203">
        <v>57.723700000000001</v>
      </c>
      <c r="H14" s="203">
        <v>48.510899999999999</v>
      </c>
      <c r="I14" s="644"/>
      <c r="J14" s="203">
        <v>28.491900000000001</v>
      </c>
      <c r="K14" s="233"/>
      <c r="L14" s="236">
        <v>62.2</v>
      </c>
      <c r="M14" s="236">
        <v>61.7</v>
      </c>
      <c r="N14" s="236">
        <v>57.1</v>
      </c>
      <c r="O14" s="236">
        <v>60.6</v>
      </c>
      <c r="P14" s="236">
        <v>59.9</v>
      </c>
      <c r="Q14" s="236">
        <v>54.7</v>
      </c>
      <c r="R14" s="236">
        <v>61.6</v>
      </c>
      <c r="S14" s="236">
        <v>60.9</v>
      </c>
      <c r="T14" s="236">
        <v>56.4</v>
      </c>
    </row>
    <row r="15" spans="1:20" s="234" customFormat="1" ht="30" customHeight="1" x14ac:dyDescent="0.25">
      <c r="A15" s="235" t="s">
        <v>174</v>
      </c>
      <c r="B15" s="203">
        <v>96.98</v>
      </c>
      <c r="C15" s="203">
        <v>99.41</v>
      </c>
      <c r="D15" s="203">
        <v>99.960000000000008</v>
      </c>
      <c r="E15" s="203">
        <v>97.31</v>
      </c>
      <c r="F15" s="203">
        <v>99.47</v>
      </c>
      <c r="G15" s="203">
        <v>99.97</v>
      </c>
      <c r="H15" s="203">
        <v>97.81</v>
      </c>
      <c r="I15" s="644"/>
      <c r="J15" s="203">
        <v>99.960000000000008</v>
      </c>
      <c r="K15" s="233"/>
      <c r="L15" s="236">
        <v>97.899999999999991</v>
      </c>
      <c r="M15" s="236">
        <v>99.7</v>
      </c>
      <c r="N15" s="236">
        <v>99.5</v>
      </c>
      <c r="O15" s="236">
        <v>97</v>
      </c>
      <c r="P15" s="236">
        <v>99.6</v>
      </c>
      <c r="Q15" s="236">
        <v>99.3</v>
      </c>
      <c r="R15" s="236">
        <v>97.6</v>
      </c>
      <c r="S15" s="236">
        <v>99.7</v>
      </c>
      <c r="T15" s="236">
        <v>99.5</v>
      </c>
    </row>
    <row r="16" spans="1:20" s="234" customFormat="1" ht="20.25" customHeight="1" x14ac:dyDescent="0.25">
      <c r="A16" s="235" t="s">
        <v>126</v>
      </c>
      <c r="B16" s="203">
        <v>140.34100000000001</v>
      </c>
      <c r="C16" s="203">
        <v>129.3295</v>
      </c>
      <c r="D16" s="203">
        <v>113.43819999999999</v>
      </c>
      <c r="E16" s="203">
        <v>143.65530000000001</v>
      </c>
      <c r="F16" s="203">
        <v>129.53659999999999</v>
      </c>
      <c r="G16" s="203">
        <v>119.0895</v>
      </c>
      <c r="H16" s="203">
        <v>110.2405</v>
      </c>
      <c r="I16" s="644"/>
      <c r="J16" s="203">
        <v>29.9725</v>
      </c>
      <c r="K16" s="233"/>
      <c r="L16" s="236">
        <v>112.4</v>
      </c>
      <c r="M16" s="236">
        <v>119.3</v>
      </c>
      <c r="N16" s="236">
        <v>84.5</v>
      </c>
      <c r="O16" s="236">
        <v>128.1</v>
      </c>
      <c r="P16" s="236">
        <v>125.9</v>
      </c>
      <c r="Q16" s="236">
        <v>92.2</v>
      </c>
      <c r="R16" s="236">
        <v>118.1</v>
      </c>
      <c r="S16" s="236">
        <v>122.2</v>
      </c>
      <c r="T16" s="236">
        <v>86.7</v>
      </c>
    </row>
    <row r="17" spans="1:20" s="234" customFormat="1" x14ac:dyDescent="0.25">
      <c r="A17" s="235" t="s">
        <v>127</v>
      </c>
      <c r="B17" s="203">
        <v>6.9987000000000004</v>
      </c>
      <c r="C17" s="203">
        <v>14.327400000000001</v>
      </c>
      <c r="D17" s="203">
        <v>5.3802000000000003</v>
      </c>
      <c r="E17" s="203">
        <v>5.9893000000000001</v>
      </c>
      <c r="F17" s="203">
        <v>14.045</v>
      </c>
      <c r="G17" s="203">
        <v>4.8678999999999997</v>
      </c>
      <c r="H17" s="203">
        <v>37.996000000000002</v>
      </c>
      <c r="I17" s="644"/>
      <c r="J17" s="203">
        <v>9.6066000000000003</v>
      </c>
      <c r="K17" s="233"/>
      <c r="L17" s="236">
        <v>4.2</v>
      </c>
      <c r="M17" s="236">
        <v>11.2</v>
      </c>
      <c r="N17" s="236">
        <v>2.9</v>
      </c>
      <c r="O17" s="236">
        <v>5.2</v>
      </c>
      <c r="P17" s="236">
        <v>13.1</v>
      </c>
      <c r="Q17" s="236">
        <v>4.2</v>
      </c>
      <c r="R17" s="236">
        <v>4.5999999999999996</v>
      </c>
      <c r="S17" s="236">
        <v>12</v>
      </c>
      <c r="T17" s="236">
        <v>3.3</v>
      </c>
    </row>
    <row r="18" spans="1:20" s="234" customFormat="1" ht="18" customHeight="1" x14ac:dyDescent="0.25">
      <c r="A18" s="235" t="s">
        <v>128</v>
      </c>
      <c r="B18" s="203">
        <v>172.9109</v>
      </c>
      <c r="C18" s="203">
        <v>173.04470000000001</v>
      </c>
      <c r="D18" s="203">
        <v>137.09819999999999</v>
      </c>
      <c r="E18" s="203">
        <v>172.77459999999999</v>
      </c>
      <c r="F18" s="203">
        <v>172.72239999999999</v>
      </c>
      <c r="G18" s="203">
        <v>141.56100000000001</v>
      </c>
      <c r="H18" s="203">
        <v>148.38050000000001</v>
      </c>
      <c r="I18" s="645"/>
      <c r="J18" s="203">
        <v>39.765799999999999</v>
      </c>
      <c r="K18" s="233"/>
      <c r="L18" s="236">
        <v>174.3</v>
      </c>
      <c r="M18" s="236">
        <v>182.3</v>
      </c>
      <c r="N18" s="236">
        <v>146.6</v>
      </c>
      <c r="O18" s="236">
        <v>175.3</v>
      </c>
      <c r="P18" s="236">
        <v>175.9</v>
      </c>
      <c r="Q18" s="236">
        <v>145.4</v>
      </c>
      <c r="R18" s="236">
        <v>174.7</v>
      </c>
      <c r="S18" s="236">
        <v>179.5</v>
      </c>
      <c r="T18" s="236">
        <v>146.30000000000001</v>
      </c>
    </row>
    <row r="19" spans="1:20" s="183" customFormat="1" ht="18" customHeight="1" x14ac:dyDescent="0.25">
      <c r="A19" s="73" t="s">
        <v>348</v>
      </c>
      <c r="B19" s="5"/>
      <c r="C19" s="5"/>
      <c r="D19" s="5"/>
      <c r="E19" s="5"/>
      <c r="F19" s="5"/>
      <c r="G19" s="5"/>
      <c r="H19" s="5"/>
      <c r="I19" s="79"/>
      <c r="J19" s="5"/>
      <c r="K19" s="226"/>
      <c r="L19" s="211"/>
      <c r="M19" s="211"/>
      <c r="N19" s="212"/>
      <c r="O19" s="211"/>
      <c r="P19" s="211"/>
      <c r="Q19" s="212"/>
      <c r="R19" s="211"/>
      <c r="S19" s="211"/>
      <c r="T19" s="212"/>
    </row>
    <row r="20" spans="1:20" ht="18" customHeight="1" x14ac:dyDescent="0.25">
      <c r="A20" s="14" t="s">
        <v>335</v>
      </c>
      <c r="B20" s="195">
        <v>16.262</v>
      </c>
      <c r="C20" s="195">
        <v>17.239999999999998</v>
      </c>
      <c r="D20" s="200" t="s">
        <v>468</v>
      </c>
      <c r="E20" s="195">
        <v>14.915000000000001</v>
      </c>
      <c r="F20" s="195">
        <v>17.82</v>
      </c>
      <c r="G20" s="200" t="s">
        <v>468</v>
      </c>
      <c r="H20" s="195">
        <v>12.64</v>
      </c>
      <c r="I20" s="646" t="s">
        <v>468</v>
      </c>
      <c r="J20" s="200" t="s">
        <v>468</v>
      </c>
      <c r="K20" s="230"/>
      <c r="L20" s="236">
        <v>9.1</v>
      </c>
      <c r="M20" s="236">
        <v>9.3000000000000007</v>
      </c>
      <c r="N20" s="236" t="s">
        <v>328</v>
      </c>
      <c r="O20" s="236">
        <v>8.4</v>
      </c>
      <c r="P20" s="236">
        <v>8.3000000000000007</v>
      </c>
      <c r="Q20" s="236" t="s">
        <v>328</v>
      </c>
      <c r="R20" s="236">
        <v>8.9</v>
      </c>
      <c r="S20" s="236">
        <v>8.9</v>
      </c>
      <c r="T20" s="236" t="s">
        <v>328</v>
      </c>
    </row>
    <row r="21" spans="1:20" ht="18" customHeight="1" x14ac:dyDescent="0.25">
      <c r="A21" s="14" t="s">
        <v>336</v>
      </c>
      <c r="B21" s="195">
        <v>-188.24491</v>
      </c>
      <c r="C21" s="195">
        <v>-281.75639999999999</v>
      </c>
      <c r="D21" s="195" t="s">
        <v>468</v>
      </c>
      <c r="E21" s="195">
        <v>-181.33396999999999</v>
      </c>
      <c r="F21" s="195">
        <v>-269.1123</v>
      </c>
      <c r="G21" s="195" t="s">
        <v>468</v>
      </c>
      <c r="H21" s="195">
        <v>-84.366209999999995</v>
      </c>
      <c r="I21" s="647"/>
      <c r="J21" s="195" t="s">
        <v>468</v>
      </c>
      <c r="K21" s="226"/>
      <c r="L21" s="237">
        <v>-107.7</v>
      </c>
      <c r="M21" s="237">
        <v>-193.5</v>
      </c>
      <c r="N21" s="237" t="s">
        <v>328</v>
      </c>
      <c r="O21" s="237">
        <v>-115.6</v>
      </c>
      <c r="P21" s="237">
        <v>-188.7</v>
      </c>
      <c r="Q21" s="237" t="s">
        <v>328</v>
      </c>
      <c r="R21" s="237">
        <v>-110.4</v>
      </c>
      <c r="S21" s="237">
        <v>-191.5</v>
      </c>
      <c r="T21" s="237" t="s">
        <v>328</v>
      </c>
    </row>
    <row r="22" spans="1:20" ht="18" customHeight="1" x14ac:dyDescent="0.25">
      <c r="A22" s="14" t="s">
        <v>337</v>
      </c>
      <c r="B22" s="195">
        <v>10.388</v>
      </c>
      <c r="C22" s="195">
        <v>15.07</v>
      </c>
      <c r="D22" s="200" t="s">
        <v>468</v>
      </c>
      <c r="E22" s="195">
        <v>10.475</v>
      </c>
      <c r="F22" s="195">
        <v>14.729999999999999</v>
      </c>
      <c r="G22" s="200" t="s">
        <v>468</v>
      </c>
      <c r="H22" s="195">
        <v>8.0019999999999989</v>
      </c>
      <c r="I22" s="647"/>
      <c r="J22" s="200" t="s">
        <v>468</v>
      </c>
      <c r="K22" s="230"/>
      <c r="L22" s="236">
        <v>12.4</v>
      </c>
      <c r="M22" s="236">
        <v>13.100000000000001</v>
      </c>
      <c r="N22" s="236" t="s">
        <v>328</v>
      </c>
      <c r="O22" s="236">
        <v>9.6</v>
      </c>
      <c r="P22" s="236">
        <v>13</v>
      </c>
      <c r="Q22" s="236" t="s">
        <v>328</v>
      </c>
      <c r="R22" s="236">
        <v>13</v>
      </c>
      <c r="S22" s="236">
        <v>13</v>
      </c>
      <c r="T22" s="236" t="s">
        <v>328</v>
      </c>
    </row>
    <row r="23" spans="1:20" ht="18" customHeight="1" x14ac:dyDescent="0.25">
      <c r="A23" s="14" t="s">
        <v>349</v>
      </c>
      <c r="B23" s="195">
        <v>-13.61688</v>
      </c>
      <c r="C23" s="195">
        <v>-1.5722</v>
      </c>
      <c r="D23" s="195" t="s">
        <v>468</v>
      </c>
      <c r="E23" s="195">
        <v>-16.011060000000001</v>
      </c>
      <c r="F23" s="195">
        <v>-1.7342</v>
      </c>
      <c r="G23" s="195" t="s">
        <v>468</v>
      </c>
      <c r="H23" s="195">
        <v>-1.35863</v>
      </c>
      <c r="I23" s="648"/>
      <c r="J23" s="195" t="s">
        <v>468</v>
      </c>
      <c r="K23" s="226"/>
      <c r="L23" s="237">
        <v>-4.2</v>
      </c>
      <c r="M23" s="237">
        <v>-0.6</v>
      </c>
      <c r="N23" s="237" t="s">
        <v>328</v>
      </c>
      <c r="O23" s="237">
        <v>-2.4</v>
      </c>
      <c r="P23" s="237">
        <v>-0.4</v>
      </c>
      <c r="Q23" s="237" t="s">
        <v>328</v>
      </c>
      <c r="R23" s="237">
        <v>-6.5</v>
      </c>
      <c r="S23" s="237">
        <v>-1</v>
      </c>
      <c r="T23" s="237" t="s">
        <v>328</v>
      </c>
    </row>
    <row r="24" spans="1:20" ht="18" customHeight="1" x14ac:dyDescent="0.25">
      <c r="A24" s="14" t="s">
        <v>338</v>
      </c>
      <c r="B24" s="195">
        <v>36.866999999999997</v>
      </c>
      <c r="C24" s="195">
        <v>30.959999999999997</v>
      </c>
      <c r="D24" s="195">
        <v>7.0790000000000006</v>
      </c>
      <c r="E24" s="195">
        <v>34.089999999999996</v>
      </c>
      <c r="F24" s="195">
        <v>29.64</v>
      </c>
      <c r="G24" s="195">
        <v>9.1440000000000001</v>
      </c>
      <c r="H24" s="200" t="s">
        <v>468</v>
      </c>
      <c r="I24" s="219" t="s">
        <v>468</v>
      </c>
      <c r="J24" s="200" t="s">
        <v>468</v>
      </c>
      <c r="K24" s="230"/>
      <c r="L24" s="236">
        <v>23.3</v>
      </c>
      <c r="M24" s="236">
        <v>31.3</v>
      </c>
      <c r="N24" s="236">
        <v>3.5999999999999996</v>
      </c>
      <c r="O24" s="236">
        <v>13.900000000000002</v>
      </c>
      <c r="P24" s="236">
        <v>13.900000000000002</v>
      </c>
      <c r="Q24" s="236">
        <v>1.4000000000000001</v>
      </c>
      <c r="R24" s="236">
        <v>19.900000000000002</v>
      </c>
      <c r="S24" s="236">
        <v>23.7</v>
      </c>
      <c r="T24" s="236">
        <v>3</v>
      </c>
    </row>
    <row r="25" spans="1:20" ht="18" customHeight="1" x14ac:dyDescent="0.25">
      <c r="A25" s="14" t="s">
        <v>339</v>
      </c>
      <c r="B25" s="195">
        <v>249.87207000000001</v>
      </c>
      <c r="C25" s="195">
        <v>415.43959999999998</v>
      </c>
      <c r="D25" s="195">
        <v>172.87393</v>
      </c>
      <c r="E25" s="195">
        <v>229.50707</v>
      </c>
      <c r="F25" s="195">
        <v>406.68470000000002</v>
      </c>
      <c r="G25" s="195">
        <v>168.15741</v>
      </c>
      <c r="H25" s="200" t="s">
        <v>468</v>
      </c>
      <c r="I25" s="219" t="s">
        <v>468</v>
      </c>
      <c r="J25" s="200" t="s">
        <v>468</v>
      </c>
      <c r="K25" s="230"/>
      <c r="L25" s="237">
        <v>155.19999999999999</v>
      </c>
      <c r="M25" s="237">
        <v>188.6</v>
      </c>
      <c r="N25" s="237">
        <v>131.6</v>
      </c>
      <c r="O25" s="237">
        <v>165.7</v>
      </c>
      <c r="P25" s="237">
        <v>200</v>
      </c>
      <c r="Q25" s="237">
        <v>117.6</v>
      </c>
      <c r="R25" s="237">
        <v>157.9</v>
      </c>
      <c r="S25" s="237">
        <v>191.6</v>
      </c>
      <c r="T25" s="237">
        <v>129.69999999999999</v>
      </c>
    </row>
    <row r="26" spans="1:20" ht="17.25" customHeight="1" x14ac:dyDescent="0.25">
      <c r="A26" s="14" t="s">
        <v>340</v>
      </c>
      <c r="B26" s="195">
        <v>9.9740000000000002</v>
      </c>
      <c r="C26" s="195">
        <v>16.520000000000003</v>
      </c>
      <c r="D26" s="195">
        <v>9.2669999999999995</v>
      </c>
      <c r="E26" s="195">
        <v>9.3810000000000002</v>
      </c>
      <c r="F26" s="195">
        <v>16.39</v>
      </c>
      <c r="G26" s="195">
        <v>9.0730000000000004</v>
      </c>
      <c r="H26" s="200" t="s">
        <v>468</v>
      </c>
      <c r="I26" s="219" t="s">
        <v>468</v>
      </c>
      <c r="J26" s="200" t="s">
        <v>468</v>
      </c>
      <c r="K26" s="230"/>
      <c r="L26" s="236">
        <v>10.199999999999999</v>
      </c>
      <c r="M26" s="236">
        <v>11.899999999999999</v>
      </c>
      <c r="N26" s="236">
        <v>8.9</v>
      </c>
      <c r="O26" s="236">
        <v>8.6999999999999993</v>
      </c>
      <c r="P26" s="236">
        <v>9.1999999999999993</v>
      </c>
      <c r="Q26" s="236">
        <v>6.8000000000000007</v>
      </c>
      <c r="R26" s="236">
        <v>9.8000000000000007</v>
      </c>
      <c r="S26" s="236">
        <v>11.200000000000001</v>
      </c>
      <c r="T26" s="236">
        <v>8.6</v>
      </c>
    </row>
    <row r="27" spans="1:20" ht="17.25" customHeight="1" x14ac:dyDescent="0.25">
      <c r="A27" s="14" t="s">
        <v>350</v>
      </c>
      <c r="B27" s="195">
        <v>40.977020000000003</v>
      </c>
      <c r="C27" s="195">
        <v>4.1627000000000001</v>
      </c>
      <c r="D27" s="195">
        <v>0.39623000000000003</v>
      </c>
      <c r="E27" s="195">
        <v>46.318199999999997</v>
      </c>
      <c r="F27" s="195">
        <v>4.3579999999999997</v>
      </c>
      <c r="G27" s="195">
        <v>0.63160000000000005</v>
      </c>
      <c r="H27" s="200" t="s">
        <v>468</v>
      </c>
      <c r="I27" s="219" t="s">
        <v>468</v>
      </c>
      <c r="J27" s="200" t="s">
        <v>468</v>
      </c>
      <c r="K27" s="230"/>
      <c r="L27" s="237">
        <v>15.3</v>
      </c>
      <c r="M27" s="237">
        <v>1.9</v>
      </c>
      <c r="N27" s="237">
        <v>0.3</v>
      </c>
      <c r="O27" s="237">
        <v>5.6</v>
      </c>
      <c r="P27" s="237">
        <v>0.7</v>
      </c>
      <c r="Q27" s="237">
        <v>0</v>
      </c>
      <c r="R27" s="237">
        <v>20.9</v>
      </c>
      <c r="S27" s="237">
        <v>2.6</v>
      </c>
      <c r="T27" s="237">
        <v>0.4</v>
      </c>
    </row>
    <row r="28" spans="1:20" s="183" customFormat="1" ht="17.25" customHeight="1" x14ac:dyDescent="0.25">
      <c r="A28" s="73" t="s">
        <v>129</v>
      </c>
      <c r="B28" s="5"/>
      <c r="C28" s="5"/>
      <c r="D28" s="5"/>
      <c r="E28" s="5"/>
      <c r="F28" s="5"/>
      <c r="G28" s="5"/>
      <c r="H28" s="5"/>
      <c r="I28" s="79"/>
      <c r="J28" s="5"/>
      <c r="K28" s="226"/>
      <c r="L28" s="212"/>
      <c r="M28" s="212"/>
      <c r="N28" s="212"/>
      <c r="O28" s="212"/>
      <c r="P28" s="212"/>
      <c r="Q28" s="212"/>
      <c r="R28" s="212"/>
      <c r="S28" s="212"/>
      <c r="T28" s="212"/>
    </row>
    <row r="29" spans="1:20" ht="17.25" customHeight="1" x14ac:dyDescent="0.25">
      <c r="A29" s="14" t="s">
        <v>352</v>
      </c>
      <c r="B29" s="195">
        <v>68.40222</v>
      </c>
      <c r="C29" s="195">
        <v>69.104479999999995</v>
      </c>
      <c r="D29" s="195">
        <v>58.097949999999997</v>
      </c>
      <c r="E29" s="195">
        <v>69.143249999999995</v>
      </c>
      <c r="F29" s="195">
        <v>68.746129999999994</v>
      </c>
      <c r="G29" s="195">
        <v>60.389949999999999</v>
      </c>
      <c r="H29" s="195">
        <v>65.9559</v>
      </c>
      <c r="I29" s="646" t="s">
        <v>468</v>
      </c>
      <c r="J29" s="195">
        <v>47.627310000000001</v>
      </c>
      <c r="K29" s="226"/>
      <c r="L29" s="236">
        <v>53.29999999999999</v>
      </c>
      <c r="M29" s="236">
        <v>61.1</v>
      </c>
      <c r="N29" s="236">
        <v>42.1</v>
      </c>
      <c r="O29" s="236">
        <v>60.3</v>
      </c>
      <c r="P29" s="236">
        <v>64.599999999999994</v>
      </c>
      <c r="Q29" s="236">
        <v>45.1</v>
      </c>
      <c r="R29" s="236">
        <v>55.8</v>
      </c>
      <c r="S29" s="236">
        <v>62.6</v>
      </c>
      <c r="T29" s="236">
        <v>43</v>
      </c>
    </row>
    <row r="30" spans="1:20" x14ac:dyDescent="0.25">
      <c r="A30" s="130" t="s">
        <v>353</v>
      </c>
      <c r="B30" s="195">
        <v>66.715429999999998</v>
      </c>
      <c r="C30" s="195">
        <v>66.734020000000001</v>
      </c>
      <c r="D30" s="195">
        <v>57.557839999999999</v>
      </c>
      <c r="E30" s="195">
        <v>67.730159999999998</v>
      </c>
      <c r="F30" s="195">
        <v>66.590019999999996</v>
      </c>
      <c r="G30" s="195">
        <v>59.688479999999998</v>
      </c>
      <c r="H30" s="195">
        <v>66.431700000000006</v>
      </c>
      <c r="I30" s="647"/>
      <c r="J30" s="195">
        <v>47.627310000000001</v>
      </c>
      <c r="K30" s="226"/>
      <c r="L30" s="236">
        <v>52.2</v>
      </c>
      <c r="M30" s="236">
        <v>59.3</v>
      </c>
      <c r="N30" s="236">
        <v>41.9</v>
      </c>
      <c r="O30" s="236">
        <v>59.8</v>
      </c>
      <c r="P30" s="236">
        <v>64.2</v>
      </c>
      <c r="Q30" s="236">
        <v>45.1</v>
      </c>
      <c r="R30" s="236">
        <v>55.000000000000007</v>
      </c>
      <c r="S30" s="236">
        <v>61.5</v>
      </c>
      <c r="T30" s="236">
        <v>42.8</v>
      </c>
    </row>
    <row r="31" spans="1:20" ht="20.25" customHeight="1" x14ac:dyDescent="0.25">
      <c r="A31" s="130" t="s">
        <v>157</v>
      </c>
      <c r="B31" s="193">
        <v>30.126999999999999</v>
      </c>
      <c r="C31" s="193">
        <v>34.392000000000003</v>
      </c>
      <c r="D31" s="193">
        <v>9.0830000000000002</v>
      </c>
      <c r="E31" s="193">
        <v>30.672000000000001</v>
      </c>
      <c r="F31" s="193">
        <v>33.091000000000001</v>
      </c>
      <c r="G31" s="193">
        <v>11.801</v>
      </c>
      <c r="H31" s="193">
        <v>47.620000000000005</v>
      </c>
      <c r="I31" s="647"/>
      <c r="J31" s="193">
        <v>13.178300000000002</v>
      </c>
      <c r="K31" s="228"/>
      <c r="L31" s="236">
        <v>15.4</v>
      </c>
      <c r="M31" s="236">
        <v>15.2</v>
      </c>
      <c r="N31" s="236">
        <v>2.2999999999999998</v>
      </c>
      <c r="O31" s="236">
        <v>17</v>
      </c>
      <c r="P31" s="236">
        <v>25.900000000000002</v>
      </c>
      <c r="Q31" s="236">
        <v>2.9000000000000004</v>
      </c>
      <c r="R31" s="236">
        <v>16</v>
      </c>
      <c r="S31" s="236">
        <v>19.900000000000002</v>
      </c>
      <c r="T31" s="236">
        <v>2.5</v>
      </c>
    </row>
    <row r="32" spans="1:20" ht="20.25" customHeight="1" x14ac:dyDescent="0.25">
      <c r="A32" s="132" t="s">
        <v>150</v>
      </c>
      <c r="B32" s="195">
        <v>4.8099999999999996</v>
      </c>
      <c r="C32" s="195">
        <v>21.881999999999998</v>
      </c>
      <c r="D32" s="195">
        <v>1.8440000000000001</v>
      </c>
      <c r="E32" s="195">
        <v>4.1099999999999994</v>
      </c>
      <c r="F32" s="195">
        <v>20.929000000000002</v>
      </c>
      <c r="G32" s="195">
        <v>1.6859999999999999</v>
      </c>
      <c r="H32" s="195">
        <v>38.75</v>
      </c>
      <c r="I32" s="647"/>
      <c r="J32" s="195">
        <v>10.077500000000001</v>
      </c>
      <c r="K32" s="226"/>
      <c r="L32" s="236">
        <v>1.2</v>
      </c>
      <c r="M32" s="236">
        <v>6.3</v>
      </c>
      <c r="N32" s="236">
        <v>0.2</v>
      </c>
      <c r="O32" s="236">
        <v>1.3</v>
      </c>
      <c r="P32" s="236">
        <v>13.200000000000001</v>
      </c>
      <c r="Q32" s="236">
        <v>0.4</v>
      </c>
      <c r="R32" s="236">
        <v>1.2</v>
      </c>
      <c r="S32" s="236">
        <v>9.3000000000000007</v>
      </c>
      <c r="T32" s="236">
        <v>0.2</v>
      </c>
    </row>
    <row r="33" spans="1:21" s="92" customFormat="1" ht="26.25" customHeight="1" x14ac:dyDescent="0.25">
      <c r="A33" s="22" t="s">
        <v>354</v>
      </c>
      <c r="B33" s="205">
        <v>696.61791000000005</v>
      </c>
      <c r="C33" s="205">
        <v>678.31796999999995</v>
      </c>
      <c r="D33" s="205">
        <v>618.70723999999996</v>
      </c>
      <c r="E33" s="205">
        <v>664.91079999999999</v>
      </c>
      <c r="F33" s="205">
        <v>661.96743000000004</v>
      </c>
      <c r="G33" s="205">
        <v>593.76900999999998</v>
      </c>
      <c r="H33" s="205">
        <v>556.8152</v>
      </c>
      <c r="I33" s="647"/>
      <c r="J33" s="205">
        <v>496.75710600000002</v>
      </c>
      <c r="K33" s="229"/>
      <c r="L33" s="221">
        <v>468.2</v>
      </c>
      <c r="M33" s="221">
        <v>477.2</v>
      </c>
      <c r="N33" s="221">
        <v>387.8</v>
      </c>
      <c r="O33" s="221">
        <v>495.6</v>
      </c>
      <c r="P33" s="221">
        <v>505.5</v>
      </c>
      <c r="Q33" s="221">
        <v>410.3</v>
      </c>
      <c r="R33" s="221">
        <v>478.2</v>
      </c>
      <c r="S33" s="221">
        <v>489.7</v>
      </c>
      <c r="T33" s="221">
        <v>394.2</v>
      </c>
    </row>
    <row r="34" spans="1:21" ht="18" customHeight="1" x14ac:dyDescent="0.25">
      <c r="A34" s="14" t="s">
        <v>130</v>
      </c>
      <c r="B34" s="195">
        <v>4.2029999999999994</v>
      </c>
      <c r="C34" s="195">
        <v>4.2639999999999993</v>
      </c>
      <c r="D34" s="195">
        <v>19.606999999999999</v>
      </c>
      <c r="E34" s="195">
        <v>3.7379999999999995</v>
      </c>
      <c r="F34" s="195">
        <v>4.2149999999999999</v>
      </c>
      <c r="G34" s="195">
        <v>18.551000000000002</v>
      </c>
      <c r="H34" s="195">
        <v>5.0200000000000005</v>
      </c>
      <c r="I34" s="647"/>
      <c r="J34" s="195">
        <v>84.210499999999996</v>
      </c>
      <c r="K34" s="226"/>
      <c r="L34" s="236">
        <v>23.1</v>
      </c>
      <c r="M34" s="236">
        <v>22.900000000000002</v>
      </c>
      <c r="N34" s="236">
        <v>67</v>
      </c>
      <c r="O34" s="236">
        <v>15</v>
      </c>
      <c r="P34" s="236">
        <v>13</v>
      </c>
      <c r="Q34" s="236">
        <v>59.4</v>
      </c>
      <c r="R34" s="236">
        <v>20.100000000000001</v>
      </c>
      <c r="S34" s="236">
        <v>18.600000000000001</v>
      </c>
      <c r="T34" s="236">
        <v>64.900000000000006</v>
      </c>
    </row>
    <row r="35" spans="1:21" ht="32.25" customHeight="1" x14ac:dyDescent="0.25">
      <c r="A35" s="32" t="s">
        <v>159</v>
      </c>
      <c r="B35" s="195">
        <v>263.30867999999998</v>
      </c>
      <c r="C35" s="195">
        <v>247.1103</v>
      </c>
      <c r="D35" s="195">
        <v>181.00574</v>
      </c>
      <c r="E35" s="195">
        <v>253.36625000000001</v>
      </c>
      <c r="F35" s="195">
        <v>240.64857000000001</v>
      </c>
      <c r="G35" s="195">
        <v>180.58064999999999</v>
      </c>
      <c r="H35" s="195">
        <v>300.94619999999998</v>
      </c>
      <c r="I35" s="647"/>
      <c r="J35" s="195">
        <v>248.80052599999999</v>
      </c>
      <c r="K35" s="226"/>
      <c r="L35" s="237">
        <v>131.1</v>
      </c>
      <c r="M35" s="237">
        <v>159</v>
      </c>
      <c r="N35" s="237">
        <v>102.4</v>
      </c>
      <c r="O35" s="237">
        <v>140.19999999999999</v>
      </c>
      <c r="P35" s="237">
        <v>175.2</v>
      </c>
      <c r="Q35" s="237">
        <v>102.7</v>
      </c>
      <c r="R35" s="237">
        <v>133.5</v>
      </c>
      <c r="S35" s="237">
        <v>166.1</v>
      </c>
      <c r="T35" s="237">
        <v>102.5</v>
      </c>
    </row>
    <row r="36" spans="1:21" ht="30.75" customHeight="1" x14ac:dyDescent="0.25">
      <c r="A36" s="32" t="s">
        <v>131</v>
      </c>
      <c r="B36" s="195">
        <v>17.846</v>
      </c>
      <c r="C36" s="195">
        <v>89.396000000000001</v>
      </c>
      <c r="D36" s="195">
        <v>15.937999999999999</v>
      </c>
      <c r="E36" s="195">
        <v>17.238</v>
      </c>
      <c r="F36" s="195">
        <v>88.35</v>
      </c>
      <c r="G36" s="195">
        <v>15.25</v>
      </c>
      <c r="H36" s="195">
        <v>14.249999999999998</v>
      </c>
      <c r="I36" s="648"/>
      <c r="J36" s="195">
        <v>0.7752</v>
      </c>
      <c r="K36" s="226"/>
      <c r="L36" s="236">
        <v>22</v>
      </c>
      <c r="M36" s="236">
        <v>92.7</v>
      </c>
      <c r="N36" s="236">
        <v>25.2</v>
      </c>
      <c r="O36" s="236">
        <v>13.5</v>
      </c>
      <c r="P36" s="236">
        <v>93.7</v>
      </c>
      <c r="Q36" s="236">
        <v>20.7</v>
      </c>
      <c r="R36" s="236">
        <v>18.899999999999999</v>
      </c>
      <c r="S36" s="236">
        <v>93.100000000000009</v>
      </c>
      <c r="T36" s="236">
        <v>24</v>
      </c>
    </row>
    <row r="37" spans="1:21" s="183" customFormat="1" x14ac:dyDescent="0.25">
      <c r="A37" s="73" t="s">
        <v>132</v>
      </c>
      <c r="B37" s="10"/>
      <c r="C37" s="10"/>
      <c r="D37" s="10"/>
      <c r="E37" s="10"/>
      <c r="F37" s="10"/>
      <c r="G37" s="10"/>
      <c r="H37" s="10"/>
      <c r="I37" s="218"/>
      <c r="J37" s="10"/>
      <c r="K37" s="225"/>
      <c r="L37" s="211"/>
      <c r="M37" s="212"/>
      <c r="N37" s="211"/>
      <c r="O37" s="212"/>
      <c r="P37" s="212"/>
      <c r="Q37" s="211"/>
      <c r="R37" s="212"/>
      <c r="S37" s="212"/>
      <c r="T37" s="13"/>
    </row>
    <row r="38" spans="1:21" ht="22.5" customHeight="1" x14ac:dyDescent="0.25">
      <c r="A38" s="71" t="s">
        <v>133</v>
      </c>
      <c r="B38" s="204">
        <v>2214</v>
      </c>
      <c r="C38" s="204">
        <v>2141</v>
      </c>
      <c r="D38" s="204">
        <v>1546</v>
      </c>
      <c r="E38" s="204">
        <v>2136</v>
      </c>
      <c r="F38" s="204">
        <v>2083</v>
      </c>
      <c r="G38" s="204">
        <v>1544</v>
      </c>
      <c r="H38" s="204">
        <v>1745</v>
      </c>
      <c r="I38" s="649" t="s">
        <v>468</v>
      </c>
      <c r="J38" s="204">
        <v>390.3</v>
      </c>
      <c r="K38" s="231"/>
      <c r="L38" s="238">
        <v>1279.5</v>
      </c>
      <c r="M38" s="238">
        <v>1411.3</v>
      </c>
      <c r="N38" s="238">
        <v>899.9</v>
      </c>
      <c r="O38" s="238">
        <v>1478.3</v>
      </c>
      <c r="P38" s="238">
        <v>1571.4</v>
      </c>
      <c r="Q38" s="238">
        <v>996</v>
      </c>
      <c r="R38" s="238">
        <v>1352.3</v>
      </c>
      <c r="S38" s="238">
        <v>1481.7</v>
      </c>
      <c r="T38" s="238">
        <v>927.1</v>
      </c>
    </row>
    <row r="39" spans="1:21" ht="22.5" customHeight="1" x14ac:dyDescent="0.25">
      <c r="A39" s="71" t="s">
        <v>161</v>
      </c>
      <c r="B39" s="204">
        <v>2277</v>
      </c>
      <c r="C39" s="204">
        <v>2392</v>
      </c>
      <c r="D39" s="204">
        <v>1664</v>
      </c>
      <c r="E39" s="204">
        <v>2192</v>
      </c>
      <c r="F39" s="204">
        <v>2327</v>
      </c>
      <c r="G39" s="204">
        <v>1659</v>
      </c>
      <c r="H39" s="204">
        <v>1799</v>
      </c>
      <c r="I39" s="650"/>
      <c r="J39" s="204">
        <v>393.9</v>
      </c>
      <c r="K39" s="231"/>
      <c r="L39" s="238">
        <v>1316.2</v>
      </c>
      <c r="M39" s="238">
        <v>1568.3</v>
      </c>
      <c r="N39" s="238">
        <v>989.2</v>
      </c>
      <c r="O39" s="238">
        <v>1550.4</v>
      </c>
      <c r="P39" s="238">
        <v>1802.5</v>
      </c>
      <c r="Q39" s="238">
        <v>1159.5</v>
      </c>
      <c r="R39" s="238">
        <v>1402</v>
      </c>
      <c r="S39" s="238">
        <v>1671.3</v>
      </c>
      <c r="T39" s="238">
        <v>1037.3</v>
      </c>
    </row>
    <row r="40" spans="1:21" ht="15" customHeight="1" x14ac:dyDescent="0.25">
      <c r="A40" s="639"/>
      <c r="B40" s="574"/>
      <c r="C40" s="574"/>
      <c r="D40" s="574"/>
      <c r="E40" s="574"/>
      <c r="F40" s="574"/>
      <c r="G40" s="574"/>
      <c r="H40" s="574"/>
      <c r="I40" s="574"/>
      <c r="J40" s="574"/>
      <c r="K40" s="574"/>
      <c r="L40" s="574"/>
      <c r="M40" s="574"/>
      <c r="N40" s="574"/>
      <c r="O40" s="574"/>
      <c r="P40" s="574"/>
      <c r="Q40" s="574"/>
      <c r="R40" s="574"/>
      <c r="S40" s="574"/>
      <c r="T40" s="574"/>
    </row>
    <row r="41" spans="1:21" ht="29.25" customHeight="1" x14ac:dyDescent="0.25">
      <c r="A41" s="572"/>
      <c r="B41" s="597"/>
      <c r="C41" s="597"/>
      <c r="D41" s="597"/>
      <c r="E41" s="597"/>
      <c r="F41" s="597"/>
      <c r="G41" s="597"/>
      <c r="H41" s="597"/>
      <c r="I41" s="597"/>
      <c r="J41" s="597"/>
      <c r="K41" s="597"/>
      <c r="L41" s="597"/>
      <c r="M41" s="597"/>
      <c r="N41" s="597"/>
      <c r="O41" s="597"/>
      <c r="P41" s="597"/>
      <c r="Q41" s="597"/>
      <c r="R41" s="597"/>
      <c r="S41" s="597"/>
      <c r="T41" s="597"/>
    </row>
    <row r="42" spans="1:21" ht="33.75" customHeight="1" x14ac:dyDescent="0.25">
      <c r="A42" s="610"/>
      <c r="B42" s="597"/>
      <c r="C42" s="597"/>
      <c r="D42" s="597"/>
      <c r="E42" s="597"/>
      <c r="F42" s="597"/>
      <c r="G42" s="597"/>
      <c r="H42" s="597"/>
      <c r="I42" s="597"/>
      <c r="J42" s="597"/>
      <c r="K42" s="597"/>
      <c r="L42" s="597"/>
      <c r="M42" s="597"/>
      <c r="N42" s="597"/>
      <c r="O42" s="597"/>
      <c r="P42" s="597"/>
      <c r="Q42" s="597"/>
      <c r="R42" s="597"/>
      <c r="S42" s="597"/>
      <c r="T42" s="597"/>
      <c r="U42" s="53"/>
    </row>
    <row r="43" spans="1:21" ht="30" customHeight="1" x14ac:dyDescent="0.25">
      <c r="A43" s="572"/>
      <c r="B43" s="597"/>
      <c r="C43" s="597"/>
      <c r="D43" s="597"/>
      <c r="E43" s="597"/>
      <c r="F43" s="597"/>
      <c r="G43" s="597"/>
      <c r="H43" s="597"/>
      <c r="I43" s="597"/>
      <c r="J43" s="597"/>
      <c r="K43" s="597"/>
      <c r="L43" s="597"/>
      <c r="M43" s="597"/>
      <c r="N43" s="597"/>
      <c r="O43" s="597"/>
      <c r="P43" s="597"/>
      <c r="Q43" s="597"/>
      <c r="R43" s="597"/>
      <c r="S43" s="597"/>
      <c r="T43" s="597"/>
      <c r="U43" s="53"/>
    </row>
    <row r="44" spans="1:21" x14ac:dyDescent="0.25">
      <c r="A44" s="614"/>
      <c r="B44" s="587"/>
      <c r="C44" s="587"/>
      <c r="D44" s="587"/>
      <c r="E44" s="587"/>
      <c r="F44" s="587"/>
      <c r="G44" s="587"/>
      <c r="H44" s="587"/>
      <c r="I44" s="587"/>
      <c r="J44" s="587"/>
      <c r="K44" s="587"/>
      <c r="L44" s="587"/>
      <c r="M44" s="587"/>
      <c r="N44" s="587"/>
      <c r="O44" s="587"/>
      <c r="P44" s="587"/>
      <c r="Q44" s="587"/>
      <c r="R44" s="587"/>
      <c r="S44" s="587"/>
      <c r="T44" s="587"/>
      <c r="U44" s="53"/>
    </row>
    <row r="45" spans="1:21" ht="15" customHeight="1" x14ac:dyDescent="0.25">
      <c r="A45" s="614"/>
      <c r="B45" s="587"/>
      <c r="C45" s="587"/>
      <c r="D45" s="587"/>
      <c r="E45" s="587"/>
      <c r="F45" s="587"/>
      <c r="G45" s="587"/>
      <c r="H45" s="587"/>
      <c r="I45" s="587"/>
      <c r="J45" s="587"/>
      <c r="K45" s="587"/>
      <c r="L45" s="587"/>
      <c r="M45" s="587"/>
      <c r="N45" s="587"/>
      <c r="O45" s="587"/>
      <c r="P45" s="587"/>
      <c r="Q45" s="587"/>
      <c r="R45" s="587"/>
      <c r="S45" s="587"/>
      <c r="T45" s="587"/>
      <c r="U45" s="54"/>
    </row>
    <row r="46" spans="1:21" ht="30" customHeight="1" x14ac:dyDescent="0.25">
      <c r="A46" s="555"/>
      <c r="B46" s="597"/>
      <c r="C46" s="597"/>
      <c r="D46" s="597"/>
      <c r="E46" s="597"/>
      <c r="F46" s="597"/>
      <c r="G46" s="597"/>
      <c r="H46" s="597"/>
      <c r="I46" s="597"/>
      <c r="J46" s="597"/>
      <c r="K46" s="597"/>
      <c r="L46" s="597"/>
      <c r="M46" s="597"/>
      <c r="N46" s="597"/>
      <c r="O46" s="597"/>
      <c r="P46" s="597"/>
      <c r="Q46" s="597"/>
      <c r="R46" s="597"/>
      <c r="S46" s="597"/>
      <c r="T46" s="597"/>
      <c r="U46" s="53"/>
    </row>
    <row r="47" spans="1:21" ht="30" customHeight="1" x14ac:dyDescent="0.25">
      <c r="A47" s="633"/>
      <c r="B47" s="597"/>
      <c r="C47" s="597"/>
      <c r="D47" s="597"/>
      <c r="E47" s="597"/>
      <c r="F47" s="597"/>
      <c r="G47" s="597"/>
      <c r="H47" s="597"/>
      <c r="I47" s="597"/>
      <c r="J47" s="597"/>
      <c r="K47" s="597"/>
      <c r="L47" s="597"/>
      <c r="M47" s="597"/>
      <c r="N47" s="597"/>
      <c r="O47" s="597"/>
      <c r="P47" s="597"/>
      <c r="Q47" s="597"/>
      <c r="R47" s="597"/>
      <c r="S47" s="597"/>
      <c r="T47" s="597"/>
      <c r="U47" s="53"/>
    </row>
    <row r="48" spans="1:21" ht="15" customHeight="1" x14ac:dyDescent="0.25">
      <c r="A48" s="633"/>
      <c r="B48" s="597"/>
      <c r="C48" s="597"/>
      <c r="D48" s="597"/>
      <c r="E48" s="597"/>
      <c r="F48" s="597"/>
      <c r="G48" s="597"/>
      <c r="H48" s="597"/>
      <c r="I48" s="597"/>
      <c r="J48" s="597"/>
      <c r="K48" s="597"/>
      <c r="L48" s="597"/>
      <c r="M48" s="597"/>
      <c r="N48" s="597"/>
      <c r="O48" s="597"/>
      <c r="P48" s="597"/>
      <c r="Q48" s="597"/>
      <c r="R48" s="597"/>
      <c r="S48" s="597"/>
      <c r="T48" s="597"/>
      <c r="U48" s="53"/>
    </row>
    <row r="49" spans="1:21" ht="15" customHeight="1" x14ac:dyDescent="0.25">
      <c r="A49" s="613"/>
      <c r="B49" s="597"/>
      <c r="C49" s="597"/>
      <c r="D49" s="597"/>
      <c r="E49" s="597"/>
      <c r="F49" s="597"/>
      <c r="G49" s="597"/>
      <c r="H49" s="597"/>
      <c r="I49" s="597"/>
      <c r="J49" s="597"/>
      <c r="K49" s="597"/>
      <c r="L49" s="597"/>
      <c r="M49" s="597"/>
      <c r="N49" s="597"/>
      <c r="O49" s="597"/>
      <c r="P49" s="597"/>
      <c r="Q49" s="597"/>
      <c r="R49" s="597"/>
      <c r="S49" s="597"/>
      <c r="T49" s="597"/>
      <c r="U49" s="53"/>
    </row>
    <row r="50" spans="1:21" ht="15" customHeight="1" x14ac:dyDescent="0.25">
      <c r="A50" s="555"/>
      <c r="B50" s="601"/>
      <c r="C50" s="601"/>
      <c r="D50" s="601"/>
      <c r="E50" s="601"/>
      <c r="F50" s="601"/>
      <c r="G50" s="601"/>
      <c r="H50" s="601"/>
      <c r="I50" s="601"/>
      <c r="J50" s="601"/>
      <c r="K50" s="601"/>
      <c r="L50" s="601"/>
      <c r="M50" s="601"/>
      <c r="N50" s="601"/>
      <c r="O50" s="601"/>
      <c r="P50" s="601"/>
      <c r="Q50" s="601"/>
      <c r="R50" s="601"/>
      <c r="S50" s="601"/>
      <c r="T50" s="601"/>
      <c r="U50" s="53"/>
    </row>
    <row r="51" spans="1:21" x14ac:dyDescent="0.25">
      <c r="A51" s="307"/>
      <c r="B51" s="63"/>
      <c r="C51" s="63"/>
      <c r="D51" s="63"/>
      <c r="E51" s="63"/>
      <c r="F51" s="63"/>
      <c r="G51" s="63"/>
      <c r="H51" s="63"/>
      <c r="I51" s="178"/>
      <c r="J51" s="63"/>
      <c r="K51" s="184"/>
      <c r="L51" s="63"/>
      <c r="M51" s="63"/>
      <c r="N51" s="63"/>
      <c r="O51" s="63"/>
      <c r="P51" s="63"/>
      <c r="Q51" s="133"/>
      <c r="R51" s="133"/>
      <c r="S51" s="133"/>
      <c r="T51" s="133"/>
      <c r="U51" s="133"/>
    </row>
    <row r="52" spans="1:21" x14ac:dyDescent="0.25">
      <c r="A52" s="128"/>
      <c r="B52" s="128"/>
      <c r="C52" s="128"/>
      <c r="D52" s="128"/>
      <c r="E52" s="128"/>
      <c r="F52" s="128"/>
      <c r="G52" s="128"/>
      <c r="H52" s="128"/>
      <c r="I52" s="128"/>
      <c r="J52" s="128"/>
      <c r="K52" s="127"/>
      <c r="L52" s="128"/>
      <c r="M52" s="128"/>
      <c r="N52" s="128"/>
      <c r="O52" s="128"/>
      <c r="P52" s="128"/>
      <c r="Q52" s="48"/>
      <c r="R52" s="48"/>
      <c r="S52" s="48"/>
      <c r="T52" s="48"/>
      <c r="U52" s="48"/>
    </row>
    <row r="53" spans="1:21" x14ac:dyDescent="0.25">
      <c r="A53" s="627"/>
      <c r="B53" s="627"/>
      <c r="C53" s="627"/>
      <c r="D53" s="627"/>
      <c r="E53" s="627"/>
      <c r="F53" s="627"/>
      <c r="G53" s="627"/>
      <c r="H53" s="627"/>
      <c r="I53" s="627"/>
      <c r="J53" s="627"/>
      <c r="K53" s="627"/>
      <c r="L53" s="627"/>
      <c r="M53" s="627"/>
      <c r="N53" s="627"/>
      <c r="O53" s="627"/>
      <c r="P53" s="627"/>
    </row>
    <row r="55" spans="1:21" x14ac:dyDescent="0.25">
      <c r="A55" s="629"/>
      <c r="B55" s="629"/>
      <c r="C55" s="629"/>
      <c r="D55" s="629"/>
      <c r="E55" s="629"/>
      <c r="F55" s="629"/>
      <c r="G55" s="629"/>
      <c r="H55" s="629"/>
      <c r="I55" s="629"/>
      <c r="J55" s="629"/>
      <c r="K55" s="629"/>
      <c r="L55" s="629"/>
      <c r="M55" s="629"/>
      <c r="N55" s="629"/>
      <c r="O55" s="629"/>
      <c r="P55" s="629"/>
    </row>
    <row r="56" spans="1:21" ht="36" hidden="1" customHeight="1" x14ac:dyDescent="0.25">
      <c r="A56" s="630"/>
      <c r="B56" s="630"/>
      <c r="C56" s="630"/>
      <c r="D56" s="630"/>
      <c r="E56" s="630"/>
      <c r="F56" s="630"/>
      <c r="G56" s="630"/>
      <c r="H56" s="630"/>
      <c r="I56" s="630"/>
      <c r="J56" s="630"/>
      <c r="K56" s="630"/>
      <c r="L56" s="630"/>
      <c r="M56" s="630"/>
      <c r="N56" s="630"/>
      <c r="O56" s="630"/>
      <c r="P56" s="630"/>
    </row>
    <row r="57" spans="1:21" hidden="1" x14ac:dyDescent="0.25">
      <c r="A57" s="625"/>
      <c r="B57" s="625"/>
      <c r="C57" s="625"/>
      <c r="D57" s="625"/>
      <c r="E57" s="625"/>
      <c r="F57" s="625"/>
      <c r="G57" s="625"/>
      <c r="H57" s="625"/>
      <c r="I57" s="625"/>
      <c r="J57" s="625"/>
      <c r="K57" s="625"/>
      <c r="L57" s="625"/>
      <c r="M57" s="625"/>
      <c r="N57" s="625"/>
      <c r="O57" s="625"/>
      <c r="P57" s="625"/>
    </row>
    <row r="58" spans="1:21" ht="31.5" customHeight="1" x14ac:dyDescent="0.25">
      <c r="A58" s="625"/>
      <c r="B58" s="625"/>
      <c r="C58" s="625"/>
      <c r="D58" s="625"/>
      <c r="E58" s="625"/>
      <c r="F58" s="625"/>
      <c r="G58" s="625"/>
      <c r="H58" s="625"/>
      <c r="I58" s="625"/>
      <c r="J58" s="625"/>
      <c r="K58" s="625"/>
      <c r="L58" s="625"/>
      <c r="M58" s="625"/>
      <c r="N58" s="625"/>
      <c r="O58" s="625"/>
      <c r="P58" s="625"/>
    </row>
    <row r="59" spans="1:21" ht="36" customHeight="1" x14ac:dyDescent="0.25">
      <c r="A59" s="625"/>
      <c r="B59" s="625"/>
      <c r="C59" s="625"/>
      <c r="D59" s="625"/>
      <c r="E59" s="625"/>
      <c r="F59" s="625"/>
      <c r="G59" s="625"/>
      <c r="H59" s="625"/>
      <c r="I59" s="625"/>
      <c r="J59" s="625"/>
      <c r="K59" s="625"/>
      <c r="L59" s="625"/>
      <c r="M59" s="625"/>
      <c r="N59" s="625"/>
      <c r="O59" s="625"/>
      <c r="P59" s="625"/>
    </row>
    <row r="60" spans="1:21" ht="57" customHeight="1" x14ac:dyDescent="0.25">
      <c r="A60" s="627"/>
      <c r="B60" s="627"/>
      <c r="C60" s="627"/>
      <c r="D60" s="627"/>
      <c r="E60" s="627"/>
      <c r="F60" s="627"/>
      <c r="G60" s="627"/>
      <c r="H60" s="627"/>
      <c r="I60" s="627"/>
      <c r="J60" s="627"/>
      <c r="K60" s="627"/>
      <c r="L60" s="627"/>
      <c r="M60" s="627"/>
      <c r="N60" s="627"/>
      <c r="O60" s="627"/>
      <c r="P60" s="627"/>
    </row>
    <row r="61" spans="1:21" x14ac:dyDescent="0.25">
      <c r="A61" s="631"/>
      <c r="B61" s="631"/>
      <c r="C61" s="631"/>
      <c r="D61" s="631"/>
      <c r="E61" s="631"/>
      <c r="F61" s="631"/>
      <c r="G61" s="631"/>
      <c r="H61" s="631"/>
      <c r="I61" s="631"/>
      <c r="J61" s="631"/>
      <c r="K61" s="631"/>
      <c r="L61" s="631"/>
      <c r="M61" s="631"/>
      <c r="N61" s="631"/>
      <c r="O61" s="631"/>
      <c r="P61" s="631"/>
    </row>
    <row r="62" spans="1:21" x14ac:dyDescent="0.25">
      <c r="A62" s="625"/>
      <c r="B62" s="625"/>
      <c r="C62" s="625"/>
      <c r="D62" s="625"/>
      <c r="E62" s="625"/>
      <c r="F62" s="625"/>
      <c r="G62" s="625"/>
      <c r="H62" s="625"/>
      <c r="I62" s="625"/>
      <c r="J62" s="625"/>
      <c r="K62" s="625"/>
      <c r="L62" s="625"/>
      <c r="M62" s="625"/>
      <c r="N62" s="625"/>
      <c r="O62" s="625"/>
      <c r="P62" s="625"/>
    </row>
    <row r="63" spans="1:21" ht="18.75" customHeight="1" x14ac:dyDescent="0.25">
      <c r="A63" s="625"/>
      <c r="B63" s="625"/>
      <c r="C63" s="625"/>
      <c r="D63" s="625"/>
      <c r="E63" s="625"/>
      <c r="F63" s="625"/>
      <c r="G63" s="625"/>
      <c r="H63" s="625"/>
      <c r="I63" s="625"/>
      <c r="J63" s="625"/>
      <c r="K63" s="625"/>
      <c r="L63" s="625"/>
      <c r="M63" s="625"/>
      <c r="N63" s="625"/>
      <c r="O63" s="625"/>
      <c r="P63" s="625"/>
    </row>
    <row r="64" spans="1:21" x14ac:dyDescent="0.25">
      <c r="A64" s="632"/>
      <c r="B64" s="632"/>
      <c r="C64" s="632"/>
      <c r="D64" s="632"/>
      <c r="E64" s="632"/>
      <c r="F64" s="632"/>
      <c r="G64" s="632"/>
      <c r="H64" s="632"/>
      <c r="I64" s="632"/>
      <c r="J64" s="632"/>
      <c r="K64" s="632"/>
      <c r="L64" s="632"/>
      <c r="M64" s="632"/>
      <c r="N64" s="632"/>
      <c r="O64" s="632"/>
      <c r="P64" s="632"/>
    </row>
    <row r="65" spans="1:16" x14ac:dyDescent="0.25">
      <c r="A65" s="632"/>
      <c r="B65" s="632"/>
      <c r="C65" s="632"/>
      <c r="D65" s="632"/>
      <c r="E65" s="632"/>
      <c r="F65" s="632"/>
      <c r="G65" s="632"/>
      <c r="H65" s="632"/>
      <c r="I65" s="632"/>
      <c r="J65" s="632"/>
      <c r="K65" s="632"/>
      <c r="L65" s="632"/>
      <c r="M65" s="632"/>
      <c r="N65" s="632"/>
      <c r="O65" s="632"/>
      <c r="P65" s="632"/>
    </row>
    <row r="66" spans="1:16" x14ac:dyDescent="0.25">
      <c r="A66" s="632"/>
      <c r="B66" s="632"/>
      <c r="C66" s="632"/>
      <c r="D66" s="632"/>
      <c r="E66" s="632"/>
      <c r="F66" s="632"/>
      <c r="G66" s="632"/>
      <c r="H66" s="632"/>
      <c r="I66" s="632"/>
      <c r="J66" s="632"/>
      <c r="K66" s="632"/>
      <c r="L66" s="632"/>
      <c r="M66" s="632"/>
      <c r="N66" s="632"/>
      <c r="O66" s="632"/>
      <c r="P66" s="632"/>
    </row>
    <row r="67" spans="1:16" x14ac:dyDescent="0.25">
      <c r="A67" s="604"/>
      <c r="B67" s="604"/>
      <c r="C67" s="604"/>
      <c r="D67" s="604"/>
      <c r="E67" s="604"/>
      <c r="F67" s="604"/>
      <c r="G67" s="604"/>
      <c r="H67" s="604"/>
      <c r="I67" s="604"/>
      <c r="J67" s="604"/>
      <c r="K67" s="184"/>
      <c r="L67" s="47"/>
      <c r="M67" s="47"/>
      <c r="N67" s="47"/>
      <c r="O67" s="47"/>
      <c r="P67" s="47"/>
    </row>
    <row r="68" spans="1:16" x14ac:dyDescent="0.25">
      <c r="A68" s="604"/>
      <c r="B68" s="604"/>
      <c r="C68" s="604"/>
      <c r="D68" s="604"/>
      <c r="E68" s="604"/>
      <c r="F68" s="604"/>
      <c r="G68" s="604"/>
      <c r="H68" s="604"/>
      <c r="I68" s="604"/>
      <c r="J68" s="604"/>
      <c r="K68" s="184"/>
    </row>
    <row r="69" spans="1:16" x14ac:dyDescent="0.25">
      <c r="A69" s="588"/>
      <c r="B69" s="588"/>
      <c r="C69" s="588"/>
      <c r="D69" s="588"/>
      <c r="E69" s="588"/>
      <c r="F69" s="588"/>
      <c r="G69" s="588"/>
      <c r="H69" s="588"/>
      <c r="I69" s="588"/>
      <c r="J69" s="588"/>
      <c r="K69" s="588"/>
      <c r="L69" s="588"/>
      <c r="M69" s="588"/>
      <c r="N69" s="588"/>
      <c r="O69" s="588"/>
      <c r="P69" s="588"/>
    </row>
    <row r="70" spans="1:16" x14ac:dyDescent="0.25">
      <c r="A70" s="627"/>
      <c r="B70" s="627"/>
      <c r="C70" s="627"/>
      <c r="D70" s="627"/>
      <c r="E70" s="627"/>
      <c r="F70" s="627"/>
      <c r="G70" s="627"/>
      <c r="H70" s="627"/>
      <c r="I70" s="627"/>
      <c r="J70" s="627"/>
      <c r="K70" s="627"/>
      <c r="L70" s="627"/>
      <c r="M70" s="627"/>
      <c r="N70" s="627"/>
      <c r="O70" s="627"/>
      <c r="P70" s="627"/>
    </row>
    <row r="71" spans="1:16" x14ac:dyDescent="0.25">
      <c r="A71" s="627"/>
      <c r="B71" s="627"/>
      <c r="C71" s="627"/>
      <c r="D71" s="627"/>
      <c r="E71" s="627"/>
      <c r="F71" s="627"/>
      <c r="G71" s="627"/>
      <c r="H71" s="627"/>
      <c r="I71" s="627"/>
      <c r="J71" s="627"/>
      <c r="K71" s="627"/>
      <c r="L71" s="627"/>
      <c r="M71" s="627"/>
      <c r="N71" s="627"/>
      <c r="O71" s="627"/>
      <c r="P71" s="627"/>
    </row>
  </sheetData>
  <mergeCells count="44">
    <mergeCell ref="A60:P60"/>
    <mergeCell ref="A61:P61"/>
    <mergeCell ref="A53:P53"/>
    <mergeCell ref="A55:P55"/>
    <mergeCell ref="A70:P70"/>
    <mergeCell ref="A62:P62"/>
    <mergeCell ref="A56:P56"/>
    <mergeCell ref="A57:P57"/>
    <mergeCell ref="A58:P58"/>
    <mergeCell ref="A59:P59"/>
    <mergeCell ref="A71:P71"/>
    <mergeCell ref="A63:P63"/>
    <mergeCell ref="A64:P64"/>
    <mergeCell ref="A65:P65"/>
    <mergeCell ref="A66:P66"/>
    <mergeCell ref="A67:J67"/>
    <mergeCell ref="A68:J68"/>
    <mergeCell ref="A69:P69"/>
    <mergeCell ref="A41:T41"/>
    <mergeCell ref="A42:T42"/>
    <mergeCell ref="A43:T43"/>
    <mergeCell ref="A3:A5"/>
    <mergeCell ref="B3:J3"/>
    <mergeCell ref="I6:I8"/>
    <mergeCell ref="I13:I18"/>
    <mergeCell ref="I20:I23"/>
    <mergeCell ref="I29:I36"/>
    <mergeCell ref="I38:I39"/>
    <mergeCell ref="A49:T49"/>
    <mergeCell ref="A50:T50"/>
    <mergeCell ref="A1:T1"/>
    <mergeCell ref="A44:T44"/>
    <mergeCell ref="A45:T45"/>
    <mergeCell ref="A46:T46"/>
    <mergeCell ref="A47:T47"/>
    <mergeCell ref="A48:T48"/>
    <mergeCell ref="L3:T3"/>
    <mergeCell ref="B4:D4"/>
    <mergeCell ref="E4:G4"/>
    <mergeCell ref="H4:J4"/>
    <mergeCell ref="L4:N4"/>
    <mergeCell ref="O4:Q4"/>
    <mergeCell ref="R4:T4"/>
    <mergeCell ref="A40:T40"/>
  </mergeCell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tabColor theme="3" tint="0.79998168889431442"/>
  </sheetPr>
  <dimension ref="A1:V49"/>
  <sheetViews>
    <sheetView workbookViewId="0">
      <pane xSplit="1" ySplit="6" topLeftCell="E30" activePane="bottomRight" state="frozen"/>
      <selection activeCell="A36" sqref="A36:L36"/>
      <selection pane="topRight" activeCell="A36" sqref="A36:L36"/>
      <selection pane="bottomLeft" activeCell="A36" sqref="A36:L36"/>
      <selection pane="bottomRight" activeCell="A44" sqref="A44:O44"/>
    </sheetView>
  </sheetViews>
  <sheetFormatPr baseColWidth="10" defaultColWidth="11.42578125" defaultRowHeight="15" x14ac:dyDescent="0.25"/>
  <cols>
    <col min="1" max="1" width="53" style="65" customWidth="1"/>
    <col min="2" max="15" width="10.7109375" style="65" customWidth="1"/>
    <col min="16" max="16384" width="11.42578125" style="65"/>
  </cols>
  <sheetData>
    <row r="1" spans="1:22" s="88" customFormat="1" ht="31.5" customHeight="1" x14ac:dyDescent="0.25">
      <c r="A1" s="551" t="s">
        <v>526</v>
      </c>
      <c r="B1" s="551"/>
      <c r="C1" s="551"/>
      <c r="D1" s="551"/>
      <c r="E1" s="551"/>
      <c r="F1" s="551"/>
      <c r="G1" s="551"/>
      <c r="H1" s="551"/>
      <c r="I1" s="551"/>
      <c r="J1" s="551"/>
      <c r="K1" s="551"/>
      <c r="L1" s="551"/>
      <c r="M1" s="551"/>
      <c r="N1" s="551"/>
      <c r="O1" s="551"/>
      <c r="P1" s="139"/>
      <c r="Q1" s="139"/>
      <c r="R1" s="139"/>
      <c r="S1" s="139"/>
      <c r="T1" s="139"/>
      <c r="U1" s="139"/>
      <c r="V1" s="139"/>
    </row>
    <row r="2" spans="1:22" s="88" customFormat="1" x14ac:dyDescent="0.25">
      <c r="A2" s="173"/>
      <c r="B2" s="173"/>
      <c r="C2" s="173"/>
      <c r="D2" s="173"/>
      <c r="E2" s="173"/>
      <c r="F2" s="173"/>
      <c r="G2" s="173"/>
      <c r="H2" s="173"/>
      <c r="I2" s="173"/>
      <c r="J2" s="173"/>
      <c r="K2" s="173"/>
      <c r="L2" s="173"/>
      <c r="M2" s="173"/>
      <c r="N2" s="173"/>
      <c r="O2" s="173"/>
      <c r="P2" s="173"/>
      <c r="Q2" s="173"/>
      <c r="R2" s="173"/>
      <c r="S2" s="173"/>
      <c r="T2" s="173"/>
      <c r="U2" s="173"/>
      <c r="V2" s="173"/>
    </row>
    <row r="3" spans="1:22" ht="20.25" customHeight="1" x14ac:dyDescent="0.25">
      <c r="A3" s="602"/>
      <c r="B3" s="581" t="s">
        <v>330</v>
      </c>
      <c r="C3" s="581"/>
      <c r="D3" s="581"/>
      <c r="E3" s="581"/>
      <c r="F3" s="581"/>
      <c r="G3" s="581"/>
      <c r="H3" s="581"/>
      <c r="I3" s="581"/>
      <c r="J3" s="651" t="s">
        <v>136</v>
      </c>
      <c r="K3" s="651"/>
      <c r="L3" s="651"/>
      <c r="M3" s="651"/>
      <c r="N3" s="651"/>
      <c r="O3" s="651"/>
    </row>
    <row r="4" spans="1:22" ht="33" customHeight="1" x14ac:dyDescent="0.25">
      <c r="A4" s="602"/>
      <c r="B4" s="603" t="s">
        <v>479</v>
      </c>
      <c r="C4" s="603"/>
      <c r="D4" s="603"/>
      <c r="E4" s="603"/>
      <c r="F4" s="603" t="s">
        <v>358</v>
      </c>
      <c r="G4" s="603"/>
      <c r="H4" s="603"/>
      <c r="I4" s="603"/>
      <c r="J4" s="652" t="s">
        <v>278</v>
      </c>
      <c r="K4" s="652"/>
      <c r="L4" s="652"/>
      <c r="M4" s="652" t="s">
        <v>279</v>
      </c>
      <c r="N4" s="652"/>
      <c r="O4" s="652"/>
    </row>
    <row r="5" spans="1:22" ht="18.75" customHeight="1" x14ac:dyDescent="0.25">
      <c r="A5" s="602"/>
      <c r="B5" s="603" t="s">
        <v>175</v>
      </c>
      <c r="C5" s="603" t="s">
        <v>176</v>
      </c>
      <c r="D5" s="603"/>
      <c r="E5" s="603" t="s">
        <v>527</v>
      </c>
      <c r="F5" s="603" t="s">
        <v>167</v>
      </c>
      <c r="G5" s="603"/>
      <c r="H5" s="603" t="s">
        <v>168</v>
      </c>
      <c r="I5" s="603"/>
      <c r="J5" s="652" t="s">
        <v>175</v>
      </c>
      <c r="K5" s="652" t="s">
        <v>176</v>
      </c>
      <c r="L5" s="652" t="s">
        <v>527</v>
      </c>
      <c r="M5" s="652" t="s">
        <v>175</v>
      </c>
      <c r="N5" s="652" t="s">
        <v>176</v>
      </c>
      <c r="O5" s="652" t="s">
        <v>527</v>
      </c>
    </row>
    <row r="6" spans="1:22" ht="30" customHeight="1" x14ac:dyDescent="0.25">
      <c r="A6" s="602"/>
      <c r="B6" s="603"/>
      <c r="C6" s="162" t="s">
        <v>491</v>
      </c>
      <c r="D6" s="162" t="s">
        <v>492</v>
      </c>
      <c r="E6" s="603"/>
      <c r="F6" s="162" t="s">
        <v>171</v>
      </c>
      <c r="G6" s="162" t="s">
        <v>88</v>
      </c>
      <c r="H6" s="162" t="s">
        <v>171</v>
      </c>
      <c r="I6" s="162" t="s">
        <v>88</v>
      </c>
      <c r="J6" s="653"/>
      <c r="K6" s="653" t="s">
        <v>165</v>
      </c>
      <c r="L6" s="653" t="s">
        <v>166</v>
      </c>
      <c r="M6" s="653" t="s">
        <v>164</v>
      </c>
      <c r="N6" s="653" t="s">
        <v>165</v>
      </c>
      <c r="O6" s="653" t="s">
        <v>166</v>
      </c>
    </row>
    <row r="7" spans="1:22" ht="15" customHeight="1" x14ac:dyDescent="0.25">
      <c r="A7" s="29" t="s">
        <v>181</v>
      </c>
      <c r="B7" s="427">
        <f>IF('5.1-4 source'!B7&lt;&gt;"",'5.1-4 source'!B7,"")</f>
        <v>24036</v>
      </c>
      <c r="C7" s="427">
        <f>IF('5.1-4 source'!C7&lt;&gt;"",'5.1-4 source'!C7,"")</f>
        <v>5981</v>
      </c>
      <c r="D7" s="427">
        <f>IF('5.1-4 source'!D7&lt;&gt;"",'5.1-4 source'!D7,"")</f>
        <v>2377</v>
      </c>
      <c r="E7" s="427">
        <f>IF('5.1-4 source'!E7&lt;&gt;"",'5.1-4 source'!E7,"")</f>
        <v>4674</v>
      </c>
      <c r="F7" s="427">
        <f>IF('5.1-4 source'!J7&lt;&gt;"",'5.1-4 source'!J7,"")</f>
        <v>8830</v>
      </c>
      <c r="G7" s="427">
        <f>IF('5.1-4 source'!K7&lt;&gt;"",'5.1-4 source'!K7,"")</f>
        <v>1251</v>
      </c>
      <c r="H7" s="427">
        <f>IF('5.1-4 source'!L7&lt;&gt;"",'5.1-4 source'!L7,"")</f>
        <v>2614</v>
      </c>
      <c r="I7" s="427">
        <f>IF('5.1-4 source'!M7&lt;&gt;"",'5.1-4 source'!M7,"")</f>
        <v>375</v>
      </c>
      <c r="J7" s="473">
        <f>IF('5.1-4 source'!O7&lt;&gt;"",'5.1-4 source'!O7,"")</f>
        <v>17302</v>
      </c>
      <c r="K7" s="473">
        <f>IF('5.1-4 source'!P7&lt;&gt;"",'5.1-4 source'!P7,"")</f>
        <v>2409</v>
      </c>
      <c r="L7" s="473">
        <f>IF('5.1-4 source'!Q7&lt;&gt;"",'5.1-4 source'!Q7,"")</f>
        <v>15312</v>
      </c>
      <c r="M7" s="473">
        <f>IF('5.1-4 source'!R7&lt;&gt;"",'5.1-4 source'!R7,"")</f>
        <v>5987</v>
      </c>
      <c r="N7" s="473">
        <f>IF('5.1-4 source'!S7&lt;&gt;"",'5.1-4 source'!S7,"")</f>
        <v>10279</v>
      </c>
      <c r="O7" s="473">
        <f>IF('5.1-4 source'!T7&lt;&gt;"",'5.1-4 source'!T7,"")</f>
        <v>4043</v>
      </c>
    </row>
    <row r="8" spans="1:22" ht="15" customHeight="1" x14ac:dyDescent="0.25">
      <c r="A8" s="71" t="s">
        <v>122</v>
      </c>
      <c r="B8" s="431">
        <f>IF('5.1-4 source'!B8&lt;&gt;"",'5.1-4 source'!B8,"")</f>
        <v>41.199999999999996</v>
      </c>
      <c r="C8" s="431">
        <f>IF('5.1-4 source'!C8&lt;&gt;"",'5.1-4 source'!C8,"")</f>
        <v>42.199999999999996</v>
      </c>
      <c r="D8" s="431">
        <f>IF('5.1-4 source'!D8&lt;&gt;"",'5.1-4 source'!D8,"")</f>
        <v>90.7</v>
      </c>
      <c r="E8" s="431">
        <f>IF('5.1-4 source'!E8&lt;&gt;"",'5.1-4 source'!E8,"")</f>
        <v>39.700000000000003</v>
      </c>
      <c r="F8" s="431">
        <f>IF('5.1-4 source'!J8&lt;&gt;"",'5.1-4 source'!J8,"")</f>
        <v>85.6</v>
      </c>
      <c r="G8" s="431">
        <f>IF('5.1-4 source'!K8&lt;&gt;"",'5.1-4 source'!K8,"")</f>
        <v>93.100000000000009</v>
      </c>
      <c r="H8" s="431">
        <f>IF('5.1-4 source'!L8&lt;&gt;"",'5.1-4 source'!L8,"")</f>
        <v>92.2</v>
      </c>
      <c r="I8" s="431">
        <f>IF('5.1-4 source'!M8&lt;&gt;"",'5.1-4 source'!M8,"")</f>
        <v>98.9</v>
      </c>
      <c r="J8" s="474">
        <f>IF('5.1-4 source'!O8&lt;&gt;"",'5.1-4 source'!O8,"")</f>
        <v>28.199999999999996</v>
      </c>
      <c r="K8" s="474">
        <f>IF('5.1-4 source'!P8&lt;&gt;"",'5.1-4 source'!P8,"")</f>
        <v>89.9</v>
      </c>
      <c r="L8" s="474">
        <f>IF('5.1-4 source'!Q8&lt;&gt;"",'5.1-4 source'!Q8,"")</f>
        <v>62.6</v>
      </c>
      <c r="M8" s="474">
        <f>IF('5.1-4 source'!R8&lt;&gt;"",'5.1-4 source'!R8,"")</f>
        <v>19.5</v>
      </c>
      <c r="N8" s="474">
        <f>IF('5.1-4 source'!S8&lt;&gt;"",'5.1-4 source'!S8,"")</f>
        <v>17</v>
      </c>
      <c r="O8" s="474">
        <f>IF('5.1-4 source'!T8&lt;&gt;"",'5.1-4 source'!T8,"")</f>
        <v>44.6</v>
      </c>
    </row>
    <row r="9" spans="1:22" ht="15" customHeight="1" x14ac:dyDescent="0.25">
      <c r="A9" s="476" t="s">
        <v>123</v>
      </c>
      <c r="B9" s="449">
        <f>IF('5.1-4 source'!B9&lt;&gt;"",'5.1-4 source'!B9,"")</f>
        <v>58.8</v>
      </c>
      <c r="C9" s="449">
        <f>IF('5.1-4 source'!C9&lt;&gt;"",'5.1-4 source'!C9,"")</f>
        <v>57.8</v>
      </c>
      <c r="D9" s="449">
        <f>IF('5.1-4 source'!D9&lt;&gt;"",'5.1-4 source'!D9,"")</f>
        <v>9.3000000000000007</v>
      </c>
      <c r="E9" s="449">
        <f>IF('5.1-4 source'!E9&lt;&gt;"",'5.1-4 source'!E9,"")</f>
        <v>60.3</v>
      </c>
      <c r="F9" s="449">
        <f>IF('5.1-4 source'!J9&lt;&gt;"",'5.1-4 source'!J9,"")</f>
        <v>14.399999999999999</v>
      </c>
      <c r="G9" s="449">
        <f>IF('5.1-4 source'!K9&lt;&gt;"",'5.1-4 source'!K9,"")</f>
        <v>6.9</v>
      </c>
      <c r="H9" s="449">
        <f>IF('5.1-4 source'!L9&lt;&gt;"",'5.1-4 source'!L9,"")</f>
        <v>7.8</v>
      </c>
      <c r="I9" s="449">
        <f>IF('5.1-4 source'!M9&lt;&gt;"",'5.1-4 source'!M9,"")</f>
        <v>1.0999999999999999</v>
      </c>
      <c r="J9" s="477">
        <f>IF('5.1-4 source'!O9&lt;&gt;"",'5.1-4 source'!O9,"")</f>
        <v>71.8</v>
      </c>
      <c r="K9" s="477">
        <f>IF('5.1-4 source'!P9&lt;&gt;"",'5.1-4 source'!P9,"")</f>
        <v>10.100000000000001</v>
      </c>
      <c r="L9" s="477">
        <f>IF('5.1-4 source'!Q9&lt;&gt;"",'5.1-4 source'!Q9,"")</f>
        <v>37.4</v>
      </c>
      <c r="M9" s="477">
        <f>IF('5.1-4 source'!R9&lt;&gt;"",'5.1-4 source'!R9,"")</f>
        <v>80.5</v>
      </c>
      <c r="N9" s="477">
        <f>IF('5.1-4 source'!S9&lt;&gt;"",'5.1-4 source'!S9,"")</f>
        <v>83</v>
      </c>
      <c r="O9" s="477">
        <f>IF('5.1-4 source'!T9&lt;&gt;"",'5.1-4 source'!T9,"")</f>
        <v>55.400000000000006</v>
      </c>
    </row>
    <row r="10" spans="1:22" ht="15" customHeight="1" x14ac:dyDescent="0.25">
      <c r="A10" s="457" t="s">
        <v>182</v>
      </c>
      <c r="B10" s="451">
        <f>IF('5.1-4 source'!B10&lt;&gt;"",'5.1-4 source'!B10,"")</f>
        <v>8.7084000000000401</v>
      </c>
      <c r="C10" s="451">
        <f>IF('5.1-4 source'!C10&lt;&gt;"",'5.1-4 source'!C10,"")</f>
        <v>2.4516000000000417</v>
      </c>
      <c r="D10" s="451"/>
      <c r="E10" s="451"/>
      <c r="F10" s="451"/>
      <c r="G10" s="451"/>
      <c r="H10" s="451"/>
      <c r="I10" s="451"/>
      <c r="J10" s="479"/>
      <c r="K10" s="479">
        <f>IF('5.1-4 source'!P10&lt;&gt;"",'5.1-4 source'!P10,"")</f>
        <v>0</v>
      </c>
      <c r="L10" s="479">
        <f>IF('5.1-4 source'!Q10&lt;&gt;"",'5.1-4 source'!Q10,"")</f>
        <v>3.5999999999999659</v>
      </c>
      <c r="M10" s="479">
        <f>IF('5.1-4 source'!R10&lt;&gt;"",'5.1-4 source'!R10,"")</f>
        <v>8.4000000000000341</v>
      </c>
      <c r="N10" s="479">
        <f>IF('5.1-4 source'!S10&lt;&gt;"",'5.1-4 source'!S10,"")</f>
        <v>2.4000000000000341</v>
      </c>
      <c r="O10" s="480">
        <f>IF('5.1-4 source'!T10&lt;&gt;"",'5.1-4 source'!T10,"")</f>
        <v>2.4000000000000341</v>
      </c>
    </row>
    <row r="11" spans="1:22" ht="15" customHeight="1" x14ac:dyDescent="0.25">
      <c r="A11" s="464" t="s">
        <v>172</v>
      </c>
      <c r="B11" s="472">
        <f>IF('5.1-4 source'!B11&lt;&gt;"",'5.1-4 source'!B11,"")</f>
        <v>63.436700000000002</v>
      </c>
      <c r="C11" s="472">
        <f>IF('5.1-4 source'!C11&lt;&gt;"",'5.1-4 source'!C11,"")</f>
        <v>60.110700000000001</v>
      </c>
      <c r="D11" s="472">
        <f>IF('5.1-4 source'!D11&lt;&gt;"",'5.1-4 source'!D11,"")</f>
        <v>57.142800000000001</v>
      </c>
      <c r="E11" s="472">
        <f>IF('5.1-4 source'!E11&lt;&gt;"",'5.1-4 source'!E11,"")</f>
        <v>60.5944</v>
      </c>
      <c r="F11" s="472">
        <f>IF('5.1-4 source'!J11&lt;&gt;"",'5.1-4 source'!J11,"")</f>
        <v>40.690199999999997</v>
      </c>
      <c r="G11" s="472">
        <f>IF('5.1-4 source'!K11&lt;&gt;"",'5.1-4 source'!K11,"")</f>
        <v>51.619599999999998</v>
      </c>
      <c r="H11" s="472">
        <f>IF('5.1-4 source'!L11&lt;&gt;"",'5.1-4 source'!L11,"")</f>
        <v>52.557899999999997</v>
      </c>
      <c r="I11" s="472">
        <f>IF('5.1-4 source'!M11&lt;&gt;"",'5.1-4 source'!M11,"")</f>
        <v>57.067100000000003</v>
      </c>
      <c r="J11" s="478">
        <f>IF('5.1-4 source'!O11&lt;&gt;"",'5.1-4 source'!O11,"")</f>
        <v>63.1</v>
      </c>
      <c r="K11" s="478">
        <f>IF('5.1-4 source'!P11&lt;&gt;"",'5.1-4 source'!P11,"")</f>
        <v>60</v>
      </c>
      <c r="L11" s="478">
        <f>IF('5.1-4 source'!Q11&lt;&gt;"",'5.1-4 source'!Q11,"")</f>
        <v>61.3</v>
      </c>
      <c r="M11" s="478">
        <f>IF('5.1-4 source'!R11&lt;&gt;"",'5.1-4 source'!R11,"")</f>
        <v>62.2</v>
      </c>
      <c r="N11" s="478">
        <f>IF('5.1-4 source'!S11&lt;&gt;"",'5.1-4 source'!S11,"")</f>
        <v>59.1</v>
      </c>
      <c r="O11" s="478">
        <f>IF('5.1-4 source'!T11&lt;&gt;"",'5.1-4 source'!T11,"")</f>
        <v>61.1</v>
      </c>
    </row>
    <row r="12" spans="1:22" ht="21" customHeight="1" x14ac:dyDescent="0.25">
      <c r="A12" s="70" t="s">
        <v>174</v>
      </c>
      <c r="B12" s="431">
        <f>IF('5.1-4 source'!B13&lt;&gt;"",'5.1-4 source'!B13,"")</f>
        <v>95.899999999999991</v>
      </c>
      <c r="C12" s="431">
        <f>IF('5.1-4 source'!C13&lt;&gt;"",'5.1-4 source'!C13,"")</f>
        <v>98.8</v>
      </c>
      <c r="D12" s="431">
        <f>IF('5.1-4 source'!D13&lt;&gt;"",'5.1-4 source'!D13,"")</f>
        <v>98.9</v>
      </c>
      <c r="E12" s="431">
        <f>IF('5.1-4 source'!E13&lt;&gt;"",'5.1-4 source'!E13,"")</f>
        <v>99.1</v>
      </c>
      <c r="F12" s="431">
        <f>IF('5.1-4 source'!J13&lt;&gt;"",'5.1-4 source'!J13,"")</f>
        <v>100</v>
      </c>
      <c r="G12" s="431">
        <f>IF('5.1-4 source'!K13&lt;&gt;"",'5.1-4 source'!K13,"")</f>
        <v>83.1</v>
      </c>
      <c r="H12" s="431">
        <f>IF('5.1-4 source'!L13&lt;&gt;"",'5.1-4 source'!L13,"")</f>
        <v>100</v>
      </c>
      <c r="I12" s="431">
        <f>IF('5.1-4 source'!M13&lt;&gt;"",'5.1-4 source'!M13,"")</f>
        <v>95.5</v>
      </c>
      <c r="J12" s="474">
        <f>IF('5.1-4 source'!O13&lt;&gt;"",'5.1-4 source'!O13,"")</f>
        <v>96.7</v>
      </c>
      <c r="K12" s="474">
        <f>IF('5.1-4 source'!P13&lt;&gt;"",'5.1-4 source'!P13,"")</f>
        <v>99.6</v>
      </c>
      <c r="L12" s="474">
        <f>IF('5.1-4 source'!Q13&lt;&gt;"",'5.1-4 source'!Q13,"")</f>
        <v>99</v>
      </c>
      <c r="M12" s="474">
        <f>IF('5.1-4 source'!R13&lt;&gt;"",'5.1-4 source'!R13,"")</f>
        <v>93.5</v>
      </c>
      <c r="N12" s="474">
        <f>IF('5.1-4 source'!S13&lt;&gt;"",'5.1-4 source'!S13,"")</f>
        <v>98.5</v>
      </c>
      <c r="O12" s="474">
        <f>IF('5.1-4 source'!T13&lt;&gt;"",'5.1-4 source'!T13,"")</f>
        <v>98.5</v>
      </c>
    </row>
    <row r="13" spans="1:22" ht="15" customHeight="1" x14ac:dyDescent="0.25">
      <c r="A13" s="70" t="s">
        <v>126</v>
      </c>
      <c r="B13" s="431">
        <f>IF('5.1-4 source'!B14&lt;&gt;"",'5.1-4 source'!B14,"")</f>
        <v>137.63999999999999</v>
      </c>
      <c r="C13" s="431">
        <f>IF('5.1-4 source'!C14&lt;&gt;"",'5.1-4 source'!C14,"")</f>
        <v>149.63</v>
      </c>
      <c r="D13" s="431">
        <f>IF('5.1-4 source'!D14&lt;&gt;"",'5.1-4 source'!D14,"")</f>
        <v>137.63</v>
      </c>
      <c r="E13" s="431">
        <f>IF('5.1-4 source'!E14&lt;&gt;"",'5.1-4 source'!E14,"")</f>
        <v>143.71</v>
      </c>
      <c r="F13" s="431">
        <f>IF('5.1-4 source'!J14&lt;&gt;"",'5.1-4 source'!J14,"")</f>
        <v>80.11</v>
      </c>
      <c r="G13" s="431">
        <f>IF('5.1-4 source'!K14&lt;&gt;"",'5.1-4 source'!K14,"")</f>
        <v>122</v>
      </c>
      <c r="H13" s="431">
        <f>IF('5.1-4 source'!L14&lt;&gt;"",'5.1-4 source'!L14,"")</f>
        <v>125.83</v>
      </c>
      <c r="I13" s="431">
        <f>IF('5.1-4 source'!M14&lt;&gt;"",'5.1-4 source'!M14,"")</f>
        <v>147.01</v>
      </c>
      <c r="J13" s="474">
        <f>IF('5.1-4 source'!O14&lt;&gt;"",'5.1-4 source'!O14,"")</f>
        <v>98</v>
      </c>
      <c r="K13" s="474">
        <f>IF('5.1-4 source'!P14&lt;&gt;"",'5.1-4 source'!P14,"")</f>
        <v>140.5</v>
      </c>
      <c r="L13" s="474">
        <f>IF('5.1-4 source'!Q14&lt;&gt;"",'5.1-4 source'!Q14,"")</f>
        <v>124.4</v>
      </c>
      <c r="M13" s="474">
        <f>IF('5.1-4 source'!R14&lt;&gt;"",'5.1-4 source'!R14,"")</f>
        <v>108.8</v>
      </c>
      <c r="N13" s="474">
        <f>IF('5.1-4 source'!S14&lt;&gt;"",'5.1-4 source'!S14,"")</f>
        <v>135.5</v>
      </c>
      <c r="O13" s="474">
        <f>IF('5.1-4 source'!T14&lt;&gt;"",'5.1-4 source'!T14,"")</f>
        <v>137.69999999999999</v>
      </c>
    </row>
    <row r="14" spans="1:22" ht="15" customHeight="1" x14ac:dyDescent="0.25">
      <c r="A14" s="70" t="s">
        <v>127</v>
      </c>
      <c r="B14" s="431">
        <f>IF('5.1-4 source'!B15&lt;&gt;"",'5.1-4 source'!B15,"")</f>
        <v>5.77</v>
      </c>
      <c r="C14" s="431">
        <f>IF('5.1-4 source'!C15&lt;&gt;"",'5.1-4 source'!C15,"")</f>
        <v>7.6</v>
      </c>
      <c r="D14" s="431">
        <f>IF('5.1-4 source'!D15&lt;&gt;"",'5.1-4 source'!D15,"")</f>
        <v>22.47</v>
      </c>
      <c r="E14" s="431">
        <f>IF('5.1-4 source'!E15&lt;&gt;"",'5.1-4 source'!E15,"")</f>
        <v>4.66</v>
      </c>
      <c r="F14" s="431">
        <f>IF('5.1-4 source'!J15&lt;&gt;"",'5.1-4 source'!J15,"")</f>
        <v>30.09</v>
      </c>
      <c r="G14" s="431">
        <f>IF('5.1-4 source'!K15&lt;&gt;"",'5.1-4 source'!K15,"")</f>
        <v>57.16</v>
      </c>
      <c r="H14" s="431">
        <f>IF('5.1-4 source'!L15&lt;&gt;"",'5.1-4 source'!L15,"")</f>
        <v>29.61</v>
      </c>
      <c r="I14" s="431">
        <f>IF('5.1-4 source'!M15&lt;&gt;"",'5.1-4 source'!M15,"")</f>
        <v>33.08</v>
      </c>
      <c r="J14" s="474">
        <f>IF('5.1-4 source'!O15&lt;&gt;"",'5.1-4 source'!O15,"")</f>
        <v>4.9000000000000004</v>
      </c>
      <c r="K14" s="474">
        <f>IF('5.1-4 source'!P15&lt;&gt;"",'5.1-4 source'!P15,"")</f>
        <v>10.4</v>
      </c>
      <c r="L14" s="474">
        <f>IF('5.1-4 source'!Q15&lt;&gt;"",'5.1-4 source'!Q15,"")</f>
        <v>2.5</v>
      </c>
      <c r="M14" s="474">
        <f>IF('5.1-4 source'!R15&lt;&gt;"",'5.1-4 source'!R15,"")</f>
        <v>5.8</v>
      </c>
      <c r="N14" s="474">
        <f>IF('5.1-4 source'!S15&lt;&gt;"",'5.1-4 source'!S15,"")</f>
        <v>5.5</v>
      </c>
      <c r="O14" s="474">
        <f>IF('5.1-4 source'!T15&lt;&gt;"",'5.1-4 source'!T15,"")</f>
        <v>3.6</v>
      </c>
    </row>
    <row r="15" spans="1:22" ht="15" customHeight="1" x14ac:dyDescent="0.25">
      <c r="A15" s="70" t="s">
        <v>128</v>
      </c>
      <c r="B15" s="431">
        <f>IF('5.1-4 source'!B16&lt;&gt;"",'5.1-4 source'!B16,"")</f>
        <v>173.18</v>
      </c>
      <c r="C15" s="431">
        <f>IF('5.1-4 source'!C16&lt;&gt;"",'5.1-4 source'!C16,"")</f>
        <v>168.8</v>
      </c>
      <c r="D15" s="431">
        <f>IF('5.1-4 source'!D16&lt;&gt;"",'5.1-4 source'!D16,"")</f>
        <v>173.47</v>
      </c>
      <c r="E15" s="431">
        <f>IF('5.1-4 source'!E16&lt;&gt;"",'5.1-4 source'!E16,"")</f>
        <v>176.55</v>
      </c>
      <c r="F15" s="431">
        <f>IF('5.1-4 source'!J16&lt;&gt;"",'5.1-4 source'!J16,"")</f>
        <v>110.37</v>
      </c>
      <c r="G15" s="431">
        <f>IF('5.1-4 source'!K16&lt;&gt;"",'5.1-4 source'!K16,"")</f>
        <v>178.7</v>
      </c>
      <c r="H15" s="431">
        <f>IF('5.1-4 source'!L16&lt;&gt;"",'5.1-4 source'!L16,"")</f>
        <v>155.99</v>
      </c>
      <c r="I15" s="431">
        <f>IF('5.1-4 source'!M16&lt;&gt;"",'5.1-4 source'!M16,"")</f>
        <v>180.33</v>
      </c>
      <c r="J15" s="474">
        <f>IF('5.1-4 source'!O16&lt;&gt;"",'5.1-4 source'!O16,"")</f>
        <v>170.9</v>
      </c>
      <c r="K15" s="474">
        <f>IF('5.1-4 source'!P16&lt;&gt;"",'5.1-4 source'!P16,"")</f>
        <v>177.4</v>
      </c>
      <c r="L15" s="474">
        <f>IF('5.1-4 source'!Q16&lt;&gt;"",'5.1-4 source'!Q16,"")</f>
        <v>177.9</v>
      </c>
      <c r="M15" s="474">
        <f>IF('5.1-4 source'!R16&lt;&gt;"",'5.1-4 source'!R16,"")</f>
        <v>170.2</v>
      </c>
      <c r="N15" s="474">
        <f>IF('5.1-4 source'!S16&lt;&gt;"",'5.1-4 source'!S16,"")</f>
        <v>177.2</v>
      </c>
      <c r="O15" s="474">
        <f>IF('5.1-4 source'!T16&lt;&gt;"",'5.1-4 source'!T16,"")</f>
        <v>178.3</v>
      </c>
    </row>
    <row r="16" spans="1:22" ht="15" customHeight="1" x14ac:dyDescent="0.25">
      <c r="A16" s="457" t="s">
        <v>348</v>
      </c>
      <c r="B16" s="451" t="str">
        <f>IF('5.1-4 source'!B17&lt;&gt;"",'5.1-4 source'!B17,"")</f>
        <v/>
      </c>
      <c r="C16" s="451" t="str">
        <f>IF('5.1-4 source'!C17&lt;&gt;"",'5.1-4 source'!C17,"")</f>
        <v/>
      </c>
      <c r="D16" s="451" t="str">
        <f>IF('5.1-4 source'!D17&lt;&gt;"",'5.1-4 source'!D17,"")</f>
        <v/>
      </c>
      <c r="E16" s="451" t="str">
        <f>IF('5.1-4 source'!E17&lt;&gt;"",'5.1-4 source'!E17,"")</f>
        <v/>
      </c>
      <c r="F16" s="451" t="str">
        <f>IF('5.1-4 source'!J17&lt;&gt;"",'5.1-4 source'!J17,"")</f>
        <v/>
      </c>
      <c r="G16" s="451" t="str">
        <f>IF('5.1-4 source'!K17&lt;&gt;"",'5.1-4 source'!K17,"")</f>
        <v/>
      </c>
      <c r="H16" s="451" t="str">
        <f>IF('5.1-4 source'!L17&lt;&gt;"",'5.1-4 source'!L17,"")</f>
        <v/>
      </c>
      <c r="I16" s="451" t="str">
        <f>IF('5.1-4 source'!M17&lt;&gt;"",'5.1-4 source'!M17,"")</f>
        <v/>
      </c>
      <c r="J16" s="479" t="str">
        <f>IF('5.1-4 source'!O17&lt;&gt;"",'5.1-4 source'!O17,"")</f>
        <v/>
      </c>
      <c r="K16" s="479" t="str">
        <f>IF('5.1-4 source'!P17&lt;&gt;"",'5.1-4 source'!P17,"")</f>
        <v/>
      </c>
      <c r="L16" s="479" t="str">
        <f>IF('5.1-4 source'!Q17&lt;&gt;"",'5.1-4 source'!Q17,"")</f>
        <v/>
      </c>
      <c r="M16" s="479" t="str">
        <f>IF('5.1-4 source'!R17&lt;&gt;"",'5.1-4 source'!R17,"")</f>
        <v/>
      </c>
      <c r="N16" s="479" t="str">
        <f>IF('5.1-4 source'!S17&lt;&gt;"",'5.1-4 source'!S17,"")</f>
        <v/>
      </c>
      <c r="O16" s="480" t="str">
        <f>IF('5.1-4 source'!T17&lt;&gt;"",'5.1-4 source'!T17,"")</f>
        <v/>
      </c>
    </row>
    <row r="17" spans="1:15" ht="15" customHeight="1" x14ac:dyDescent="0.25">
      <c r="A17" s="14" t="s">
        <v>335</v>
      </c>
      <c r="B17" s="431">
        <f>IF('5.1-4 source'!B18&lt;&gt;"",'5.1-4 source'!B18,"")</f>
        <v>16.400000000000002</v>
      </c>
      <c r="C17" s="431">
        <f>IF('5.1-4 source'!C18&lt;&gt;"",'5.1-4 source'!C18,"")</f>
        <v>31.8</v>
      </c>
      <c r="D17" s="431">
        <f>IF('5.1-4 source'!D18&lt;&gt;"",'5.1-4 source'!D18,"")</f>
        <v>7.9</v>
      </c>
      <c r="E17" s="439" t="s">
        <v>328</v>
      </c>
      <c r="F17" s="431">
        <f>IF('5.1-4 source'!J18&lt;&gt;"",'5.1-4 source'!J18,"")</f>
        <v>10.7</v>
      </c>
      <c r="G17" s="431">
        <f>IF('5.1-4 source'!K18&lt;&gt;"",'5.1-4 source'!K18,"")</f>
        <v>16.400000000000002</v>
      </c>
      <c r="H17" s="431">
        <f>IF('5.1-4 source'!L18&lt;&gt;"",'5.1-4 source'!L18,"")</f>
        <v>6.5</v>
      </c>
      <c r="I17" s="431">
        <f>IF('5.1-4 source'!M18&lt;&gt;"",'5.1-4 source'!M18,"")</f>
        <v>6.1</v>
      </c>
      <c r="J17" s="474">
        <f>IF('5.1-4 source'!O18&lt;&gt;"",'5.1-4 source'!O18,"")</f>
        <v>17.2</v>
      </c>
      <c r="K17" s="474">
        <f>IF('5.1-4 source'!P18&lt;&gt;"",'5.1-4 source'!P18,"")</f>
        <v>9.5</v>
      </c>
      <c r="L17" s="439" t="s">
        <v>328</v>
      </c>
      <c r="M17" s="474">
        <f>IF('5.1-4 source'!R18&lt;&gt;"",'5.1-4 source'!R18,"")</f>
        <v>13.200000000000001</v>
      </c>
      <c r="N17" s="474">
        <f>IF('5.1-4 source'!S18&lt;&gt;"",'5.1-4 source'!S18,"")</f>
        <v>8.9</v>
      </c>
      <c r="O17" s="439" t="s">
        <v>328</v>
      </c>
    </row>
    <row r="18" spans="1:15" ht="15" customHeight="1" x14ac:dyDescent="0.25">
      <c r="A18" s="14" t="s">
        <v>336</v>
      </c>
      <c r="B18" s="431">
        <f>IF('5.1-4 source'!B19&lt;&gt;"",'5.1-4 source'!B19,"")</f>
        <v>-179.36</v>
      </c>
      <c r="C18" s="431">
        <f>IF('5.1-4 source'!C19&lt;&gt;"",'5.1-4 source'!C19,"")</f>
        <v>-206.35</v>
      </c>
      <c r="D18" s="431">
        <f>IF('5.1-4 source'!D19&lt;&gt;"",'5.1-4 source'!D19,"")</f>
        <v>-192.63</v>
      </c>
      <c r="E18" s="439" t="s">
        <v>328</v>
      </c>
      <c r="F18" s="431">
        <f>IF('5.1-4 source'!J19&lt;&gt;"",'5.1-4 source'!J19,"")</f>
        <v>-60.7</v>
      </c>
      <c r="G18" s="431">
        <f>IF('5.1-4 source'!K19&lt;&gt;"",'5.1-4 source'!K19,"")</f>
        <v>-200.23</v>
      </c>
      <c r="H18" s="431">
        <f>IF('5.1-4 source'!L19&lt;&gt;"",'5.1-4 source'!L19,"")</f>
        <v>-60.75</v>
      </c>
      <c r="I18" s="431">
        <f>IF('5.1-4 source'!M19&lt;&gt;"",'5.1-4 source'!M19,"")</f>
        <v>-204.9</v>
      </c>
      <c r="J18" s="475">
        <f>IF('5.1-4 source'!O19&lt;&gt;"",'5.1-4 source'!O19,"")</f>
        <v>-107.3</v>
      </c>
      <c r="K18" s="475">
        <f>IF('5.1-4 source'!P19&lt;&gt;"",'5.1-4 source'!P19,"")</f>
        <v>-113.5</v>
      </c>
      <c r="L18" s="439" t="s">
        <v>328</v>
      </c>
      <c r="M18" s="475">
        <f>IF('5.1-4 source'!R19&lt;&gt;"",'5.1-4 source'!R19,"")</f>
        <v>-117.6</v>
      </c>
      <c r="N18" s="475">
        <f>IF('5.1-4 source'!S19&lt;&gt;"",'5.1-4 source'!S19,"")</f>
        <v>-113.6</v>
      </c>
      <c r="O18" s="439" t="s">
        <v>328</v>
      </c>
    </row>
    <row r="19" spans="1:15" ht="15" customHeight="1" x14ac:dyDescent="0.25">
      <c r="A19" s="14" t="s">
        <v>337</v>
      </c>
      <c r="B19" s="431">
        <f>IF('5.1-4 source'!B20&lt;&gt;"",'5.1-4 source'!B20,"")</f>
        <v>10.9</v>
      </c>
      <c r="C19" s="431">
        <f>IF('5.1-4 source'!C20&lt;&gt;"",'5.1-4 source'!C20,"")</f>
        <v>9.5</v>
      </c>
      <c r="D19" s="431">
        <f>IF('5.1-4 source'!D20&lt;&gt;"",'5.1-4 source'!D20,"")</f>
        <v>8.4</v>
      </c>
      <c r="E19" s="439" t="s">
        <v>328</v>
      </c>
      <c r="F19" s="431">
        <f>IF('5.1-4 source'!J20&lt;&gt;"",'5.1-4 source'!J20,"")</f>
        <v>7.5</v>
      </c>
      <c r="G19" s="431">
        <f>IF('5.1-4 source'!K20&lt;&gt;"",'5.1-4 source'!K20,"")</f>
        <v>10.4</v>
      </c>
      <c r="H19" s="431">
        <f>IF('5.1-4 source'!L20&lt;&gt;"",'5.1-4 source'!L20,"")</f>
        <v>8</v>
      </c>
      <c r="I19" s="431">
        <f>IF('5.1-4 source'!M20&lt;&gt;"",'5.1-4 source'!M20,"")</f>
        <v>7.6</v>
      </c>
      <c r="J19" s="474">
        <f>IF('5.1-4 source'!O20&lt;&gt;"",'5.1-4 source'!O20,"")</f>
        <v>12.8</v>
      </c>
      <c r="K19" s="474">
        <f>IF('5.1-4 source'!P20&lt;&gt;"",'5.1-4 source'!P20,"")</f>
        <v>8</v>
      </c>
      <c r="L19" s="439" t="s">
        <v>328</v>
      </c>
      <c r="M19" s="474">
        <f>IF('5.1-4 source'!R20&lt;&gt;"",'5.1-4 source'!R20,"")</f>
        <v>10.6</v>
      </c>
      <c r="N19" s="474">
        <f>IF('5.1-4 source'!S20&lt;&gt;"",'5.1-4 source'!S20,"")</f>
        <v>8.7999999999999989</v>
      </c>
      <c r="O19" s="439" t="s">
        <v>328</v>
      </c>
    </row>
    <row r="20" spans="1:15" ht="15" customHeight="1" x14ac:dyDescent="0.25">
      <c r="A20" s="14" t="s">
        <v>349</v>
      </c>
      <c r="B20" s="431">
        <f>IF('5.1-4 source'!B21&lt;&gt;"",'5.1-4 source'!B21,"")</f>
        <v>-8.4700000000000006</v>
      </c>
      <c r="C20" s="431">
        <f>IF('5.1-4 source'!C21&lt;&gt;"",'5.1-4 source'!C21,"")</f>
        <v>-4.7</v>
      </c>
      <c r="D20" s="431">
        <f>IF('5.1-4 source'!D21&lt;&gt;"",'5.1-4 source'!D21,"")</f>
        <v>-0.43</v>
      </c>
      <c r="E20" s="439" t="s">
        <v>328</v>
      </c>
      <c r="F20" s="431">
        <f>IF('5.1-4 source'!J21&lt;&gt;"",'5.1-4 source'!J21,"")</f>
        <v>-0.69</v>
      </c>
      <c r="G20" s="431">
        <f>IF('5.1-4 source'!K21&lt;&gt;"",'5.1-4 source'!K21,"")</f>
        <v>-0.49</v>
      </c>
      <c r="H20" s="431">
        <f>IF('5.1-4 source'!L21&lt;&gt;"",'5.1-4 source'!L21,"")</f>
        <v>-0.12</v>
      </c>
      <c r="I20" s="431">
        <f>IF('5.1-4 source'!M21&lt;&gt;"",'5.1-4 source'!M21,"")</f>
        <v>-0.06</v>
      </c>
      <c r="J20" s="474">
        <f>IF('5.1-4 source'!O21&lt;&gt;"",'5.1-4 source'!O21,"")</f>
        <v>-3.8</v>
      </c>
      <c r="K20" s="474">
        <f>IF('5.1-4 source'!P21&lt;&gt;"",'5.1-4 source'!P21,"")</f>
        <v>-0.3</v>
      </c>
      <c r="L20" s="439" t="s">
        <v>328</v>
      </c>
      <c r="M20" s="474">
        <f>IF('5.1-4 source'!R21&lt;&gt;"",'5.1-4 source'!R21,"")</f>
        <v>-1.1000000000000001</v>
      </c>
      <c r="N20" s="474">
        <f>IF('5.1-4 source'!S21&lt;&gt;"",'5.1-4 source'!S21,"")</f>
        <v>-1.2</v>
      </c>
      <c r="O20" s="439" t="s">
        <v>328</v>
      </c>
    </row>
    <row r="21" spans="1:15" ht="15" customHeight="1" x14ac:dyDescent="0.25">
      <c r="A21" s="14" t="s">
        <v>356</v>
      </c>
      <c r="B21" s="431">
        <f>IF('5.1-4 source'!B22&lt;&gt;"",'5.1-4 source'!B22,"")</f>
        <v>52.6</v>
      </c>
      <c r="C21" s="431">
        <f>IF('5.1-4 source'!C22&lt;&gt;"",'5.1-4 source'!C22,"")</f>
        <v>15.299999999999999</v>
      </c>
      <c r="D21" s="431">
        <f>IF('5.1-4 source'!D22&lt;&gt;"",'5.1-4 source'!D22,"")</f>
        <v>5</v>
      </c>
      <c r="E21" s="439" t="s">
        <v>328</v>
      </c>
      <c r="F21" s="439" t="s">
        <v>328</v>
      </c>
      <c r="G21" s="439" t="s">
        <v>328</v>
      </c>
      <c r="H21" s="439" t="s">
        <v>328</v>
      </c>
      <c r="I21" s="439" t="s">
        <v>328</v>
      </c>
      <c r="J21" s="474">
        <f>IF('5.1-4 source'!O22&lt;&gt;"",'5.1-4 source'!O22,"")</f>
        <v>30</v>
      </c>
      <c r="K21" s="474">
        <f>IF('5.1-4 source'!P22&lt;&gt;"",'5.1-4 source'!P22,"")</f>
        <v>10.6</v>
      </c>
      <c r="L21" s="474">
        <f>IF('5.1-4 source'!Q22&lt;&gt;"",'5.1-4 source'!Q22,"")</f>
        <v>18</v>
      </c>
      <c r="M21" s="474">
        <f>IF('5.1-4 source'!R22&lt;&gt;"",'5.1-4 source'!R22,"")</f>
        <v>26.200000000000003</v>
      </c>
      <c r="N21" s="474">
        <f>IF('5.1-4 source'!S22&lt;&gt;"",'5.1-4 source'!S22,"")</f>
        <v>5.4</v>
      </c>
      <c r="O21" s="474">
        <f>IF('5.1-4 source'!T22&lt;&gt;"",'5.1-4 source'!T22,"")</f>
        <v>17.299999999999997</v>
      </c>
    </row>
    <row r="22" spans="1:15" ht="15" customHeight="1" x14ac:dyDescent="0.25">
      <c r="A22" s="14" t="s">
        <v>347</v>
      </c>
      <c r="B22" s="431">
        <f>IF('5.1-4 source'!B23&lt;&gt;"",'5.1-4 source'!B23,"")</f>
        <v>248.63</v>
      </c>
      <c r="C22" s="431">
        <f>IF('5.1-4 source'!C23&lt;&gt;"",'5.1-4 source'!C23,"")</f>
        <v>257.39999999999998</v>
      </c>
      <c r="D22" s="431">
        <f>IF('5.1-4 source'!D23&lt;&gt;"",'5.1-4 source'!D23,"")</f>
        <v>324.43</v>
      </c>
      <c r="E22" s="439" t="s">
        <v>328</v>
      </c>
      <c r="F22" s="439" t="s">
        <v>328</v>
      </c>
      <c r="G22" s="439" t="s">
        <v>328</v>
      </c>
      <c r="H22" s="439" t="s">
        <v>328</v>
      </c>
      <c r="I22" s="439" t="s">
        <v>328</v>
      </c>
      <c r="J22" s="474">
        <f>IF('5.1-4 source'!O23&lt;&gt;"",'5.1-4 source'!O23,"")</f>
        <v>143.30000000000001</v>
      </c>
      <c r="K22" s="474">
        <f>IF('5.1-4 source'!P23&lt;&gt;"",'5.1-4 source'!P23,"")</f>
        <v>166.2</v>
      </c>
      <c r="L22" s="474">
        <f>IF('5.1-4 source'!Q23&lt;&gt;"",'5.1-4 source'!Q23,"")</f>
        <v>176.5</v>
      </c>
      <c r="M22" s="474">
        <f>IF('5.1-4 source'!R23&lt;&gt;"",'5.1-4 source'!R23,"")</f>
        <v>164.8</v>
      </c>
      <c r="N22" s="474">
        <f>IF('5.1-4 source'!S23&lt;&gt;"",'5.1-4 source'!S23,"")</f>
        <v>144.80000000000001</v>
      </c>
      <c r="O22" s="474">
        <f>IF('5.1-4 source'!T23&lt;&gt;"",'5.1-4 source'!T23,"")</f>
        <v>184.7</v>
      </c>
    </row>
    <row r="23" spans="1:15" ht="15" customHeight="1" x14ac:dyDescent="0.25">
      <c r="A23" s="14" t="s">
        <v>340</v>
      </c>
      <c r="B23" s="431">
        <f>IF('5.1-4 source'!B24&lt;&gt;"",'5.1-4 source'!B24,"")</f>
        <v>10</v>
      </c>
      <c r="C23" s="431">
        <f>IF('5.1-4 source'!C24&lt;&gt;"",'5.1-4 source'!C24,"")</f>
        <v>9.9</v>
      </c>
      <c r="D23" s="431">
        <f>IF('5.1-4 source'!D24&lt;&gt;"",'5.1-4 source'!D24,"")</f>
        <v>10.8</v>
      </c>
      <c r="E23" s="439" t="s">
        <v>328</v>
      </c>
      <c r="F23" s="439" t="s">
        <v>328</v>
      </c>
      <c r="G23" s="439" t="s">
        <v>328</v>
      </c>
      <c r="H23" s="439" t="s">
        <v>328</v>
      </c>
      <c r="I23" s="439" t="s">
        <v>328</v>
      </c>
      <c r="J23" s="474">
        <f>IF('5.1-4 source'!O24&lt;&gt;"",'5.1-4 source'!O24,"")</f>
        <v>10</v>
      </c>
      <c r="K23" s="474">
        <f>IF('5.1-4 source'!P24&lt;&gt;"",'5.1-4 source'!P24,"")</f>
        <v>9.1</v>
      </c>
      <c r="L23" s="474">
        <f>IF('5.1-4 source'!Q24&lt;&gt;"",'5.1-4 source'!Q24,"")</f>
        <v>10.6</v>
      </c>
      <c r="M23" s="474">
        <f>IF('5.1-4 source'!R24&lt;&gt;"",'5.1-4 source'!R24,"")</f>
        <v>8.6</v>
      </c>
      <c r="N23" s="474">
        <f>IF('5.1-4 source'!S24&lt;&gt;"",'5.1-4 source'!S24,"")</f>
        <v>7.9</v>
      </c>
      <c r="O23" s="474">
        <f>IF('5.1-4 source'!T24&lt;&gt;"",'5.1-4 source'!T24,"")</f>
        <v>9.7000000000000011</v>
      </c>
    </row>
    <row r="24" spans="1:15" ht="15" customHeight="1" x14ac:dyDescent="0.25">
      <c r="A24" s="14" t="s">
        <v>357</v>
      </c>
      <c r="B24" s="431">
        <f>IF('5.1-4 source'!B25&lt;&gt;"",'5.1-4 source'!B25,"")</f>
        <v>37.69</v>
      </c>
      <c r="C24" s="431">
        <f>IF('5.1-4 source'!C25&lt;&gt;"",'5.1-4 source'!C25,"")</f>
        <v>2.82</v>
      </c>
      <c r="D24" s="431">
        <f>IF('5.1-4 source'!D25&lt;&gt;"",'5.1-4 source'!D25,"")</f>
        <v>0.46</v>
      </c>
      <c r="E24" s="439" t="s">
        <v>328</v>
      </c>
      <c r="F24" s="439" t="s">
        <v>328</v>
      </c>
      <c r="G24" s="439" t="s">
        <v>328</v>
      </c>
      <c r="H24" s="439" t="s">
        <v>328</v>
      </c>
      <c r="I24" s="439" t="s">
        <v>328</v>
      </c>
      <c r="J24" s="474">
        <f>IF('5.1-4 source'!O25&lt;&gt;"",'5.1-4 source'!O25,"")</f>
        <v>8.9</v>
      </c>
      <c r="K24" s="474">
        <f>IF('5.1-4 source'!P25&lt;&gt;"",'5.1-4 source'!P25,"")</f>
        <v>0.5</v>
      </c>
      <c r="L24" s="474">
        <f>IF('5.1-4 source'!Q25&lt;&gt;"",'5.1-4 source'!Q25,"")</f>
        <v>5.8</v>
      </c>
      <c r="M24" s="474">
        <f>IF('5.1-4 source'!R25&lt;&gt;"",'5.1-4 source'!R25,"")</f>
        <v>3.1</v>
      </c>
      <c r="N24" s="474">
        <f>IF('5.1-4 source'!S25&lt;&gt;"",'5.1-4 source'!S25,"")</f>
        <v>1</v>
      </c>
      <c r="O24" s="474">
        <f>IF('5.1-4 source'!T25&lt;&gt;"",'5.1-4 source'!T25,"")</f>
        <v>1.6</v>
      </c>
    </row>
    <row r="25" spans="1:15" ht="15" customHeight="1" x14ac:dyDescent="0.25">
      <c r="A25" s="457" t="s">
        <v>129</v>
      </c>
      <c r="B25" s="451" t="str">
        <f>IF('5.1-4 source'!B26&lt;&gt;"",'5.1-4 source'!B26,"")</f>
        <v/>
      </c>
      <c r="C25" s="451" t="str">
        <f>IF('5.1-4 source'!C26&lt;&gt;"",'5.1-4 source'!C26,"")</f>
        <v/>
      </c>
      <c r="D25" s="451" t="str">
        <f>IF('5.1-4 source'!D26&lt;&gt;"",'5.1-4 source'!D26,"")</f>
        <v/>
      </c>
      <c r="E25" s="451" t="str">
        <f>IF('5.1-4 source'!E26&lt;&gt;"",'5.1-4 source'!E26,"")</f>
        <v/>
      </c>
      <c r="F25" s="451" t="str">
        <f>IF('5.1-4 source'!J26&lt;&gt;"",'5.1-4 source'!J26,"")</f>
        <v/>
      </c>
      <c r="G25" s="451" t="str">
        <f>IF('5.1-4 source'!K26&lt;&gt;"",'5.1-4 source'!K26,"")</f>
        <v/>
      </c>
      <c r="H25" s="451" t="str">
        <f>IF('5.1-4 source'!L26&lt;&gt;"",'5.1-4 source'!L26,"")</f>
        <v/>
      </c>
      <c r="I25" s="451" t="str">
        <f>IF('5.1-4 source'!M26&lt;&gt;"",'5.1-4 source'!M26,"")</f>
        <v/>
      </c>
      <c r="J25" s="479" t="str">
        <f>IF('5.1-4 source'!O26&lt;&gt;"",'5.1-4 source'!O26,"")</f>
        <v/>
      </c>
      <c r="K25" s="479" t="str">
        <f>IF('5.1-4 source'!P26&lt;&gt;"",'5.1-4 source'!P26,"")</f>
        <v/>
      </c>
      <c r="L25" s="479" t="str">
        <f>IF('5.1-4 source'!Q26&lt;&gt;"",'5.1-4 source'!Q26,"")</f>
        <v/>
      </c>
      <c r="M25" s="479" t="str">
        <f>IF('5.1-4 source'!R26&lt;&gt;"",'5.1-4 source'!R26,"")</f>
        <v/>
      </c>
      <c r="N25" s="479" t="str">
        <f>IF('5.1-4 source'!S26&lt;&gt;"",'5.1-4 source'!S26,"")</f>
        <v/>
      </c>
      <c r="O25" s="480" t="str">
        <f>IF('5.1-4 source'!T26&lt;&gt;"",'5.1-4 source'!T26,"")</f>
        <v/>
      </c>
    </row>
    <row r="26" spans="1:15" ht="15" customHeight="1" x14ac:dyDescent="0.25">
      <c r="A26" s="14" t="s">
        <v>352</v>
      </c>
      <c r="B26" s="431">
        <f>IF('5.1-4 source'!B27&lt;&gt;"",'5.1-4 source'!B27,"")</f>
        <v>67.819999999999993</v>
      </c>
      <c r="C26" s="431">
        <f>IF('5.1-4 source'!C27&lt;&gt;"",'5.1-4 source'!C27,"")</f>
        <v>69.59</v>
      </c>
      <c r="D26" s="431">
        <f>IF('5.1-4 source'!D27&lt;&gt;"",'5.1-4 source'!D27,"")</f>
        <v>71.47</v>
      </c>
      <c r="E26" s="431">
        <f>IF('5.1-4 source'!E27&lt;&gt;"",'5.1-4 source'!E27,"")</f>
        <v>68.19</v>
      </c>
      <c r="F26" s="431">
        <f>IF('5.1-4 source'!J27&lt;&gt;"",'5.1-4 source'!J27,"")</f>
        <v>60.63</v>
      </c>
      <c r="G26" s="431">
        <f>IF('5.1-4 source'!K27&lt;&gt;"",'5.1-4 source'!K27,"")</f>
        <v>70.64</v>
      </c>
      <c r="H26" s="431">
        <f>IF('5.1-4 source'!L27&lt;&gt;"",'5.1-4 source'!L27,"")</f>
        <v>72.150000000000006</v>
      </c>
      <c r="I26" s="431">
        <f>IF('5.1-4 source'!M27&lt;&gt;"",'5.1-4 source'!M27,"")</f>
        <v>77.650000000000006</v>
      </c>
      <c r="J26" s="474">
        <f>IF('5.1-4 source'!O27&lt;&gt;"",'5.1-4 source'!O27,"")</f>
        <v>47.3</v>
      </c>
      <c r="K26" s="474">
        <f>IF('5.1-4 source'!P27&lt;&gt;"",'5.1-4 source'!P27,"")</f>
        <v>67.100000000000009</v>
      </c>
      <c r="L26" s="474">
        <f>IF('5.1-4 source'!Q27&lt;&gt;"",'5.1-4 source'!Q27,"")</f>
        <v>57.999999999999993</v>
      </c>
      <c r="M26" s="474">
        <f>IF('5.1-4 source'!R27&lt;&gt;"",'5.1-4 source'!R27,"")</f>
        <v>52.2</v>
      </c>
      <c r="N26" s="474">
        <f>IF('5.1-4 source'!S27&lt;&gt;"",'5.1-4 source'!S27,"")</f>
        <v>63.4</v>
      </c>
      <c r="O26" s="474">
        <f>IF('5.1-4 source'!T27&lt;&gt;"",'5.1-4 source'!T27,"")</f>
        <v>64.2</v>
      </c>
    </row>
    <row r="27" spans="1:15" ht="15" customHeight="1" x14ac:dyDescent="0.25">
      <c r="A27" s="14" t="s">
        <v>157</v>
      </c>
      <c r="B27" s="431">
        <f>IF('5.1-4 source'!B29&lt;&gt;"",'5.1-4 source'!B29,"")</f>
        <v>27.500000000000004</v>
      </c>
      <c r="C27" s="431">
        <f>IF('5.1-4 source'!C29&lt;&gt;"",'5.1-4 source'!C29,"")</f>
        <v>33.200000000000003</v>
      </c>
      <c r="D27" s="431">
        <f>IF('5.1-4 source'!D29&lt;&gt;"",'5.1-4 source'!D29,"")</f>
        <v>45.1</v>
      </c>
      <c r="E27" s="431">
        <f>IF('5.1-4 source'!E29&lt;&gt;"",'5.1-4 source'!E29,"")</f>
        <v>31.3</v>
      </c>
      <c r="F27" s="431">
        <f>IF('5.1-4 source'!J29&lt;&gt;"",'5.1-4 source'!J29,"")</f>
        <v>31.1</v>
      </c>
      <c r="G27" s="431">
        <f>IF('5.1-4 source'!K29&lt;&gt;"",'5.1-4 source'!K29,"")</f>
        <v>68.5</v>
      </c>
      <c r="H27" s="431">
        <f>IF('5.1-4 source'!L29&lt;&gt;"",'5.1-4 source'!L29,"")</f>
        <v>66.600000000000009</v>
      </c>
      <c r="I27" s="431">
        <f>IF('5.1-4 source'!M29&lt;&gt;"",'5.1-4 source'!M29,"")</f>
        <v>87.2</v>
      </c>
      <c r="J27" s="474">
        <f>IF('5.1-4 source'!O29&lt;&gt;"",'5.1-4 source'!O29,"")</f>
        <v>9.7000000000000011</v>
      </c>
      <c r="K27" s="474">
        <f>IF('5.1-4 source'!P29&lt;&gt;"",'5.1-4 source'!P29,"")</f>
        <v>34.9</v>
      </c>
      <c r="L27" s="474">
        <f>IF('5.1-4 source'!Q29&lt;&gt;"",'5.1-4 source'!Q29,"")</f>
        <v>19</v>
      </c>
      <c r="M27" s="474">
        <f>IF('5.1-4 source'!R29&lt;&gt;"",'5.1-4 source'!R29,"")</f>
        <v>18.5</v>
      </c>
      <c r="N27" s="474">
        <f>IF('5.1-4 source'!S29&lt;&gt;"",'5.1-4 source'!S29,"")</f>
        <v>10.9</v>
      </c>
      <c r="O27" s="474">
        <f>IF('5.1-4 source'!T29&lt;&gt;"",'5.1-4 source'!T29,"")</f>
        <v>30.4</v>
      </c>
    </row>
    <row r="28" spans="1:15" ht="15" customHeight="1" x14ac:dyDescent="0.25">
      <c r="A28" s="22" t="s">
        <v>354</v>
      </c>
      <c r="B28" s="433">
        <f>IF('5.1-4 source'!B31&lt;&gt;"",'5.1-4 source'!B31,"")</f>
        <v>706.59</v>
      </c>
      <c r="C28" s="433">
        <f>IF('5.1-4 source'!C31&lt;&gt;"",'5.1-4 source'!C31,"")</f>
        <v>730.08</v>
      </c>
      <c r="D28" s="433">
        <f>IF('5.1-4 source'!D31&lt;&gt;"",'5.1-4 source'!D31,"")</f>
        <v>717.05</v>
      </c>
      <c r="E28" s="433">
        <f>IF('5.1-4 source'!E31&lt;&gt;"",'5.1-4 source'!E31,"")</f>
        <v>587.63</v>
      </c>
      <c r="F28" s="433">
        <f>IF('5.1-4 source'!J31&lt;&gt;"",'5.1-4 source'!J31,"")</f>
        <v>460.43</v>
      </c>
      <c r="G28" s="433">
        <f>IF('5.1-4 source'!K31&lt;&gt;"",'5.1-4 source'!K31,"")</f>
        <v>812.88</v>
      </c>
      <c r="H28" s="433">
        <f>IF('5.1-4 source'!L31&lt;&gt;"",'5.1-4 source'!L31,"")</f>
        <v>610.32000000000005</v>
      </c>
      <c r="I28" s="433">
        <f>IF('5.1-4 source'!M31&lt;&gt;"",'5.1-4 source'!M31,"")</f>
        <v>887.36</v>
      </c>
      <c r="J28" s="475">
        <f>IF('5.1-4 source'!O31&lt;&gt;"",'5.1-4 source'!O31,"")</f>
        <v>462.1</v>
      </c>
      <c r="K28" s="475">
        <f>IF('5.1-4 source'!P31&lt;&gt;"",'5.1-4 source'!P31,"")</f>
        <v>519.5</v>
      </c>
      <c r="L28" s="475">
        <f>IF('5.1-4 source'!Q31&lt;&gt;"",'5.1-4 source'!Q31,"")</f>
        <v>467.6</v>
      </c>
      <c r="M28" s="475">
        <f>IF('5.1-4 source'!R31&lt;&gt;"",'5.1-4 source'!R31,"")</f>
        <v>507.2</v>
      </c>
      <c r="N28" s="475">
        <f>IF('5.1-4 source'!S31&lt;&gt;"",'5.1-4 source'!S31,"")</f>
        <v>490</v>
      </c>
      <c r="O28" s="475">
        <f>IF('5.1-4 source'!T31&lt;&gt;"",'5.1-4 source'!T31,"")</f>
        <v>492.7</v>
      </c>
    </row>
    <row r="29" spans="1:15" ht="15" customHeight="1" x14ac:dyDescent="0.25">
      <c r="A29" s="22" t="s">
        <v>130</v>
      </c>
      <c r="B29" s="431">
        <f>IF('5.1-4 source'!B32&lt;&gt;"",'5.1-4 source'!B32,"")</f>
        <v>4.7</v>
      </c>
      <c r="C29" s="431">
        <f>IF('5.1-4 source'!C32&lt;&gt;"",'5.1-4 source'!C32,"")</f>
        <v>1.7999999999999998</v>
      </c>
      <c r="D29" s="431">
        <f>IF('5.1-4 source'!D32&lt;&gt;"",'5.1-4 source'!D32,"")</f>
        <v>0.1</v>
      </c>
      <c r="E29" s="431">
        <f>IF('5.1-4 source'!E32&lt;&gt;"",'5.1-4 source'!E32,"")</f>
        <v>7.0000000000000009</v>
      </c>
      <c r="F29" s="431">
        <f>IF('5.1-4 source'!J32&lt;&gt;"",'5.1-4 source'!J32,"")</f>
        <v>28.999999999999996</v>
      </c>
      <c r="G29" s="431">
        <f>IF('5.1-4 source'!K32&lt;&gt;"",'5.1-4 source'!K32,"")</f>
        <v>0.6</v>
      </c>
      <c r="H29" s="431">
        <f>IF('5.1-4 source'!L32&lt;&gt;"",'5.1-4 source'!L32,"")</f>
        <v>0.89999999999999991</v>
      </c>
      <c r="I29" s="431">
        <f>IF('5.1-4 source'!M32&lt;&gt;"",'5.1-4 source'!M32,"")</f>
        <v>0</v>
      </c>
      <c r="J29" s="474">
        <f>IF('5.1-4 source'!O32&lt;&gt;"",'5.1-4 source'!O32,"")</f>
        <v>25</v>
      </c>
      <c r="K29" s="474">
        <f>IF('5.1-4 source'!P32&lt;&gt;"",'5.1-4 source'!P32,"")</f>
        <v>11.200000000000001</v>
      </c>
      <c r="L29" s="474">
        <f>IF('5.1-4 source'!Q32&lt;&gt;"",'5.1-4 source'!Q32,"")</f>
        <v>22.5</v>
      </c>
      <c r="M29" s="474">
        <f>IF('5.1-4 source'!R32&lt;&gt;"",'5.1-4 source'!R32,"")</f>
        <v>18.899999999999999</v>
      </c>
      <c r="N29" s="474">
        <f>IF('5.1-4 source'!S32&lt;&gt;"",'5.1-4 source'!S32,"")</f>
        <v>13.200000000000001</v>
      </c>
      <c r="O29" s="474">
        <f>IF('5.1-4 source'!T32&lt;&gt;"",'5.1-4 source'!T32,"")</f>
        <v>13.5</v>
      </c>
    </row>
    <row r="30" spans="1:15" ht="22.5" x14ac:dyDescent="0.25">
      <c r="A30" s="31" t="s">
        <v>536</v>
      </c>
      <c r="B30" s="433">
        <f>IF('5.1-4 source'!B33&lt;&gt;"",'5.1-4 source'!B33,"")</f>
        <v>267.3</v>
      </c>
      <c r="C30" s="433">
        <f>IF('5.1-4 source'!C33&lt;&gt;"",'5.1-4 source'!C33,"")</f>
        <v>259.49</v>
      </c>
      <c r="D30" s="433">
        <f>IF('5.1-4 source'!D33&lt;&gt;"",'5.1-4 source'!D33,"")</f>
        <v>278.68</v>
      </c>
      <c r="E30" s="433">
        <f>IF('5.1-4 source'!E33&lt;&gt;"",'5.1-4 source'!E33,"")</f>
        <v>224.21</v>
      </c>
      <c r="F30" s="433">
        <f>IF('5.1-4 source'!J33&lt;&gt;"",'5.1-4 source'!J33,"")</f>
        <v>207.8</v>
      </c>
      <c r="G30" s="433">
        <f>IF('5.1-4 source'!K33&lt;&gt;"",'5.1-4 source'!K33,"")</f>
        <v>424.77</v>
      </c>
      <c r="H30" s="433">
        <f>IF('5.1-4 source'!L33&lt;&gt;"",'5.1-4 source'!L33,"")</f>
        <v>258.56</v>
      </c>
      <c r="I30" s="433">
        <f>IF('5.1-4 source'!M33&lt;&gt;"",'5.1-4 source'!M33,"")</f>
        <v>405.22</v>
      </c>
      <c r="J30" s="474">
        <f>IF('5.1-4 source'!O33&lt;&gt;"",'5.1-4 source'!O33,"")</f>
        <v>103.9</v>
      </c>
      <c r="K30" s="474">
        <f>IF('5.1-4 source'!P33&lt;&gt;"",'5.1-4 source'!P33,"")</f>
        <v>208.9</v>
      </c>
      <c r="L30" s="474">
        <f>IF('5.1-4 source'!Q33&lt;&gt;"",'5.1-4 source'!Q33,"")</f>
        <v>151.5</v>
      </c>
      <c r="M30" s="474">
        <f>IF('5.1-4 source'!R33&lt;&gt;"",'5.1-4 source'!R33,"")</f>
        <v>112.7</v>
      </c>
      <c r="N30" s="474">
        <f>IF('5.1-4 source'!S33&lt;&gt;"",'5.1-4 source'!S33,"")</f>
        <v>156.9</v>
      </c>
      <c r="O30" s="474">
        <f>IF('5.1-4 source'!T33&lt;&gt;"",'5.1-4 source'!T33,"")</f>
        <v>173.1</v>
      </c>
    </row>
    <row r="31" spans="1:15" ht="15" customHeight="1" x14ac:dyDescent="0.25">
      <c r="A31" s="22" t="s">
        <v>131</v>
      </c>
      <c r="B31" s="431">
        <f>IF('5.1-4 source'!B34&lt;&gt;"",'5.1-4 source'!B34,"")</f>
        <v>18.399999999999999</v>
      </c>
      <c r="C31" s="431">
        <f>IF('5.1-4 source'!C34&lt;&gt;"",'5.1-4 source'!C34,"")</f>
        <v>16.3</v>
      </c>
      <c r="D31" s="431">
        <f>IF('5.1-4 source'!D34&lt;&gt;"",'5.1-4 source'!D34,"")</f>
        <v>25.900000000000002</v>
      </c>
      <c r="E31" s="431">
        <f>IF('5.1-4 source'!E34&lt;&gt;"",'5.1-4 source'!E34,"")</f>
        <v>12.8</v>
      </c>
      <c r="F31" s="431">
        <f>IF('5.1-4 source'!J34&lt;&gt;"",'5.1-4 source'!J34,"")</f>
        <v>5.5</v>
      </c>
      <c r="G31" s="431">
        <f>IF('5.1-4 source'!K34&lt;&gt;"",'5.1-4 source'!K34,"")</f>
        <v>34.200000000000003</v>
      </c>
      <c r="H31" s="431">
        <f>IF('5.1-4 source'!L34&lt;&gt;"",'5.1-4 source'!L34,"")</f>
        <v>18.899999999999999</v>
      </c>
      <c r="I31" s="431">
        <f>IF('5.1-4 source'!M34&lt;&gt;"",'5.1-4 source'!M34,"")</f>
        <v>32</v>
      </c>
      <c r="J31" s="474">
        <f>IF('5.1-4 source'!O34&lt;&gt;"",'5.1-4 source'!O34,"")</f>
        <v>24</v>
      </c>
      <c r="K31" s="474">
        <f>IF('5.1-4 source'!P34&lt;&gt;"",'5.1-4 source'!P34,"")</f>
        <v>28.599999999999998</v>
      </c>
      <c r="L31" s="474">
        <f>IF('5.1-4 source'!Q34&lt;&gt;"",'5.1-4 source'!Q34,"")</f>
        <v>18.899999999999999</v>
      </c>
      <c r="M31" s="474">
        <f>IF('5.1-4 source'!R34&lt;&gt;"",'5.1-4 source'!R34,"")</f>
        <v>20.8</v>
      </c>
      <c r="N31" s="474">
        <f>IF('5.1-4 source'!S34&lt;&gt;"",'5.1-4 source'!S34,"")</f>
        <v>9.1</v>
      </c>
      <c r="O31" s="474">
        <f>IF('5.1-4 source'!T34&lt;&gt;"",'5.1-4 source'!T34,"")</f>
        <v>13.600000000000001</v>
      </c>
    </row>
    <row r="32" spans="1:15" ht="15" customHeight="1" x14ac:dyDescent="0.25">
      <c r="A32" s="457" t="s">
        <v>132</v>
      </c>
      <c r="B32" s="451" t="str">
        <f>IF('5.1-4 source'!B35&lt;&gt;"",'5.1-4 source'!B35,"")</f>
        <v/>
      </c>
      <c r="C32" s="451" t="str">
        <f>IF('5.1-4 source'!C35&lt;&gt;"",'5.1-4 source'!C35,"")</f>
        <v/>
      </c>
      <c r="D32" s="451" t="str">
        <f>IF('5.1-4 source'!D35&lt;&gt;"",'5.1-4 source'!D35,"")</f>
        <v/>
      </c>
      <c r="E32" s="451" t="str">
        <f>IF('5.1-4 source'!E35&lt;&gt;"",'5.1-4 source'!E35,"")</f>
        <v/>
      </c>
      <c r="F32" s="451" t="str">
        <f>IF('5.1-4 source'!J35&lt;&gt;"",'5.1-4 source'!J35,"")</f>
        <v/>
      </c>
      <c r="G32" s="451" t="str">
        <f>IF('5.1-4 source'!K35&lt;&gt;"",'5.1-4 source'!K35,"")</f>
        <v/>
      </c>
      <c r="H32" s="451" t="str">
        <f>IF('5.1-4 source'!L35&lt;&gt;"",'5.1-4 source'!L35,"")</f>
        <v/>
      </c>
      <c r="I32" s="451" t="str">
        <f>IF('5.1-4 source'!M35&lt;&gt;"",'5.1-4 source'!M35,"")</f>
        <v/>
      </c>
      <c r="J32" s="479" t="str">
        <f>IF('5.1-4 source'!O35&lt;&gt;"",'5.1-4 source'!O35,"")</f>
        <v/>
      </c>
      <c r="K32" s="479" t="str">
        <f>IF('5.1-4 source'!P35&lt;&gt;"",'5.1-4 source'!P35,"")</f>
        <v/>
      </c>
      <c r="L32" s="479" t="str">
        <f>IF('5.1-4 source'!Q35&lt;&gt;"",'5.1-4 source'!Q35,"")</f>
        <v/>
      </c>
      <c r="M32" s="479" t="str">
        <f>IF('5.1-4 source'!R35&lt;&gt;"",'5.1-4 source'!R35,"")</f>
        <v/>
      </c>
      <c r="N32" s="479" t="str">
        <f>IF('5.1-4 source'!S35&lt;&gt;"",'5.1-4 source'!S35,"")</f>
        <v/>
      </c>
      <c r="O32" s="480" t="str">
        <f>IF('5.1-4 source'!T35&lt;&gt;"",'5.1-4 source'!T35,"")</f>
        <v/>
      </c>
    </row>
    <row r="33" spans="1:21" ht="15" customHeight="1" x14ac:dyDescent="0.25">
      <c r="A33" s="253" t="s">
        <v>161</v>
      </c>
      <c r="B33" s="433">
        <f>IF('5.1-4 source'!B37&lt;&gt;"",'5.1-4 source'!B37,"")</f>
        <v>2298</v>
      </c>
      <c r="C33" s="433">
        <f>IF('5.1-4 source'!C37&lt;&gt;"",'5.1-4 source'!C37,"")</f>
        <v>2422</v>
      </c>
      <c r="D33" s="433">
        <f>IF('5.1-4 source'!D37&lt;&gt;"",'5.1-4 source'!D37,"")</f>
        <v>2492</v>
      </c>
      <c r="E33" s="433">
        <f>IF('5.1-4 source'!E37&lt;&gt;"",'5.1-4 source'!E37,"")</f>
        <v>1868</v>
      </c>
      <c r="F33" s="433">
        <f>IF('5.1-4 source'!J37&lt;&gt;"",'5.1-4 source'!J37,"")</f>
        <v>1079</v>
      </c>
      <c r="G33" s="433">
        <f>IF('5.1-4 source'!K37&lt;&gt;"",'5.1-4 source'!K37,"")</f>
        <v>2929</v>
      </c>
      <c r="H33" s="433">
        <f>IF('5.1-4 source'!L37&lt;&gt;"",'5.1-4 source'!L37,"")</f>
        <v>2147</v>
      </c>
      <c r="I33" s="433">
        <f>IF('5.1-4 source'!M37&lt;&gt;"",'5.1-4 source'!M37,"")</f>
        <v>3379</v>
      </c>
      <c r="J33" s="474">
        <f>IF('5.1-4 source'!O37&lt;&gt;"",'5.1-4 source'!O37,"")</f>
        <v>1186.4000000000001</v>
      </c>
      <c r="K33" s="474">
        <f>IF('5.1-4 source'!P37&lt;&gt;"",'5.1-4 source'!P37,"")</f>
        <v>1755.1</v>
      </c>
      <c r="L33" s="474">
        <f>IF('5.1-4 source'!Q37&lt;&gt;"",'5.1-4 source'!Q37,"")</f>
        <v>1397</v>
      </c>
      <c r="M33" s="474">
        <f>IF('5.1-4 source'!R37&lt;&gt;"",'5.1-4 source'!R37,"")</f>
        <v>1432.2</v>
      </c>
      <c r="N33" s="474">
        <f>IF('5.1-4 source'!S37&lt;&gt;"",'5.1-4 source'!S37,"")</f>
        <v>1604.4</v>
      </c>
      <c r="O33" s="474">
        <f>IF('5.1-4 source'!T37&lt;&gt;"",'5.1-4 source'!T37,"")</f>
        <v>1590.5</v>
      </c>
    </row>
    <row r="34" spans="1:21" ht="15" customHeight="1" x14ac:dyDescent="0.25">
      <c r="A34" s="639" t="s">
        <v>471</v>
      </c>
      <c r="B34" s="574"/>
      <c r="C34" s="574"/>
      <c r="D34" s="574"/>
      <c r="E34" s="574"/>
      <c r="F34" s="574"/>
      <c r="G34" s="574"/>
      <c r="H34" s="574"/>
      <c r="I34" s="574"/>
      <c r="J34" s="574"/>
      <c r="K34" s="574"/>
      <c r="L34" s="574"/>
      <c r="M34" s="574"/>
      <c r="N34" s="574"/>
      <c r="O34" s="574"/>
    </row>
    <row r="35" spans="1:21" ht="39.75" customHeight="1" x14ac:dyDescent="0.25">
      <c r="A35" s="572" t="s">
        <v>493</v>
      </c>
      <c r="B35" s="597"/>
      <c r="C35" s="597"/>
      <c r="D35" s="597"/>
      <c r="E35" s="597"/>
      <c r="F35" s="597"/>
      <c r="G35" s="597"/>
      <c r="H35" s="597"/>
      <c r="I35" s="597"/>
      <c r="J35" s="597"/>
      <c r="K35" s="597"/>
      <c r="L35" s="597"/>
      <c r="M35" s="597"/>
      <c r="N35" s="597"/>
      <c r="O35" s="597"/>
    </row>
    <row r="36" spans="1:21" ht="27.75" customHeight="1" x14ac:dyDescent="0.25">
      <c r="A36" s="572" t="s">
        <v>494</v>
      </c>
      <c r="B36" s="597"/>
      <c r="C36" s="597"/>
      <c r="D36" s="597"/>
      <c r="E36" s="597"/>
      <c r="F36" s="597"/>
      <c r="G36" s="597"/>
      <c r="H36" s="597"/>
      <c r="I36" s="597"/>
      <c r="J36" s="597"/>
      <c r="K36" s="597"/>
      <c r="L36" s="597"/>
      <c r="M36" s="597"/>
      <c r="N36" s="597"/>
      <c r="O36" s="597"/>
      <c r="P36" s="127"/>
      <c r="Q36" s="127"/>
      <c r="R36" s="127"/>
      <c r="S36" s="127"/>
      <c r="T36" s="127"/>
      <c r="U36" s="127"/>
    </row>
    <row r="37" spans="1:21" ht="15" customHeight="1" x14ac:dyDescent="0.25">
      <c r="A37" s="572" t="s">
        <v>302</v>
      </c>
      <c r="B37" s="597"/>
      <c r="C37" s="597"/>
      <c r="D37" s="597"/>
      <c r="E37" s="597"/>
      <c r="F37" s="597"/>
      <c r="G37" s="597"/>
      <c r="H37" s="597"/>
      <c r="I37" s="597"/>
      <c r="J37" s="597"/>
      <c r="K37" s="597"/>
      <c r="L37" s="597"/>
      <c r="M37" s="597"/>
      <c r="N37" s="597"/>
      <c r="O37" s="597"/>
    </row>
    <row r="38" spans="1:21" ht="30" customHeight="1" x14ac:dyDescent="0.25">
      <c r="A38" s="572" t="s">
        <v>528</v>
      </c>
      <c r="B38" s="597"/>
      <c r="C38" s="597"/>
      <c r="D38" s="597"/>
      <c r="E38" s="597"/>
      <c r="F38" s="597"/>
      <c r="G38" s="597"/>
      <c r="H38" s="597"/>
      <c r="I38" s="597"/>
      <c r="J38" s="597"/>
      <c r="K38" s="597"/>
      <c r="L38" s="597"/>
      <c r="M38" s="597"/>
      <c r="N38" s="597"/>
      <c r="O38" s="597"/>
      <c r="P38" s="127"/>
      <c r="Q38" s="127"/>
      <c r="R38" s="127"/>
      <c r="S38" s="127"/>
      <c r="T38" s="127"/>
      <c r="U38" s="127"/>
    </row>
    <row r="39" spans="1:21" ht="15" customHeight="1" x14ac:dyDescent="0.25">
      <c r="A39" s="572" t="s">
        <v>435</v>
      </c>
      <c r="B39" s="597"/>
      <c r="C39" s="597"/>
      <c r="D39" s="597"/>
      <c r="E39" s="597"/>
      <c r="F39" s="597"/>
      <c r="G39" s="597"/>
      <c r="H39" s="597"/>
      <c r="I39" s="597"/>
      <c r="J39" s="597"/>
      <c r="K39" s="597"/>
      <c r="L39" s="597"/>
      <c r="M39" s="597"/>
      <c r="N39" s="597"/>
      <c r="O39" s="597"/>
      <c r="P39" s="127"/>
      <c r="Q39" s="127"/>
      <c r="R39" s="127"/>
      <c r="S39" s="127"/>
      <c r="T39" s="127"/>
      <c r="U39" s="127"/>
    </row>
    <row r="40" spans="1:21" ht="30" customHeight="1" x14ac:dyDescent="0.25">
      <c r="A40" s="572" t="s">
        <v>292</v>
      </c>
      <c r="B40" s="597"/>
      <c r="C40" s="597"/>
      <c r="D40" s="597"/>
      <c r="E40" s="597"/>
      <c r="F40" s="597"/>
      <c r="G40" s="597"/>
      <c r="H40" s="597"/>
      <c r="I40" s="597"/>
      <c r="J40" s="597"/>
      <c r="K40" s="597"/>
      <c r="L40" s="597"/>
      <c r="M40" s="597"/>
      <c r="N40" s="597"/>
      <c r="O40" s="597"/>
      <c r="P40" s="127"/>
      <c r="Q40" s="127"/>
      <c r="R40" s="127"/>
      <c r="S40" s="127"/>
      <c r="T40" s="127"/>
      <c r="U40" s="127"/>
    </row>
    <row r="41" spans="1:21" ht="30" customHeight="1" x14ac:dyDescent="0.25">
      <c r="A41" s="572" t="s">
        <v>156</v>
      </c>
      <c r="B41" s="597"/>
      <c r="C41" s="597"/>
      <c r="D41" s="597"/>
      <c r="E41" s="597"/>
      <c r="F41" s="597"/>
      <c r="G41" s="597"/>
      <c r="H41" s="597"/>
      <c r="I41" s="597"/>
      <c r="J41" s="597"/>
      <c r="K41" s="597"/>
      <c r="L41" s="597"/>
      <c r="M41" s="597"/>
      <c r="N41" s="597"/>
      <c r="O41" s="597"/>
      <c r="P41" s="127"/>
      <c r="Q41" s="127"/>
      <c r="R41" s="127"/>
      <c r="S41" s="127"/>
      <c r="T41" s="127"/>
      <c r="U41" s="127"/>
    </row>
    <row r="42" spans="1:21" ht="15" customHeight="1" x14ac:dyDescent="0.25">
      <c r="A42" s="572" t="s">
        <v>295</v>
      </c>
      <c r="B42" s="597"/>
      <c r="C42" s="597"/>
      <c r="D42" s="597"/>
      <c r="E42" s="597"/>
      <c r="F42" s="597"/>
      <c r="G42" s="597"/>
      <c r="H42" s="597"/>
      <c r="I42" s="597"/>
      <c r="J42" s="597"/>
      <c r="K42" s="597"/>
      <c r="L42" s="597"/>
      <c r="M42" s="597"/>
      <c r="N42" s="597"/>
      <c r="O42" s="597"/>
      <c r="P42" s="127"/>
      <c r="Q42" s="127"/>
      <c r="R42" s="127"/>
      <c r="S42" s="127"/>
      <c r="T42" s="127"/>
      <c r="U42" s="127"/>
    </row>
    <row r="43" spans="1:21" ht="15" customHeight="1" x14ac:dyDescent="0.25">
      <c r="A43" s="572" t="s">
        <v>158</v>
      </c>
      <c r="B43" s="597"/>
      <c r="C43" s="597"/>
      <c r="D43" s="597"/>
      <c r="E43" s="597"/>
      <c r="F43" s="597"/>
      <c r="G43" s="597"/>
      <c r="H43" s="597"/>
      <c r="I43" s="597"/>
      <c r="J43" s="597"/>
      <c r="K43" s="597"/>
      <c r="L43" s="597"/>
      <c r="M43" s="597"/>
      <c r="N43" s="597"/>
      <c r="O43" s="597"/>
      <c r="P43" s="127"/>
      <c r="Q43" s="127"/>
      <c r="R43" s="127"/>
      <c r="S43" s="127"/>
      <c r="T43" s="127"/>
      <c r="U43" s="127"/>
    </row>
    <row r="44" spans="1:21" ht="15" customHeight="1" x14ac:dyDescent="0.25">
      <c r="A44" s="572" t="s">
        <v>432</v>
      </c>
      <c r="B44" s="597"/>
      <c r="C44" s="597"/>
      <c r="D44" s="597"/>
      <c r="E44" s="597"/>
      <c r="F44" s="597"/>
      <c r="G44" s="597"/>
      <c r="H44" s="597"/>
      <c r="I44" s="597"/>
      <c r="J44" s="597"/>
      <c r="K44" s="597"/>
      <c r="L44" s="597"/>
      <c r="M44" s="597"/>
      <c r="N44" s="597"/>
      <c r="O44" s="597"/>
      <c r="P44" s="127"/>
      <c r="Q44" s="127"/>
      <c r="R44" s="127"/>
      <c r="S44" s="127"/>
      <c r="T44" s="127"/>
      <c r="U44" s="127"/>
    </row>
    <row r="45" spans="1:21" ht="15" customHeight="1" x14ac:dyDescent="0.25">
      <c r="A45" s="572"/>
      <c r="B45" s="597"/>
      <c r="C45" s="597"/>
      <c r="D45" s="597"/>
      <c r="E45" s="597"/>
      <c r="F45" s="597"/>
      <c r="G45" s="597"/>
      <c r="H45" s="597"/>
      <c r="I45" s="597"/>
      <c r="J45" s="597"/>
      <c r="K45" s="597"/>
      <c r="L45" s="597"/>
      <c r="M45" s="597"/>
      <c r="N45" s="597"/>
      <c r="O45" s="597"/>
    </row>
    <row r="46" spans="1:21" x14ac:dyDescent="0.25">
      <c r="A46" s="631"/>
      <c r="B46" s="631"/>
      <c r="C46" s="631"/>
      <c r="D46" s="631"/>
      <c r="E46" s="631"/>
      <c r="F46" s="631"/>
      <c r="G46" s="631"/>
      <c r="H46" s="631"/>
      <c r="I46" s="631"/>
    </row>
    <row r="47" spans="1:21" x14ac:dyDescent="0.25">
      <c r="A47" s="655"/>
      <c r="B47" s="655"/>
      <c r="C47" s="655"/>
      <c r="D47" s="655"/>
      <c r="E47" s="655"/>
      <c r="F47" s="655"/>
      <c r="G47" s="27"/>
      <c r="H47" s="27"/>
      <c r="I47" s="27"/>
    </row>
    <row r="48" spans="1:21" ht="54" customHeight="1" x14ac:dyDescent="0.25">
      <c r="A48" s="604"/>
      <c r="B48" s="654"/>
      <c r="C48" s="654"/>
      <c r="D48" s="654"/>
      <c r="E48" s="654"/>
      <c r="F48" s="52"/>
      <c r="G48" s="27"/>
      <c r="H48" s="27"/>
      <c r="I48" s="27"/>
    </row>
    <row r="49" spans="1:9" ht="45.75" customHeight="1" x14ac:dyDescent="0.25">
      <c r="A49" s="50"/>
      <c r="B49" s="50"/>
      <c r="C49" s="50"/>
      <c r="D49" s="50"/>
      <c r="E49" s="50"/>
      <c r="F49" s="50"/>
      <c r="G49" s="50"/>
      <c r="H49" s="50"/>
      <c r="I49" s="50"/>
    </row>
  </sheetData>
  <mergeCells count="34">
    <mergeCell ref="A48:E48"/>
    <mergeCell ref="A42:O42"/>
    <mergeCell ref="A43:O43"/>
    <mergeCell ref="A44:O44"/>
    <mergeCell ref="H5:I5"/>
    <mergeCell ref="A38:O38"/>
    <mergeCell ref="A40:O40"/>
    <mergeCell ref="F5:G5"/>
    <mergeCell ref="A46:I46"/>
    <mergeCell ref="A47:F47"/>
    <mergeCell ref="O5:O6"/>
    <mergeCell ref="J4:L4"/>
    <mergeCell ref="M4:O4"/>
    <mergeCell ref="J5:J6"/>
    <mergeCell ref="K5:K6"/>
    <mergeCell ref="L5:L6"/>
    <mergeCell ref="M5:M6"/>
    <mergeCell ref="N5:N6"/>
    <mergeCell ref="A1:O1"/>
    <mergeCell ref="A41:O41"/>
    <mergeCell ref="A45:O45"/>
    <mergeCell ref="A34:O34"/>
    <mergeCell ref="A35:O35"/>
    <mergeCell ref="A36:O36"/>
    <mergeCell ref="A37:O37"/>
    <mergeCell ref="A3:A6"/>
    <mergeCell ref="B3:I3"/>
    <mergeCell ref="B4:E4"/>
    <mergeCell ref="F4:I4"/>
    <mergeCell ref="B5:B6"/>
    <mergeCell ref="C5:D5"/>
    <mergeCell ref="E5:E6"/>
    <mergeCell ref="A39:O39"/>
    <mergeCell ref="J3:O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34</vt:i4>
      </vt:variant>
    </vt:vector>
  </HeadingPairs>
  <TitlesOfParts>
    <vt:vector size="34" baseType="lpstr">
      <vt:lpstr>categories actives FT5.1</vt:lpstr>
      <vt:lpstr>regimes FT5.1</vt:lpstr>
      <vt:lpstr>5.1-1</vt:lpstr>
      <vt:lpstr>5.1-1 source</vt:lpstr>
      <vt:lpstr>5.1-2</vt:lpstr>
      <vt:lpstr>5.1-2 source</vt:lpstr>
      <vt:lpstr>5.1-3</vt:lpstr>
      <vt:lpstr>5.1-3 source</vt:lpstr>
      <vt:lpstr>5.1-4</vt:lpstr>
      <vt:lpstr>5.1-4 source</vt:lpstr>
      <vt:lpstr>5.1-5</vt:lpstr>
      <vt:lpstr>5.1-5 source</vt:lpstr>
      <vt:lpstr>5.1-6</vt:lpstr>
      <vt:lpstr>5.1-6 source</vt:lpstr>
      <vt:lpstr>5.1-7</vt:lpstr>
      <vt:lpstr>5.1-7 source</vt:lpstr>
      <vt:lpstr>5.1-8</vt:lpstr>
      <vt:lpstr>5.1-8 source</vt:lpstr>
      <vt:lpstr>5.1-9</vt:lpstr>
      <vt:lpstr>5.1-9 source</vt:lpstr>
      <vt:lpstr>5.1-10</vt:lpstr>
      <vt:lpstr>5.1-10 source</vt:lpstr>
      <vt:lpstr>5.1-11</vt:lpstr>
      <vt:lpstr>5.1-11 source</vt:lpstr>
      <vt:lpstr>5.1-12</vt:lpstr>
      <vt:lpstr>5.1-12 source</vt:lpstr>
      <vt:lpstr>5.1-13</vt:lpstr>
      <vt:lpstr>5.1-13 source</vt:lpstr>
      <vt:lpstr>5.1-14</vt:lpstr>
      <vt:lpstr>5.1-14 source</vt:lpstr>
      <vt:lpstr>5.1-15</vt:lpstr>
      <vt:lpstr>5.1-15 source</vt:lpstr>
      <vt:lpstr>5.1-16</vt:lpstr>
      <vt:lpstr>5.1-16 source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2020-10-08T08:52:02Z</dcterms:modified>
</cp:coreProperties>
</file>