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180" windowHeight="4440" activeTab="0"/>
  </bookViews>
  <sheets>
    <sheet name="2e grade" sheetId="1" r:id="rId1"/>
    <sheet name="3e grade" sheetId="2" r:id="rId2"/>
    <sheet name="4e grade" sheetId="3" r:id="rId3"/>
  </sheets>
  <definedNames>
    <definedName name="_xlnm.Print_Area" localSheetId="0">'2e grade'!$A$1:$E$44</definedName>
  </definedNames>
  <calcPr fullCalcOnLoad="1"/>
</workbook>
</file>

<file path=xl/sharedStrings.xml><?xml version="1.0" encoding="utf-8"?>
<sst xmlns="http://schemas.openxmlformats.org/spreadsheetml/2006/main" count="111" uniqueCount="38">
  <si>
    <t>1. En effectifs physiques</t>
  </si>
  <si>
    <t>Enveloppe catégorielle ministérielle obtenue en LFI</t>
  </si>
  <si>
    <t>Taux demandé</t>
  </si>
  <si>
    <t xml:space="preserve">Valeur moyenne annuelle du point fonction publique </t>
  </si>
  <si>
    <t>Coût indiciaire</t>
  </si>
  <si>
    <t xml:space="preserve">Coût indemnitaire </t>
  </si>
  <si>
    <t>Surcoût cotisations sociales (hors CAS)</t>
  </si>
  <si>
    <t>Cotisations employeur sur gain</t>
  </si>
  <si>
    <t>Surcoût indemnitaire lié à la variation du  nombre de promouvables</t>
  </si>
  <si>
    <t>Surcoût indemnitaire lié à la variation du taux</t>
  </si>
  <si>
    <t>Surcoût indiciaire</t>
  </si>
  <si>
    <r>
      <t xml:space="preserve">Nombre de promouvables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</si>
  <si>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 xml:space="preserve">Nombre maximal d'agents pouvant être promus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</si>
  <si>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 xml:space="preserve">Nombre de promotions attendues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</si>
  <si>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 xml:space="preserve">Gain indiciaire moyen par promotion (en nombre de points d'indice majoré) </t>
    </r>
    <r>
      <rPr>
        <vertAlign val="superscript"/>
        <sz val="8"/>
        <rFont val="Arial"/>
        <family val="2"/>
      </rPr>
      <t>2</t>
    </r>
  </si>
  <si>
    <r>
      <t xml:space="preserve">Gain indemnitaire moyen par promotion (en euros) </t>
    </r>
    <r>
      <rPr>
        <vertAlign val="superscript"/>
        <sz val="8"/>
        <rFont val="Arial"/>
        <family val="2"/>
      </rPr>
      <t>3</t>
    </r>
  </si>
  <si>
    <t>Coût cotisations</t>
  </si>
  <si>
    <t>Surcoût indiciaire lié à la variation du taux</t>
  </si>
  <si>
    <t>Année :</t>
  </si>
  <si>
    <t>2. Le gain indiciaire moyen doit être cohérent avec le gain "réel" constaté sur les années précédentes, correspondant à la différence entre l'indice moyen des agents promus dans le grade d'avancement et leur indice moyen dans le grade de base ; 
Son calcul devra être justifié, par exemple en fournissant en complément de l'annexe la répartition des promus par échelon de départ.</t>
  </si>
  <si>
    <t>3. Le gain indemnitaire moyen peut être calculé par différence entre le taux moyen du grade d'avancement et celui du grade d'origine. Dans tous les cas, le calcul effectué devra être explicité.</t>
  </si>
  <si>
    <t>Taux de cotisation indiciaire</t>
  </si>
  <si>
    <t>Taux de cotisation indemnitaire</t>
  </si>
  <si>
    <t>Programme(s) concerné(s) :</t>
  </si>
  <si>
    <t>Surcoût indiciaire lié à la variation du nombre de promouvables</t>
  </si>
  <si>
    <t xml:space="preserve">Surcoût cotisations sociales (hors CAS) </t>
  </si>
  <si>
    <t>Surcoût indemnitaire</t>
  </si>
  <si>
    <t>Corps concerné :</t>
  </si>
  <si>
    <t>Coût budgétaire annuel des promotions</t>
  </si>
  <si>
    <r>
      <t xml:space="preserve">dont surcoût au titre des mesures générales (variation du point et des taux de cotisation) </t>
    </r>
    <r>
      <rPr>
        <b/>
        <i/>
        <vertAlign val="superscript"/>
        <sz val="8"/>
        <rFont val="Arial"/>
        <family val="2"/>
      </rPr>
      <t>4</t>
    </r>
  </si>
  <si>
    <t>4. Il s'agit des surcoûts en base (par rapport à l'année antérieure)</t>
  </si>
  <si>
    <t>Grade d'avancement :</t>
  </si>
  <si>
    <t>Annexe financière à la circulaire "promus-promouvables" - accès au 2e grade</t>
  </si>
  <si>
    <t>Annexe financière à la circulaire "promus-promouvables" - accès au 3e grade</t>
  </si>
  <si>
    <t>Annexe financière à la circulaire "promus-promouvables" - accès au 4e grade</t>
  </si>
  <si>
    <r>
      <t xml:space="preserve">dont surcoût lié à la variation du taux </t>
    </r>
    <r>
      <rPr>
        <b/>
        <i/>
        <vertAlign val="superscript"/>
        <sz val="8"/>
        <color indexed="10"/>
        <rFont val="Arial"/>
        <family val="2"/>
      </rPr>
      <t>4</t>
    </r>
  </si>
  <si>
    <r>
      <t xml:space="preserve">dont surcoût lié à la variation du nombre de promouvables </t>
    </r>
    <r>
      <rPr>
        <b/>
        <i/>
        <vertAlign val="superscript"/>
        <sz val="8"/>
        <rFont val="Arial"/>
        <family val="2"/>
      </rPr>
      <t>4</t>
    </r>
  </si>
  <si>
    <t>Surcoût par rapport à l'année N-1 (si positif)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</si>
</sst>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\ _F_-;\-* #,##0.0\ _F_-;_-* &quot;-&quot;??\ _F_-;_-@_-"/>
    <numFmt numFmtId="181" formatCode="_-* #,##0\ _F_-;\-* #,##0\ _F_-;_-* &quot;-&quot;??\ _F_-;_-@_-"/>
    <numFmt numFmtId="182" formatCode="_-* #,##0.000\ _F_-;\-* #,##0.000\ _F_-;_-* &quot;-&quot;??\ _F_-;_-@_-"/>
    <numFmt numFmtId="183" formatCode="0.0%"/>
    <numFmt numFmtId="184" formatCode="0.0"/>
    <numFmt numFmtId="185" formatCode="_-* #,##0.0000\ _F_-;\-* #,##0.0000\ _F_-;_-* &quot;-&quot;??\ _F_-;_-@_-"/>
    <numFmt numFmtId="186" formatCode="_-* #,##0.0\ _€_-;\-* #,##0.0\ _€_-;_-* &quot;-&quot;?\ _€_-;_-@_-"/>
    <numFmt numFmtId="187" formatCode="_-* #,##0.0000\ _€_-;\-* #,##0.0000\ _€_-;_-* &quot;-&quot;????\ _€_-;_-@_-"/>
    <numFmt numFmtId="188" formatCode="0.000"/>
    <numFmt numFmtId="189" formatCode="_-* #,##0.000\ _€_-;\-* #,##0.000\ _€_-;_-* &quot;-&quot;???\ _€_-;_-@_-"/>
    <numFmt numFmtId="190" formatCode="0.0000"/>
  </numFmts>
  <fonts count="5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u val="double"/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vertAlign val="superscript"/>
      <sz val="8"/>
      <color indexed="10"/>
      <name val="Arial"/>
      <family val="2"/>
    </font>
    <font>
      <b/>
      <i/>
      <vertAlign val="superscript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43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79" fontId="1" fillId="0" borderId="0" xfId="47" applyFont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1" fontId="8" fillId="33" borderId="15" xfId="47" applyNumberFormat="1" applyFont="1" applyFill="1" applyBorder="1" applyAlignment="1">
      <alignment horizontal="right" vertical="center" wrapText="1"/>
    </xf>
    <xf numFmtId="181" fontId="8" fillId="33" borderId="16" xfId="47" applyNumberFormat="1" applyFont="1" applyFill="1" applyBorder="1" applyAlignment="1">
      <alignment horizontal="right" vertical="center" wrapText="1"/>
    </xf>
    <xf numFmtId="181" fontId="1" fillId="33" borderId="17" xfId="47" applyNumberFormat="1" applyFont="1" applyFill="1" applyBorder="1" applyAlignment="1">
      <alignment horizontal="right" vertical="center" wrapText="1"/>
    </xf>
    <xf numFmtId="181" fontId="1" fillId="33" borderId="18" xfId="47" applyNumberFormat="1" applyFont="1" applyFill="1" applyBorder="1" applyAlignment="1">
      <alignment horizontal="right" vertical="center" wrapText="1"/>
    </xf>
    <xf numFmtId="181" fontId="5" fillId="33" borderId="19" xfId="47" applyNumberFormat="1" applyFont="1" applyFill="1" applyBorder="1" applyAlignment="1">
      <alignment horizontal="right" vertical="center" wrapText="1"/>
    </xf>
    <xf numFmtId="181" fontId="5" fillId="33" borderId="20" xfId="47" applyNumberFormat="1" applyFont="1" applyFill="1" applyBorder="1" applyAlignment="1">
      <alignment horizontal="right" vertical="center" wrapText="1"/>
    </xf>
    <xf numFmtId="181" fontId="7" fillId="33" borderId="21" xfId="47" applyNumberFormat="1" applyFont="1" applyFill="1" applyBorder="1" applyAlignment="1">
      <alignment horizontal="right" vertical="center" wrapText="1"/>
    </xf>
    <xf numFmtId="181" fontId="7" fillId="33" borderId="22" xfId="47" applyNumberFormat="1" applyFont="1" applyFill="1" applyBorder="1" applyAlignment="1">
      <alignment horizontal="right" vertical="center" wrapText="1"/>
    </xf>
    <xf numFmtId="181" fontId="8" fillId="33" borderId="23" xfId="47" applyNumberFormat="1" applyFont="1" applyFill="1" applyBorder="1" applyAlignment="1">
      <alignment horizontal="right" vertical="center" wrapText="1"/>
    </xf>
    <xf numFmtId="181" fontId="8" fillId="33" borderId="24" xfId="47" applyNumberFormat="1" applyFont="1" applyFill="1" applyBorder="1" applyAlignment="1">
      <alignment horizontal="right" vertical="center" wrapText="1"/>
    </xf>
    <xf numFmtId="181" fontId="8" fillId="33" borderId="25" xfId="47" applyNumberFormat="1" applyFont="1" applyFill="1" applyBorder="1" applyAlignment="1">
      <alignment horizontal="right" vertical="center" wrapText="1"/>
    </xf>
    <xf numFmtId="181" fontId="8" fillId="33" borderId="26" xfId="47" applyNumberFormat="1" applyFont="1" applyFill="1" applyBorder="1" applyAlignment="1">
      <alignment horizontal="right" vertical="center" wrapText="1"/>
    </xf>
    <xf numFmtId="181" fontId="7" fillId="33" borderId="27" xfId="47" applyNumberFormat="1" applyFont="1" applyFill="1" applyBorder="1" applyAlignment="1">
      <alignment horizontal="right" vertical="center" wrapText="1"/>
    </xf>
    <xf numFmtId="181" fontId="7" fillId="33" borderId="28" xfId="47" applyNumberFormat="1" applyFont="1" applyFill="1" applyBorder="1" applyAlignment="1">
      <alignment horizontal="right" vertical="center" wrapText="1"/>
    </xf>
    <xf numFmtId="181" fontId="8" fillId="33" borderId="29" xfId="47" applyNumberFormat="1" applyFont="1" applyFill="1" applyBorder="1" applyAlignment="1">
      <alignment horizontal="right" vertical="center" wrapText="1"/>
    </xf>
    <xf numFmtId="181" fontId="8" fillId="33" borderId="30" xfId="47" applyNumberFormat="1" applyFont="1" applyFill="1" applyBorder="1" applyAlignment="1">
      <alignment horizontal="right" vertical="center" wrapText="1"/>
    </xf>
    <xf numFmtId="0" fontId="1" fillId="13" borderId="31" xfId="0" applyFont="1" applyFill="1" applyBorder="1" applyAlignment="1" applyProtection="1">
      <alignment horizontal="right" vertical="center" wrapText="1"/>
      <protection locked="0"/>
    </xf>
    <xf numFmtId="0" fontId="1" fillId="13" borderId="32" xfId="0" applyFont="1" applyFill="1" applyBorder="1" applyAlignment="1" applyProtection="1">
      <alignment horizontal="right" vertical="center" wrapText="1"/>
      <protection locked="0"/>
    </xf>
    <xf numFmtId="181" fontId="1" fillId="13" borderId="32" xfId="0" applyNumberFormat="1" applyFont="1" applyFill="1" applyBorder="1" applyAlignment="1" applyProtection="1">
      <alignment horizontal="right" vertical="center" wrapText="1"/>
      <protection locked="0"/>
    </xf>
    <xf numFmtId="181" fontId="1" fillId="13" borderId="31" xfId="0" applyNumberFormat="1" applyFont="1" applyFill="1" applyBorder="1" applyAlignment="1" applyProtection="1">
      <alignment horizontal="right" vertical="center" wrapText="1"/>
      <protection locked="0"/>
    </xf>
    <xf numFmtId="181" fontId="8" fillId="33" borderId="32" xfId="47" applyNumberFormat="1" applyFont="1" applyFill="1" applyBorder="1" applyAlignment="1">
      <alignment horizontal="right" vertical="center" wrapText="1"/>
    </xf>
    <xf numFmtId="181" fontId="8" fillId="33" borderId="33" xfId="47" applyNumberFormat="1" applyFont="1" applyFill="1" applyBorder="1" applyAlignment="1">
      <alignment horizontal="right" vertical="center" wrapText="1"/>
    </xf>
    <xf numFmtId="181" fontId="7" fillId="33" borderId="34" xfId="47" applyNumberFormat="1" applyFont="1" applyFill="1" applyBorder="1" applyAlignment="1">
      <alignment horizontal="right" vertical="center" wrapText="1"/>
    </xf>
    <xf numFmtId="181" fontId="8" fillId="33" borderId="35" xfId="47" applyNumberFormat="1" applyFont="1" applyFill="1" applyBorder="1" applyAlignment="1">
      <alignment horizontal="right" vertical="center" wrapText="1"/>
    </xf>
    <xf numFmtId="181" fontId="7" fillId="33" borderId="36" xfId="47" applyNumberFormat="1" applyFont="1" applyFill="1" applyBorder="1" applyAlignment="1">
      <alignment horizontal="right" vertical="center" wrapText="1"/>
    </xf>
    <xf numFmtId="181" fontId="8" fillId="33" borderId="37" xfId="47" applyNumberFormat="1" applyFont="1" applyFill="1" applyBorder="1" applyAlignment="1">
      <alignment horizontal="right" vertical="center" wrapText="1"/>
    </xf>
    <xf numFmtId="0" fontId="52" fillId="0" borderId="38" xfId="0" applyFont="1" applyBorder="1" applyAlignment="1">
      <alignment vertical="center" wrapText="1"/>
    </xf>
    <xf numFmtId="181" fontId="52" fillId="33" borderId="39" xfId="47" applyNumberFormat="1" applyFont="1" applyFill="1" applyBorder="1" applyAlignment="1">
      <alignment horizontal="right" vertical="center" wrapText="1"/>
    </xf>
    <xf numFmtId="181" fontId="52" fillId="33" borderId="40" xfId="47" applyNumberFormat="1" applyFont="1" applyFill="1" applyBorder="1" applyAlignment="1">
      <alignment horizontal="right" vertical="center" wrapText="1"/>
    </xf>
    <xf numFmtId="1" fontId="1" fillId="34" borderId="32" xfId="0" applyNumberFormat="1" applyFont="1" applyFill="1" applyBorder="1" applyAlignment="1" applyProtection="1">
      <alignment horizontal="right" vertical="center" wrapText="1"/>
      <protection locked="0"/>
    </xf>
    <xf numFmtId="10" fontId="1" fillId="34" borderId="33" xfId="0" applyNumberFormat="1" applyFont="1" applyFill="1" applyBorder="1" applyAlignment="1" applyProtection="1">
      <alignment horizontal="right" vertical="center" wrapText="1"/>
      <protection locked="0"/>
    </xf>
    <xf numFmtId="10" fontId="1" fillId="34" borderId="41" xfId="0" applyNumberFormat="1" applyFont="1" applyFill="1" applyBorder="1" applyAlignment="1" applyProtection="1">
      <alignment horizontal="right" vertical="center" wrapText="1"/>
      <protection locked="0"/>
    </xf>
    <xf numFmtId="9" fontId="1" fillId="34" borderId="33" xfId="0" applyNumberFormat="1" applyFont="1" applyFill="1" applyBorder="1" applyAlignment="1" applyProtection="1">
      <alignment horizontal="right" vertical="center" wrapText="1"/>
      <protection locked="0"/>
    </xf>
    <xf numFmtId="9" fontId="1" fillId="34" borderId="41" xfId="0" applyNumberFormat="1" applyFont="1" applyFill="1" applyBorder="1" applyAlignment="1" applyProtection="1">
      <alignment horizontal="right" vertical="center" wrapText="1"/>
      <protection locked="0"/>
    </xf>
    <xf numFmtId="181" fontId="5" fillId="33" borderId="36" xfId="47" applyNumberFormat="1" applyFont="1" applyFill="1" applyBorder="1" applyAlignment="1">
      <alignment horizontal="right" vertical="center" wrapText="1"/>
    </xf>
    <xf numFmtId="181" fontId="5" fillId="33" borderId="42" xfId="47" applyNumberFormat="1" applyFont="1" applyFill="1" applyBorder="1" applyAlignment="1">
      <alignment horizontal="right" vertical="center" wrapText="1"/>
    </xf>
    <xf numFmtId="181" fontId="52" fillId="33" borderId="43" xfId="47" applyNumberFormat="1" applyFont="1" applyFill="1" applyBorder="1" applyAlignment="1">
      <alignment horizontal="right" vertical="center" wrapText="1"/>
    </xf>
    <xf numFmtId="184" fontId="1" fillId="33" borderId="32" xfId="0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 vertical="center"/>
    </xf>
    <xf numFmtId="181" fontId="2" fillId="0" borderId="0" xfId="0" applyNumberFormat="1" applyFont="1" applyAlignment="1">
      <alignment vertical="center"/>
    </xf>
    <xf numFmtId="1" fontId="1" fillId="34" borderId="44" xfId="0" applyNumberFormat="1" applyFont="1" applyFill="1" applyBorder="1" applyAlignment="1" applyProtection="1">
      <alignment horizontal="right" vertical="center" wrapText="1"/>
      <protection locked="0"/>
    </xf>
    <xf numFmtId="181" fontId="1" fillId="13" borderId="44" xfId="0" applyNumberFormat="1" applyFont="1" applyFill="1" applyBorder="1" applyAlignment="1" applyProtection="1">
      <alignment horizontal="right" vertical="center" wrapText="1"/>
      <protection locked="0"/>
    </xf>
    <xf numFmtId="0" fontId="1" fillId="13" borderId="44" xfId="0" applyFont="1" applyFill="1" applyBorder="1" applyAlignment="1" applyProtection="1">
      <alignment horizontal="right" vertical="center" wrapText="1"/>
      <protection locked="0"/>
    </xf>
    <xf numFmtId="10" fontId="1" fillId="34" borderId="45" xfId="0" applyNumberFormat="1" applyFont="1" applyFill="1" applyBorder="1" applyAlignment="1" applyProtection="1">
      <alignment horizontal="right" vertical="center" wrapText="1"/>
      <protection locked="0"/>
    </xf>
    <xf numFmtId="9" fontId="1" fillId="34" borderId="45" xfId="0" applyNumberFormat="1" applyFont="1" applyFill="1" applyBorder="1" applyAlignment="1" applyProtection="1">
      <alignment horizontal="right" vertical="center" wrapText="1"/>
      <protection locked="0"/>
    </xf>
    <xf numFmtId="181" fontId="8" fillId="33" borderId="44" xfId="47" applyNumberFormat="1" applyFont="1" applyFill="1" applyBorder="1" applyAlignment="1">
      <alignment horizontal="right" vertical="center" wrapText="1"/>
    </xf>
    <xf numFmtId="181" fontId="1" fillId="33" borderId="46" xfId="47" applyNumberFormat="1" applyFont="1" applyFill="1" applyBorder="1" applyAlignment="1">
      <alignment horizontal="right" vertical="center" wrapText="1"/>
    </xf>
    <xf numFmtId="181" fontId="5" fillId="33" borderId="47" xfId="47" applyNumberFormat="1" applyFont="1" applyFill="1" applyBorder="1" applyAlignment="1">
      <alignment horizontal="right" vertical="center" wrapText="1"/>
    </xf>
    <xf numFmtId="181" fontId="53" fillId="35" borderId="48" xfId="47" applyNumberFormat="1" applyFont="1" applyFill="1" applyBorder="1" applyAlignment="1">
      <alignment horizontal="right" vertical="center" wrapText="1"/>
    </xf>
    <xf numFmtId="181" fontId="53" fillId="35" borderId="49" xfId="47" applyNumberFormat="1" applyFont="1" applyFill="1" applyBorder="1" applyAlignment="1">
      <alignment horizontal="right" vertical="center" wrapText="1"/>
    </xf>
    <xf numFmtId="181" fontId="53" fillId="35" borderId="44" xfId="47" applyNumberFormat="1" applyFont="1" applyFill="1" applyBorder="1" applyAlignment="1">
      <alignment horizontal="right" vertical="center" wrapText="1"/>
    </xf>
    <xf numFmtId="181" fontId="0" fillId="0" borderId="0" xfId="0" applyNumberFormat="1" applyFont="1" applyAlignment="1">
      <alignment vertical="center"/>
    </xf>
    <xf numFmtId="184" fontId="1" fillId="33" borderId="31" xfId="0" applyNumberFormat="1" applyFont="1" applyFill="1" applyBorder="1" applyAlignment="1">
      <alignment horizontal="right" vertical="center" wrapText="1"/>
    </xf>
    <xf numFmtId="1" fontId="1" fillId="34" borderId="31" xfId="0" applyNumberFormat="1" applyFont="1" applyFill="1" applyBorder="1" applyAlignment="1" applyProtection="1">
      <alignment horizontal="right" vertical="center" wrapText="1"/>
      <protection locked="0"/>
    </xf>
    <xf numFmtId="181" fontId="2" fillId="0" borderId="0" xfId="0" applyNumberFormat="1" applyFont="1" applyFill="1" applyAlignment="1">
      <alignment vertical="center"/>
    </xf>
    <xf numFmtId="184" fontId="1" fillId="33" borderId="44" xfId="0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50" xfId="0" applyFont="1" applyBorder="1" applyAlignment="1" applyProtection="1">
      <alignment horizontal="left" vertical="center" wrapText="1"/>
      <protection/>
    </xf>
    <xf numFmtId="0" fontId="5" fillId="0" borderId="50" xfId="0" applyFont="1" applyBorder="1" applyAlignment="1" applyProtection="1">
      <alignment vertical="center" wrapText="1"/>
      <protection/>
    </xf>
    <xf numFmtId="0" fontId="5" fillId="0" borderId="51" xfId="0" applyFont="1" applyBorder="1" applyAlignment="1" applyProtection="1">
      <alignment horizontal="left" vertical="center" wrapText="1"/>
      <protection/>
    </xf>
    <xf numFmtId="181" fontId="1" fillId="13" borderId="44" xfId="47" applyNumberFormat="1" applyFont="1" applyFill="1" applyBorder="1" applyAlignment="1" applyProtection="1">
      <alignment horizontal="right" vertical="center" wrapText="1"/>
      <protection locked="0"/>
    </xf>
    <xf numFmtId="181" fontId="1" fillId="13" borderId="32" xfId="47" applyNumberFormat="1" applyFont="1" applyFill="1" applyBorder="1" applyAlignment="1" applyProtection="1">
      <alignment horizontal="right" vertical="center" wrapText="1"/>
      <protection locked="0"/>
    </xf>
    <xf numFmtId="181" fontId="1" fillId="13" borderId="15" xfId="47" applyNumberFormat="1" applyFont="1" applyFill="1" applyBorder="1" applyAlignment="1" applyProtection="1">
      <alignment horizontal="right" vertical="center" wrapText="1"/>
      <protection locked="0"/>
    </xf>
    <xf numFmtId="181" fontId="1" fillId="13" borderId="16" xfId="47" applyNumberFormat="1" applyFont="1" applyFill="1" applyBorder="1" applyAlignment="1" applyProtection="1">
      <alignment horizontal="right" vertical="center" wrapText="1"/>
      <protection locked="0"/>
    </xf>
    <xf numFmtId="190" fontId="1" fillId="34" borderId="45" xfId="0" applyNumberFormat="1" applyFont="1" applyFill="1" applyBorder="1" applyAlignment="1" applyProtection="1">
      <alignment horizontal="right" vertical="center" wrapText="1"/>
      <protection locked="0"/>
    </xf>
    <xf numFmtId="190" fontId="1" fillId="34" borderId="33" xfId="0" applyNumberFormat="1" applyFont="1" applyFill="1" applyBorder="1" applyAlignment="1" applyProtection="1">
      <alignment horizontal="right" vertical="center" wrapText="1"/>
      <protection locked="0"/>
    </xf>
    <xf numFmtId="190" fontId="1" fillId="34" borderId="41" xfId="0" applyNumberFormat="1" applyFont="1" applyFill="1" applyBorder="1" applyAlignment="1" applyProtection="1">
      <alignment horizontal="right" vertical="center" wrapText="1"/>
      <protection locked="0"/>
    </xf>
    <xf numFmtId="179" fontId="5" fillId="13" borderId="37" xfId="47" applyFont="1" applyFill="1" applyBorder="1" applyAlignment="1" applyProtection="1">
      <alignment horizontal="center" vertical="center" wrapText="1"/>
      <protection locked="0"/>
    </xf>
    <xf numFmtId="0" fontId="5" fillId="13" borderId="30" xfId="0" applyFont="1" applyFill="1" applyBorder="1" applyAlignment="1" applyProtection="1">
      <alignment horizontal="center" vertical="center" wrapText="1"/>
      <protection locked="0"/>
    </xf>
    <xf numFmtId="0" fontId="5" fillId="13" borderId="29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Fill="1" applyBorder="1" applyAlignment="1">
      <alignment vertical="center" wrapText="1"/>
    </xf>
    <xf numFmtId="1" fontId="4" fillId="36" borderId="53" xfId="0" applyNumberFormat="1" applyFont="1" applyFill="1" applyBorder="1" applyAlignment="1" applyProtection="1">
      <alignment horizontal="center" vertical="center" wrapText="1"/>
      <protection/>
    </xf>
    <xf numFmtId="1" fontId="4" fillId="36" borderId="54" xfId="47" applyNumberFormat="1" applyFont="1" applyFill="1" applyBorder="1" applyAlignment="1" applyProtection="1">
      <alignment horizontal="center" vertical="center" wrapText="1"/>
      <protection/>
    </xf>
    <xf numFmtId="1" fontId="4" fillId="36" borderId="54" xfId="0" applyNumberFormat="1" applyFont="1" applyFill="1" applyBorder="1" applyAlignment="1" applyProtection="1">
      <alignment horizontal="center" vertical="center" wrapText="1"/>
      <protection/>
    </xf>
    <xf numFmtId="1" fontId="4" fillId="36" borderId="55" xfId="0" applyNumberFormat="1" applyFont="1" applyFill="1" applyBorder="1" applyAlignment="1" applyProtection="1">
      <alignment horizontal="center" vertical="center" wrapText="1"/>
      <protection/>
    </xf>
    <xf numFmtId="0" fontId="5" fillId="13" borderId="56" xfId="0" applyFont="1" applyFill="1" applyBorder="1" applyAlignment="1" applyProtection="1">
      <alignment horizontal="center" vertical="center" wrapText="1"/>
      <protection locked="0"/>
    </xf>
    <xf numFmtId="10" fontId="1" fillId="13" borderId="49" xfId="52" applyNumberFormat="1" applyFont="1" applyFill="1" applyBorder="1" applyAlignment="1" applyProtection="1">
      <alignment horizontal="right" vertical="center" wrapText="1"/>
      <protection locked="0"/>
    </xf>
    <xf numFmtId="10" fontId="1" fillId="13" borderId="43" xfId="52" applyNumberFormat="1" applyFont="1" applyFill="1" applyBorder="1" applyAlignment="1" applyProtection="1">
      <alignment horizontal="right" vertical="center" wrapText="1"/>
      <protection locked="0"/>
    </xf>
    <xf numFmtId="10" fontId="1" fillId="13" borderId="40" xfId="52" applyNumberFormat="1" applyFont="1" applyFill="1" applyBorder="1" applyAlignment="1" applyProtection="1">
      <alignment horizontal="right" vertical="center" wrapText="1"/>
      <protection locked="0"/>
    </xf>
    <xf numFmtId="10" fontId="1" fillId="13" borderId="39" xfId="52" applyNumberFormat="1" applyFont="1" applyFill="1" applyBorder="1" applyAlignment="1" applyProtection="1">
      <alignment horizontal="right" vertical="center" wrapText="1"/>
      <protection locked="0"/>
    </xf>
    <xf numFmtId="1" fontId="4" fillId="36" borderId="52" xfId="0" applyNumberFormat="1" applyFont="1" applyFill="1" applyBorder="1" applyAlignment="1" applyProtection="1">
      <alignment horizontal="center" vertical="center" wrapText="1"/>
      <protection/>
    </xf>
    <xf numFmtId="1" fontId="4" fillId="36" borderId="57" xfId="47" applyNumberFormat="1" applyFont="1" applyFill="1" applyBorder="1" applyAlignment="1" applyProtection="1">
      <alignment horizontal="center" vertical="center" wrapText="1"/>
      <protection/>
    </xf>
    <xf numFmtId="1" fontId="4" fillId="36" borderId="57" xfId="0" applyNumberFormat="1" applyFont="1" applyFill="1" applyBorder="1" applyAlignment="1" applyProtection="1">
      <alignment horizontal="center" vertical="center" wrapText="1"/>
      <protection/>
    </xf>
    <xf numFmtId="1" fontId="4" fillId="36" borderId="58" xfId="0" applyNumberFormat="1" applyFont="1" applyFill="1" applyBorder="1" applyAlignment="1" applyProtection="1">
      <alignment horizontal="center" vertical="center" wrapText="1"/>
      <protection/>
    </xf>
    <xf numFmtId="0" fontId="1" fillId="0" borderId="59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181" fontId="1" fillId="33" borderId="61" xfId="47" applyNumberFormat="1" applyFont="1" applyFill="1" applyBorder="1" applyAlignment="1">
      <alignment horizontal="right" vertical="center" wrapText="1"/>
    </xf>
    <xf numFmtId="181" fontId="1" fillId="33" borderId="34" xfId="47" applyNumberFormat="1" applyFont="1" applyFill="1" applyBorder="1" applyAlignment="1">
      <alignment horizontal="right" vertical="center" wrapText="1"/>
    </xf>
    <xf numFmtId="181" fontId="1" fillId="33" borderId="62" xfId="47" applyNumberFormat="1" applyFont="1" applyFill="1" applyBorder="1" applyAlignment="1">
      <alignment horizontal="right" vertical="center" wrapText="1"/>
    </xf>
    <xf numFmtId="181" fontId="1" fillId="33" borderId="44" xfId="47" applyNumberFormat="1" applyFont="1" applyFill="1" applyBorder="1" applyAlignment="1">
      <alignment horizontal="right" vertical="center" wrapText="1"/>
    </xf>
    <xf numFmtId="181" fontId="1" fillId="33" borderId="32" xfId="47" applyNumberFormat="1" applyFont="1" applyFill="1" applyBorder="1" applyAlignment="1">
      <alignment horizontal="right" vertical="center" wrapText="1"/>
    </xf>
    <xf numFmtId="181" fontId="1" fillId="33" borderId="25" xfId="47" applyNumberFormat="1" applyFont="1" applyFill="1" applyBorder="1" applyAlignment="1">
      <alignment horizontal="right" vertical="center" wrapText="1"/>
    </xf>
    <xf numFmtId="181" fontId="53" fillId="35" borderId="56" xfId="47" applyNumberFormat="1" applyFont="1" applyFill="1" applyBorder="1" applyAlignment="1">
      <alignment horizontal="right" vertical="center" wrapText="1"/>
    </xf>
    <xf numFmtId="181" fontId="1" fillId="33" borderId="31" xfId="47" applyNumberFormat="1" applyFont="1" applyFill="1" applyBorder="1" applyAlignment="1">
      <alignment horizontal="right" vertical="center" wrapText="1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13" borderId="51" xfId="0" applyFill="1" applyBorder="1" applyAlignment="1" applyProtection="1">
      <alignment vertical="center"/>
      <protection locked="0"/>
    </xf>
    <xf numFmtId="0" fontId="0" fillId="13" borderId="63" xfId="0" applyFill="1" applyBorder="1" applyAlignment="1" applyProtection="1">
      <alignment vertical="center"/>
      <protection locked="0"/>
    </xf>
    <xf numFmtId="0" fontId="0" fillId="13" borderId="0" xfId="0" applyFill="1" applyAlignment="1" applyProtection="1">
      <alignment vertical="center"/>
      <protection locked="0"/>
    </xf>
    <xf numFmtId="0" fontId="0" fillId="13" borderId="5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115" zoomScaleNormal="115" zoomScalePageLayoutView="0" workbookViewId="0" topLeftCell="A1">
      <selection activeCell="G34" sqref="G34"/>
    </sheetView>
  </sheetViews>
  <sheetFormatPr defaultColWidth="11.421875" defaultRowHeight="12.75"/>
  <cols>
    <col min="1" max="1" width="43.57421875" style="2" customWidth="1"/>
    <col min="2" max="4" width="11.421875" style="5" customWidth="1"/>
    <col min="5" max="5" width="12.28125" style="5" customWidth="1"/>
    <col min="6" max="16384" width="11.421875" style="5" customWidth="1"/>
  </cols>
  <sheetData>
    <row r="1" spans="1:5" ht="31.5" customHeight="1" thickBot="1">
      <c r="A1" s="122" t="s">
        <v>32</v>
      </c>
      <c r="B1" s="123"/>
      <c r="C1" s="123"/>
      <c r="D1" s="123"/>
      <c r="E1" s="124"/>
    </row>
    <row r="2" ht="12.75">
      <c r="A2" s="6"/>
    </row>
    <row r="3" spans="1:5" ht="12.75">
      <c r="A3" s="80" t="s">
        <v>18</v>
      </c>
      <c r="B3" s="130">
        <v>2015</v>
      </c>
      <c r="C3" s="130"/>
      <c r="D3" s="130"/>
      <c r="E3" s="130"/>
    </row>
    <row r="4" spans="1:5" ht="12.75">
      <c r="A4" s="77" t="s">
        <v>23</v>
      </c>
      <c r="B4" s="127"/>
      <c r="C4" s="127"/>
      <c r="D4" s="127"/>
      <c r="E4" s="127"/>
    </row>
    <row r="5" spans="1:5" ht="12.75">
      <c r="A5" s="78" t="s">
        <v>27</v>
      </c>
      <c r="B5" s="128"/>
      <c r="C5" s="128"/>
      <c r="D5" s="128"/>
      <c r="E5" s="128"/>
    </row>
    <row r="6" spans="1:5" ht="14.25" customHeight="1">
      <c r="A6" s="79" t="s">
        <v>31</v>
      </c>
      <c r="B6" s="129"/>
      <c r="C6" s="129"/>
      <c r="D6" s="129"/>
      <c r="E6" s="129"/>
    </row>
    <row r="7" ht="12" customHeight="1" thickBot="1">
      <c r="A7" s="3"/>
    </row>
    <row r="8" spans="1:5" ht="13.5" thickBot="1">
      <c r="A8" s="3"/>
      <c r="B8" s="92" t="str">
        <f>CONCATENATE("Rappel ",C8-1)</f>
        <v>Rappel 2014</v>
      </c>
      <c r="C8" s="93">
        <f>$B$3</f>
        <v>2015</v>
      </c>
      <c r="D8" s="94">
        <f>C8+1</f>
        <v>2016</v>
      </c>
      <c r="E8" s="95">
        <f>D8+1</f>
        <v>2017</v>
      </c>
    </row>
    <row r="9" spans="1:5" ht="13.5" thickBot="1">
      <c r="A9" s="91" t="s">
        <v>1</v>
      </c>
      <c r="B9" s="96"/>
      <c r="C9" s="88"/>
      <c r="D9" s="89"/>
      <c r="E9" s="90"/>
    </row>
    <row r="10" spans="1:5" ht="12.75">
      <c r="A10" s="3"/>
      <c r="B10" s="16"/>
      <c r="C10" s="17"/>
      <c r="D10" s="16"/>
      <c r="E10" s="16"/>
    </row>
    <row r="11" spans="1:5" ht="13.5" thickBot="1">
      <c r="A11" s="3"/>
      <c r="B11" s="16"/>
      <c r="C11" s="17"/>
      <c r="D11" s="16"/>
      <c r="E11" s="16"/>
    </row>
    <row r="12" spans="1:5" ht="13.5" thickBot="1">
      <c r="A12" s="20"/>
      <c r="B12" s="101" t="str">
        <f>CONCATENATE("Rappel ",C12-1)</f>
        <v>Rappel 2014</v>
      </c>
      <c r="C12" s="102">
        <f>$B$3</f>
        <v>2015</v>
      </c>
      <c r="D12" s="103">
        <f>C12+1</f>
        <v>2016</v>
      </c>
      <c r="E12" s="104">
        <f>D12+1</f>
        <v>2017</v>
      </c>
    </row>
    <row r="13" spans="1:7" ht="13.5" customHeight="1">
      <c r="A13" s="105" t="s">
        <v>2</v>
      </c>
      <c r="B13" s="97"/>
      <c r="C13" s="98"/>
      <c r="D13" s="99"/>
      <c r="E13" s="100"/>
      <c r="G13" s="59"/>
    </row>
    <row r="14" spans="1:5" ht="12.75">
      <c r="A14" s="106" t="s">
        <v>11</v>
      </c>
      <c r="B14" s="81"/>
      <c r="C14" s="82"/>
      <c r="D14" s="83"/>
      <c r="E14" s="84"/>
    </row>
    <row r="15" spans="1:5" ht="26.25" customHeight="1">
      <c r="A15" s="106" t="s">
        <v>12</v>
      </c>
      <c r="B15" s="76">
        <f>B13*B14</f>
        <v>0</v>
      </c>
      <c r="C15" s="58">
        <f>C13*C14+B15-ROUNDDOWN(B15,0)</f>
        <v>0</v>
      </c>
      <c r="D15" s="58">
        <f>D13*D14+C15-ROUNDDOWN(C15,0)</f>
        <v>0</v>
      </c>
      <c r="E15" s="73">
        <f>E13*E14+D15-ROUNDDOWN(D15,0)</f>
        <v>0</v>
      </c>
    </row>
    <row r="16" spans="1:5" ht="18" customHeight="1">
      <c r="A16" s="107" t="s">
        <v>13</v>
      </c>
      <c r="B16" s="61">
        <f>ROUNDDOWN(B15,0)</f>
        <v>0</v>
      </c>
      <c r="C16" s="50">
        <f>ROUNDDOWN(C15,0)</f>
        <v>0</v>
      </c>
      <c r="D16" s="50">
        <f>ROUNDDOWN(D15,0)</f>
        <v>0</v>
      </c>
      <c r="E16" s="74">
        <f>ROUNDDOWN(E15,0)</f>
        <v>0</v>
      </c>
    </row>
    <row r="17" spans="1:6" ht="27.75" customHeight="1">
      <c r="A17" s="106" t="s">
        <v>14</v>
      </c>
      <c r="B17" s="62"/>
      <c r="C17" s="39"/>
      <c r="D17" s="39"/>
      <c r="E17" s="40"/>
      <c r="F17" s="7"/>
    </row>
    <row r="18" spans="1:5" ht="12.75">
      <c r="A18" s="106" t="s">
        <v>15</v>
      </c>
      <c r="B18" s="63"/>
      <c r="C18" s="38"/>
      <c r="D18" s="38"/>
      <c r="E18" s="37"/>
    </row>
    <row r="19" spans="1:5" ht="12.75">
      <c r="A19" s="108" t="s">
        <v>21</v>
      </c>
      <c r="B19" s="64">
        <f>9.7%+5.25%+0.3%+0.5%</f>
        <v>0.1575</v>
      </c>
      <c r="C19" s="51">
        <f>9.7%+5.25%+0.3%+0.5%</f>
        <v>0.1575</v>
      </c>
      <c r="D19" s="51">
        <f>9.7%+5.25%+0.3%+0.5%</f>
        <v>0.1575</v>
      </c>
      <c r="E19" s="52">
        <f>9.7%+5.25%+0.3%+0.5%</f>
        <v>0.1575</v>
      </c>
    </row>
    <row r="20" spans="1:5" ht="12.75">
      <c r="A20" s="108" t="s">
        <v>22</v>
      </c>
      <c r="B20" s="65">
        <v>0.05</v>
      </c>
      <c r="C20" s="53">
        <v>0.05</v>
      </c>
      <c r="D20" s="53">
        <v>0.05</v>
      </c>
      <c r="E20" s="54">
        <v>0.05</v>
      </c>
    </row>
    <row r="21" spans="1:5" ht="12.75">
      <c r="A21" s="108" t="s">
        <v>7</v>
      </c>
      <c r="B21" s="66">
        <f>ROUND((B22*B17*B19)+(B18*B20),2)</f>
        <v>0</v>
      </c>
      <c r="C21" s="41">
        <f>ROUND((C22*C17*C19)+(C18*C20),2)</f>
        <v>0</v>
      </c>
      <c r="D21" s="21">
        <f>ROUND((D22*D17*D19)+(D18*D20),2)</f>
        <v>0</v>
      </c>
      <c r="E21" s="22">
        <f>ROUND((E22*E17*E19)+(E18*E20),2)</f>
        <v>0</v>
      </c>
    </row>
    <row r="22" spans="1:5" ht="18.75" customHeight="1">
      <c r="A22" s="109" t="s">
        <v>3</v>
      </c>
      <c r="B22" s="85">
        <v>55.5635</v>
      </c>
      <c r="C22" s="86">
        <v>55.5635</v>
      </c>
      <c r="D22" s="86">
        <v>55.5635</v>
      </c>
      <c r="E22" s="87">
        <v>55.5635</v>
      </c>
    </row>
    <row r="23" spans="1:5" ht="20.25" customHeight="1">
      <c r="A23" s="113" t="s">
        <v>4</v>
      </c>
      <c r="B23" s="114">
        <f>B22*B17*B16</f>
        <v>0</v>
      </c>
      <c r="C23" s="115">
        <f>C22*C17*C16</f>
        <v>0</v>
      </c>
      <c r="D23" s="115">
        <f>D22*D17*D16</f>
        <v>0</v>
      </c>
      <c r="E23" s="116">
        <f>E22*E17*E16</f>
        <v>0</v>
      </c>
    </row>
    <row r="24" spans="1:5" ht="20.25" customHeight="1">
      <c r="A24" s="106" t="s">
        <v>5</v>
      </c>
      <c r="B24" s="117">
        <f>B18*B16</f>
        <v>0</v>
      </c>
      <c r="C24" s="118">
        <f>C18*C16</f>
        <v>0</v>
      </c>
      <c r="D24" s="118">
        <f>D18*D16</f>
        <v>0</v>
      </c>
      <c r="E24" s="24">
        <f>E18*E16</f>
        <v>0</v>
      </c>
    </row>
    <row r="25" spans="1:5" ht="20.25" customHeight="1">
      <c r="A25" s="110" t="s">
        <v>16</v>
      </c>
      <c r="B25" s="67">
        <f>B16*B21</f>
        <v>0</v>
      </c>
      <c r="C25" s="23">
        <f>C16*C21</f>
        <v>0</v>
      </c>
      <c r="D25" s="23">
        <f>D16*D21</f>
        <v>0</v>
      </c>
      <c r="E25" s="119">
        <f>E16*E21</f>
        <v>0</v>
      </c>
    </row>
    <row r="26" spans="1:6" ht="16.5" customHeight="1">
      <c r="A26" s="111" t="s">
        <v>28</v>
      </c>
      <c r="B26" s="68">
        <f>SUM(B23:B25)</f>
        <v>0</v>
      </c>
      <c r="C26" s="55">
        <f>SUM(C23:C25)</f>
        <v>0</v>
      </c>
      <c r="D26" s="55">
        <f>SUM(D23:D25)</f>
        <v>0</v>
      </c>
      <c r="E26" s="56">
        <f>SUM(E23:E25)</f>
        <v>0</v>
      </c>
      <c r="F26" s="8"/>
    </row>
    <row r="27" spans="1:6" ht="16.5" customHeight="1" thickBot="1">
      <c r="A27" s="112" t="s">
        <v>37</v>
      </c>
      <c r="B27" s="69"/>
      <c r="C27" s="25">
        <f>C26-B26</f>
        <v>0</v>
      </c>
      <c r="D27" s="25">
        <f>D26-C26</f>
        <v>0</v>
      </c>
      <c r="E27" s="26">
        <f>E26-D26</f>
        <v>0</v>
      </c>
      <c r="F27" s="8"/>
    </row>
    <row r="28" spans="1:10" s="9" customFormat="1" ht="32.25" customHeight="1">
      <c r="A28" s="47" t="s">
        <v>35</v>
      </c>
      <c r="B28" s="70"/>
      <c r="C28" s="57">
        <f>C29+C30+C31</f>
        <v>0</v>
      </c>
      <c r="D28" s="49">
        <f>D29+D30+D31</f>
        <v>0</v>
      </c>
      <c r="E28" s="48">
        <f>E29+E30+E31</f>
        <v>0</v>
      </c>
      <c r="H28" s="72"/>
      <c r="I28" s="72"/>
      <c r="J28" s="72"/>
    </row>
    <row r="29" spans="1:5" ht="25.5" customHeight="1">
      <c r="A29" s="4" t="s">
        <v>17</v>
      </c>
      <c r="B29" s="71"/>
      <c r="C29" s="41">
        <f>C22*C17*(C16-ROUNDDOWN(B13*C14+B15-B16,0))</f>
        <v>0</v>
      </c>
      <c r="D29" s="21">
        <f>D22*D17*(D16-ROUNDDOWN(C13*D14+C15-ROUNDDOWN(C15,0),0))</f>
        <v>0</v>
      </c>
      <c r="E29" s="22">
        <f>E22*E17*(E16-ROUNDDOWN(D13*E14+D15-D16,0))</f>
        <v>0</v>
      </c>
    </row>
    <row r="30" spans="1:5" ht="30" customHeight="1">
      <c r="A30" s="4" t="s">
        <v>9</v>
      </c>
      <c r="B30" s="71"/>
      <c r="C30" s="41">
        <f>C18*(C16-ROUNDDOWN(B13*C14+B15-B16,0))</f>
        <v>0</v>
      </c>
      <c r="D30" s="21">
        <f>D18*(D16-ROUNDDOWN(C13*D14+C15-ROUNDDOWN(C15,0),0))</f>
        <v>0</v>
      </c>
      <c r="E30" s="22">
        <f>E18*(E16-ROUNDDOWN(D13*E14+D15-D16,0))</f>
        <v>0</v>
      </c>
    </row>
    <row r="31" spans="1:5" ht="27.75" customHeight="1">
      <c r="A31" s="19" t="s">
        <v>6</v>
      </c>
      <c r="B31" s="71"/>
      <c r="C31" s="42">
        <f>C21*(C16-ROUNDDOWN(B13*C14+B15-B16,0))</f>
        <v>0</v>
      </c>
      <c r="D31" s="30">
        <f>D21*(D16-ROUNDDOWN(C13*D14+C15-ROUNDDOWN(C15,0),0))</f>
        <v>0</v>
      </c>
      <c r="E31" s="29">
        <f>E21*(E16-ROUNDDOWN(D13*E14+D15-D16,0))</f>
        <v>0</v>
      </c>
    </row>
    <row r="32" spans="1:6" s="10" customFormat="1" ht="21">
      <c r="A32" s="18" t="s">
        <v>36</v>
      </c>
      <c r="B32" s="71"/>
      <c r="C32" s="43">
        <f>C33+C34+C35</f>
        <v>0</v>
      </c>
      <c r="D32" s="28">
        <f>D33+D34+D35</f>
        <v>0</v>
      </c>
      <c r="E32" s="27">
        <f>E33+E34+E35</f>
        <v>0</v>
      </c>
      <c r="F32" s="60"/>
    </row>
    <row r="33" spans="1:5" s="10" customFormat="1" ht="22.5">
      <c r="A33" s="4" t="s">
        <v>24</v>
      </c>
      <c r="B33" s="71"/>
      <c r="C33" s="41">
        <f>C22*C17*(ROUNDDOWN(B13*C14+B15-B16,0)-B16)</f>
        <v>0</v>
      </c>
      <c r="D33" s="21">
        <f>D22*D17*(ROUNDDOWN(C13*D14+C15-ROUNDDOWN(C15,0),0)-C16)</f>
        <v>0</v>
      </c>
      <c r="E33" s="22">
        <f>E22*E17*(ROUNDDOWN(D13*E14+D15-D16,0)-D16)</f>
        <v>0</v>
      </c>
    </row>
    <row r="34" spans="1:5" s="10" customFormat="1" ht="22.5">
      <c r="A34" s="4" t="s">
        <v>8</v>
      </c>
      <c r="B34" s="71"/>
      <c r="C34" s="41">
        <f>C18*(ROUNDDOWN(B13*C14+B15-B16,0)-B16)</f>
        <v>0</v>
      </c>
      <c r="D34" s="21">
        <f>D18*(ROUNDDOWN(C13*D14+C15-ROUNDDOWN(C15,0),0)-C16)</f>
        <v>0</v>
      </c>
      <c r="E34" s="22">
        <f>E18*(ROUNDDOWN(D13*E14+D15-D16,0)-D16)</f>
        <v>0</v>
      </c>
    </row>
    <row r="35" spans="1:5" s="10" customFormat="1" ht="12.75">
      <c r="A35" s="11" t="s">
        <v>25</v>
      </c>
      <c r="B35" s="71"/>
      <c r="C35" s="44">
        <f>C21*(ROUNDDOWN(B13*C14+B15-B16,0)-B16)</f>
        <v>0</v>
      </c>
      <c r="D35" s="32">
        <f>D21*(ROUNDDOWN(C13*D14+C15-ROUNDDOWN(C15,0),0)-C16)</f>
        <v>0</v>
      </c>
      <c r="E35" s="31">
        <f>E21*(ROUNDDOWN(D13*E14+D15-D16,0)-D16)</f>
        <v>0</v>
      </c>
    </row>
    <row r="36" spans="1:5" s="10" customFormat="1" ht="21">
      <c r="A36" s="18" t="s">
        <v>29</v>
      </c>
      <c r="B36" s="71"/>
      <c r="C36" s="45">
        <f>C37+C38+C39</f>
        <v>0</v>
      </c>
      <c r="D36" s="34">
        <f>D37+D38+D39</f>
        <v>0</v>
      </c>
      <c r="E36" s="33">
        <f>E37+E38+E39</f>
        <v>0</v>
      </c>
    </row>
    <row r="37" spans="1:5" s="10" customFormat="1" ht="12.75">
      <c r="A37" s="4" t="s">
        <v>10</v>
      </c>
      <c r="B37" s="71"/>
      <c r="C37" s="41">
        <f>B16*(C17*C22-B17*B22)</f>
        <v>0</v>
      </c>
      <c r="D37" s="21">
        <f>C16*(D17*D22-C17*C22)</f>
        <v>0</v>
      </c>
      <c r="E37" s="22">
        <f>D16*(E17*E22-D17*D22)</f>
        <v>0</v>
      </c>
    </row>
    <row r="38" spans="1:5" s="10" customFormat="1" ht="12.75">
      <c r="A38" s="4" t="s">
        <v>26</v>
      </c>
      <c r="B38" s="71"/>
      <c r="C38" s="41">
        <f>B16*(C18-B18)</f>
        <v>0</v>
      </c>
      <c r="D38" s="21">
        <f>C16*(D18-C18)</f>
        <v>0</v>
      </c>
      <c r="E38" s="22">
        <f>D16*(E18-D18)</f>
        <v>0</v>
      </c>
    </row>
    <row r="39" spans="1:5" s="10" customFormat="1" ht="13.5" thickBot="1">
      <c r="A39" s="12" t="s">
        <v>6</v>
      </c>
      <c r="B39" s="120"/>
      <c r="C39" s="46">
        <f>B16*(C21-B21)</f>
        <v>0</v>
      </c>
      <c r="D39" s="36">
        <f>C16*(D21-C21)</f>
        <v>0</v>
      </c>
      <c r="E39" s="35">
        <f>D16*(E21-D21)</f>
        <v>0</v>
      </c>
    </row>
    <row r="40" spans="1:5" s="14" customFormat="1" ht="12.75">
      <c r="A40" s="13"/>
      <c r="C40" s="75"/>
      <c r="D40" s="75"/>
      <c r="E40" s="75"/>
    </row>
    <row r="41" spans="1:5" s="1" customFormat="1" ht="13.5" customHeight="1">
      <c r="A41" s="125" t="s">
        <v>0</v>
      </c>
      <c r="B41" s="125"/>
      <c r="C41" s="125"/>
      <c r="D41" s="125"/>
      <c r="E41" s="125"/>
    </row>
    <row r="42" spans="1:5" s="15" customFormat="1" ht="60" customHeight="1">
      <c r="A42" s="125" t="s">
        <v>19</v>
      </c>
      <c r="B42" s="125"/>
      <c r="C42" s="125"/>
      <c r="D42" s="125"/>
      <c r="E42" s="125"/>
    </row>
    <row r="43" spans="1:5" s="2" customFormat="1" ht="30" customHeight="1">
      <c r="A43" s="125" t="s">
        <v>20</v>
      </c>
      <c r="B43" s="125"/>
      <c r="C43" s="125"/>
      <c r="D43" s="125"/>
      <c r="E43" s="125"/>
    </row>
    <row r="44" spans="1:5" ht="18.75" customHeight="1">
      <c r="A44" s="126" t="s">
        <v>30</v>
      </c>
      <c r="B44" s="126"/>
      <c r="C44" s="126"/>
      <c r="D44" s="126"/>
      <c r="E44" s="126"/>
    </row>
  </sheetData>
  <sheetProtection password="CAF3" sheet="1" objects="1" scenarios="1"/>
  <mergeCells count="9">
    <mergeCell ref="A1:E1"/>
    <mergeCell ref="A41:E41"/>
    <mergeCell ref="A42:E42"/>
    <mergeCell ref="A43:E43"/>
    <mergeCell ref="A44:E44"/>
    <mergeCell ref="B4:E4"/>
    <mergeCell ref="B5:E5"/>
    <mergeCell ref="B6:E6"/>
    <mergeCell ref="B3:E3"/>
  </mergeCells>
  <printOptions/>
  <pageMargins left="0.7086614173228347" right="0.7086614173228347" top="0.35433070866141736" bottom="0.35433070866141736" header="0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115" zoomScaleNormal="115" zoomScalePageLayoutView="0" workbookViewId="0" topLeftCell="A1">
      <selection activeCell="A43" sqref="A43:E43"/>
    </sheetView>
  </sheetViews>
  <sheetFormatPr defaultColWidth="11.421875" defaultRowHeight="12.75"/>
  <cols>
    <col min="1" max="1" width="43.57421875" style="2" customWidth="1"/>
    <col min="2" max="4" width="11.421875" style="5" customWidth="1"/>
    <col min="5" max="5" width="12.28125" style="5" customWidth="1"/>
    <col min="6" max="16384" width="11.421875" style="5" customWidth="1"/>
  </cols>
  <sheetData>
    <row r="1" spans="1:5" ht="31.5" customHeight="1" thickBot="1">
      <c r="A1" s="122" t="s">
        <v>33</v>
      </c>
      <c r="B1" s="123"/>
      <c r="C1" s="123"/>
      <c r="D1" s="123"/>
      <c r="E1" s="124"/>
    </row>
    <row r="2" ht="12.75">
      <c r="A2" s="6"/>
    </row>
    <row r="3" spans="1:5" ht="12.75">
      <c r="A3" s="80" t="s">
        <v>18</v>
      </c>
      <c r="B3" s="130">
        <v>2016</v>
      </c>
      <c r="C3" s="130"/>
      <c r="D3" s="130"/>
      <c r="E3" s="130"/>
    </row>
    <row r="4" spans="1:5" ht="12.75">
      <c r="A4" s="77" t="s">
        <v>23</v>
      </c>
      <c r="B4" s="127"/>
      <c r="C4" s="127"/>
      <c r="D4" s="127"/>
      <c r="E4" s="127"/>
    </row>
    <row r="5" spans="1:5" ht="12.75">
      <c r="A5" s="78" t="s">
        <v>27</v>
      </c>
      <c r="B5" s="128"/>
      <c r="C5" s="128"/>
      <c r="D5" s="128"/>
      <c r="E5" s="128"/>
    </row>
    <row r="6" spans="1:5" ht="14.25" customHeight="1">
      <c r="A6" s="79" t="s">
        <v>31</v>
      </c>
      <c r="B6" s="129"/>
      <c r="C6" s="129"/>
      <c r="D6" s="129"/>
      <c r="E6" s="129"/>
    </row>
    <row r="7" ht="12" customHeight="1" thickBot="1">
      <c r="A7" s="3"/>
    </row>
    <row r="8" spans="1:5" ht="13.5" thickBot="1">
      <c r="A8" s="3"/>
      <c r="B8" s="92" t="str">
        <f>CONCATENATE("Rappel ",C8-1)</f>
        <v>Rappel 2015</v>
      </c>
      <c r="C8" s="93">
        <f>$B$3</f>
        <v>2016</v>
      </c>
      <c r="D8" s="94">
        <f>C8+1</f>
        <v>2017</v>
      </c>
      <c r="E8" s="95">
        <f>D8+1</f>
        <v>2018</v>
      </c>
    </row>
    <row r="9" spans="1:5" ht="13.5" thickBot="1">
      <c r="A9" s="91" t="s">
        <v>1</v>
      </c>
      <c r="B9" s="96"/>
      <c r="C9" s="88"/>
      <c r="D9" s="89"/>
      <c r="E9" s="90"/>
    </row>
    <row r="10" spans="1:5" ht="12.75">
      <c r="A10" s="3"/>
      <c r="B10" s="16"/>
      <c r="C10" s="17"/>
      <c r="D10" s="16"/>
      <c r="E10" s="16"/>
    </row>
    <row r="11" spans="1:5" ht="13.5" thickBot="1">
      <c r="A11" s="3"/>
      <c r="B11" s="16"/>
      <c r="C11" s="17"/>
      <c r="D11" s="16"/>
      <c r="E11" s="16"/>
    </row>
    <row r="12" spans="1:5" ht="13.5" thickBot="1">
      <c r="A12" s="20"/>
      <c r="B12" s="101" t="str">
        <f>CONCATENATE("Rappel ",C12-1)</f>
        <v>Rappel 2015</v>
      </c>
      <c r="C12" s="102">
        <f>$B$3</f>
        <v>2016</v>
      </c>
      <c r="D12" s="103">
        <f>C12+1</f>
        <v>2017</v>
      </c>
      <c r="E12" s="104">
        <f>D12+1</f>
        <v>2018</v>
      </c>
    </row>
    <row r="13" spans="1:7" ht="13.5" customHeight="1">
      <c r="A13" s="105" t="s">
        <v>2</v>
      </c>
      <c r="B13" s="97"/>
      <c r="C13" s="98"/>
      <c r="D13" s="99"/>
      <c r="E13" s="100"/>
      <c r="G13" s="59"/>
    </row>
    <row r="14" spans="1:5" ht="12.75">
      <c r="A14" s="106" t="s">
        <v>11</v>
      </c>
      <c r="B14" s="81"/>
      <c r="C14" s="82"/>
      <c r="D14" s="83"/>
      <c r="E14" s="84"/>
    </row>
    <row r="15" spans="1:5" ht="26.25" customHeight="1">
      <c r="A15" s="106" t="s">
        <v>12</v>
      </c>
      <c r="B15" s="76">
        <f>B13*B14</f>
        <v>0</v>
      </c>
      <c r="C15" s="58">
        <f>C13*C14+B15-ROUNDDOWN(B15,0)</f>
        <v>0</v>
      </c>
      <c r="D15" s="58">
        <f>D13*D14+C15-ROUNDDOWN(C15,0)</f>
        <v>0</v>
      </c>
      <c r="E15" s="73">
        <f>E13*E14+D15-ROUNDDOWN(D15,0)</f>
        <v>0</v>
      </c>
    </row>
    <row r="16" spans="1:5" ht="18" customHeight="1">
      <c r="A16" s="107" t="s">
        <v>13</v>
      </c>
      <c r="B16" s="61">
        <f>ROUNDDOWN(B15,0)</f>
        <v>0</v>
      </c>
      <c r="C16" s="50">
        <f>ROUNDDOWN(C15,0)</f>
        <v>0</v>
      </c>
      <c r="D16" s="50">
        <f>ROUNDDOWN(D15,0)</f>
        <v>0</v>
      </c>
      <c r="E16" s="74">
        <f>ROUNDDOWN(E15,0)</f>
        <v>0</v>
      </c>
    </row>
    <row r="17" spans="1:6" ht="27.75" customHeight="1">
      <c r="A17" s="106" t="s">
        <v>14</v>
      </c>
      <c r="B17" s="62"/>
      <c r="C17" s="39"/>
      <c r="D17" s="39"/>
      <c r="E17" s="40"/>
      <c r="F17" s="7"/>
    </row>
    <row r="18" spans="1:5" ht="12.75">
      <c r="A18" s="106" t="s">
        <v>15</v>
      </c>
      <c r="B18" s="63"/>
      <c r="C18" s="38"/>
      <c r="D18" s="38"/>
      <c r="E18" s="37"/>
    </row>
    <row r="19" spans="1:5" ht="12.75">
      <c r="A19" s="108" t="s">
        <v>21</v>
      </c>
      <c r="B19" s="64">
        <f>9.7%+5.25%+0.3%+0.5%</f>
        <v>0.1575</v>
      </c>
      <c r="C19" s="51">
        <f>9.7%+5.25%+0.3%+0.5%</f>
        <v>0.1575</v>
      </c>
      <c r="D19" s="51">
        <f>9.7%+5.25%+0.3%+0.5%</f>
        <v>0.1575</v>
      </c>
      <c r="E19" s="52">
        <f>9.7%+5.25%+0.3%+0.5%</f>
        <v>0.1575</v>
      </c>
    </row>
    <row r="20" spans="1:5" ht="12.75">
      <c r="A20" s="108" t="s">
        <v>22</v>
      </c>
      <c r="B20" s="65">
        <v>0.05</v>
      </c>
      <c r="C20" s="53">
        <v>0.05</v>
      </c>
      <c r="D20" s="53">
        <v>0.05</v>
      </c>
      <c r="E20" s="54">
        <v>0.05</v>
      </c>
    </row>
    <row r="21" spans="1:5" ht="12.75">
      <c r="A21" s="108" t="s">
        <v>7</v>
      </c>
      <c r="B21" s="66">
        <f>ROUND((B22*B17*B19)+(B18*B20),2)</f>
        <v>0</v>
      </c>
      <c r="C21" s="41">
        <f>ROUND((C22*C17*C19)+(C18*C20),2)</f>
        <v>0</v>
      </c>
      <c r="D21" s="21">
        <f>ROUND((D22*D17*D19)+(D18*D20),2)</f>
        <v>0</v>
      </c>
      <c r="E21" s="22">
        <f>ROUND((E22*E17*E19)+(E18*E20),2)</f>
        <v>0</v>
      </c>
    </row>
    <row r="22" spans="1:5" ht="18.75" customHeight="1">
      <c r="A22" s="109" t="s">
        <v>3</v>
      </c>
      <c r="B22" s="85">
        <v>55.5635</v>
      </c>
      <c r="C22" s="86">
        <v>55.5635</v>
      </c>
      <c r="D22" s="86">
        <v>55.5635</v>
      </c>
      <c r="E22" s="87">
        <v>55.5635</v>
      </c>
    </row>
    <row r="23" spans="1:5" ht="20.25" customHeight="1">
      <c r="A23" s="113" t="s">
        <v>4</v>
      </c>
      <c r="B23" s="114">
        <f>B22*B17*B16</f>
        <v>0</v>
      </c>
      <c r="C23" s="115">
        <f>C22*C17*C16</f>
        <v>0</v>
      </c>
      <c r="D23" s="115">
        <f>D22*D17*D16</f>
        <v>0</v>
      </c>
      <c r="E23" s="116">
        <f>E22*E17*E16</f>
        <v>0</v>
      </c>
    </row>
    <row r="24" spans="1:5" ht="20.25" customHeight="1">
      <c r="A24" s="106" t="s">
        <v>5</v>
      </c>
      <c r="B24" s="117">
        <f>B18*B16</f>
        <v>0</v>
      </c>
      <c r="C24" s="118">
        <f>C18*C16</f>
        <v>0</v>
      </c>
      <c r="D24" s="118">
        <f>D18*D16</f>
        <v>0</v>
      </c>
      <c r="E24" s="121">
        <f>E18*E16</f>
        <v>0</v>
      </c>
    </row>
    <row r="25" spans="1:5" ht="20.25" customHeight="1">
      <c r="A25" s="110" t="s">
        <v>16</v>
      </c>
      <c r="B25" s="67">
        <f>B16*B21</f>
        <v>0</v>
      </c>
      <c r="C25" s="23">
        <f>C16*C21</f>
        <v>0</v>
      </c>
      <c r="D25" s="23">
        <f>D16*D21</f>
        <v>0</v>
      </c>
      <c r="E25" s="24">
        <f>E16*E21</f>
        <v>0</v>
      </c>
    </row>
    <row r="26" spans="1:6" ht="16.5" customHeight="1">
      <c r="A26" s="111" t="s">
        <v>28</v>
      </c>
      <c r="B26" s="68">
        <f>SUM(B23:B25)</f>
        <v>0</v>
      </c>
      <c r="C26" s="55">
        <f>SUM(C23:C25)</f>
        <v>0</v>
      </c>
      <c r="D26" s="55">
        <f>SUM(D23:D25)</f>
        <v>0</v>
      </c>
      <c r="E26" s="56">
        <f>SUM(E23:E25)</f>
        <v>0</v>
      </c>
      <c r="F26" s="8"/>
    </row>
    <row r="27" spans="1:6" ht="16.5" customHeight="1" thickBot="1">
      <c r="A27" s="112" t="s">
        <v>37</v>
      </c>
      <c r="B27" s="69"/>
      <c r="C27" s="25">
        <f>C26-B26</f>
        <v>0</v>
      </c>
      <c r="D27" s="25">
        <f>D26-C26</f>
        <v>0</v>
      </c>
      <c r="E27" s="26">
        <f>E26-D26</f>
        <v>0</v>
      </c>
      <c r="F27" s="8"/>
    </row>
    <row r="28" spans="1:10" s="9" customFormat="1" ht="32.25" customHeight="1">
      <c r="A28" s="47" t="s">
        <v>35</v>
      </c>
      <c r="B28" s="70"/>
      <c r="C28" s="57">
        <f>C29+C30+C31</f>
        <v>0</v>
      </c>
      <c r="D28" s="49">
        <f>D29+D30+D31</f>
        <v>0</v>
      </c>
      <c r="E28" s="48">
        <f>E29+E30+E31</f>
        <v>0</v>
      </c>
      <c r="H28" s="72"/>
      <c r="I28" s="72"/>
      <c r="J28" s="72"/>
    </row>
    <row r="29" spans="1:5" ht="25.5" customHeight="1">
      <c r="A29" s="4" t="s">
        <v>17</v>
      </c>
      <c r="B29" s="71"/>
      <c r="C29" s="41">
        <f>C22*C17*(C16-ROUNDDOWN(B13*C14+B15-B16,0))</f>
        <v>0</v>
      </c>
      <c r="D29" s="21">
        <f>D22*D17*(D16-ROUNDDOWN(C13*D14+C15-ROUNDDOWN(C15,0),0))</f>
        <v>0</v>
      </c>
      <c r="E29" s="22">
        <f>E22*E17*(E16-ROUNDDOWN(D13*E14+D15-D16,0))</f>
        <v>0</v>
      </c>
    </row>
    <row r="30" spans="1:5" ht="30" customHeight="1">
      <c r="A30" s="4" t="s">
        <v>9</v>
      </c>
      <c r="B30" s="71"/>
      <c r="C30" s="41">
        <f>C18*(C16-ROUNDDOWN(B13*C14+B15-B16,0))</f>
        <v>0</v>
      </c>
      <c r="D30" s="21">
        <f>D18*(D16-ROUNDDOWN(C13*D14+C15-ROUNDDOWN(C15,0),0))</f>
        <v>0</v>
      </c>
      <c r="E30" s="22">
        <f>E18*(E16-ROUNDDOWN(D13*E14+D15-D16,0))</f>
        <v>0</v>
      </c>
    </row>
    <row r="31" spans="1:5" ht="27.75" customHeight="1">
      <c r="A31" s="19" t="s">
        <v>6</v>
      </c>
      <c r="B31" s="71"/>
      <c r="C31" s="42">
        <f>C21*(C16-ROUNDDOWN(B13*C14+B15-B16,0))</f>
        <v>0</v>
      </c>
      <c r="D31" s="30">
        <f>D21*(D16-ROUNDDOWN(C13*D14+C15-ROUNDDOWN(C15,0),0))</f>
        <v>0</v>
      </c>
      <c r="E31" s="29">
        <f>E21*(E16-ROUNDDOWN(D13*E14+D15-D16,0))</f>
        <v>0</v>
      </c>
    </row>
    <row r="32" spans="1:6" s="10" customFormat="1" ht="21">
      <c r="A32" s="18" t="s">
        <v>36</v>
      </c>
      <c r="B32" s="71"/>
      <c r="C32" s="43">
        <f>C33+C34+C35</f>
        <v>0</v>
      </c>
      <c r="D32" s="28">
        <f>D33+D34+D35</f>
        <v>0</v>
      </c>
      <c r="E32" s="27">
        <f>E33+E34+E35</f>
        <v>0</v>
      </c>
      <c r="F32" s="60"/>
    </row>
    <row r="33" spans="1:5" s="10" customFormat="1" ht="22.5">
      <c r="A33" s="4" t="s">
        <v>24</v>
      </c>
      <c r="B33" s="71"/>
      <c r="C33" s="41">
        <f>C22*C17*(ROUNDDOWN(B13*C14+B15-B16,0)-B16)</f>
        <v>0</v>
      </c>
      <c r="D33" s="21">
        <f>D22*D17*(ROUNDDOWN(C13*D14+C15-ROUNDDOWN(C15,0),0)-C16)</f>
        <v>0</v>
      </c>
      <c r="E33" s="22">
        <f>E22*E17*(ROUNDDOWN(D13*E14+D15-D16,0)-D16)</f>
        <v>0</v>
      </c>
    </row>
    <row r="34" spans="1:5" s="10" customFormat="1" ht="22.5">
      <c r="A34" s="4" t="s">
        <v>8</v>
      </c>
      <c r="B34" s="71"/>
      <c r="C34" s="41">
        <f>C18*(ROUNDDOWN(B13*C14+B15-B16,0)-B16)</f>
        <v>0</v>
      </c>
      <c r="D34" s="21">
        <f>D18*(ROUNDDOWN(C13*D14+C15-ROUNDDOWN(C15,0),0)-C16)</f>
        <v>0</v>
      </c>
      <c r="E34" s="22">
        <f>E18*(ROUNDDOWN(D13*E14+D15-D16,0)-D16)</f>
        <v>0</v>
      </c>
    </row>
    <row r="35" spans="1:5" s="10" customFormat="1" ht="12.75">
      <c r="A35" s="11" t="s">
        <v>25</v>
      </c>
      <c r="B35" s="71"/>
      <c r="C35" s="44">
        <f>C21*(ROUNDDOWN(B13*C14+B15-B16,0)-B16)</f>
        <v>0</v>
      </c>
      <c r="D35" s="32">
        <f>D21*(ROUNDDOWN(C13*D14+C15-ROUNDDOWN(C15,0),0)-C16)</f>
        <v>0</v>
      </c>
      <c r="E35" s="31">
        <f>E21*(ROUNDDOWN(D13*E14+D15-D16,0)-D16)</f>
        <v>0</v>
      </c>
    </row>
    <row r="36" spans="1:5" s="10" customFormat="1" ht="21">
      <c r="A36" s="18" t="s">
        <v>29</v>
      </c>
      <c r="B36" s="71"/>
      <c r="C36" s="45">
        <f>C37+C38+C39</f>
        <v>0</v>
      </c>
      <c r="D36" s="34">
        <f>D37+D38+D39</f>
        <v>0</v>
      </c>
      <c r="E36" s="33">
        <f>E37+E38+E39</f>
        <v>0</v>
      </c>
    </row>
    <row r="37" spans="1:5" s="10" customFormat="1" ht="12.75">
      <c r="A37" s="4" t="s">
        <v>10</v>
      </c>
      <c r="B37" s="71"/>
      <c r="C37" s="41">
        <f>B16*(C17*C22-B17*B22)</f>
        <v>0</v>
      </c>
      <c r="D37" s="21">
        <f>C16*(D17*D22-C17*C22)</f>
        <v>0</v>
      </c>
      <c r="E37" s="22">
        <f>D16*(E17*E22-D17*D22)</f>
        <v>0</v>
      </c>
    </row>
    <row r="38" spans="1:5" s="10" customFormat="1" ht="12.75">
      <c r="A38" s="4" t="s">
        <v>26</v>
      </c>
      <c r="B38" s="71"/>
      <c r="C38" s="41">
        <f>B16*(C18-B18)</f>
        <v>0</v>
      </c>
      <c r="D38" s="21">
        <f>C16*(D18-C18)</f>
        <v>0</v>
      </c>
      <c r="E38" s="22">
        <f>D16*(E18-D18)</f>
        <v>0</v>
      </c>
    </row>
    <row r="39" spans="1:5" s="10" customFormat="1" ht="13.5" thickBot="1">
      <c r="A39" s="12" t="s">
        <v>6</v>
      </c>
      <c r="B39" s="120"/>
      <c r="C39" s="46">
        <f>B16*(C21-B21)</f>
        <v>0</v>
      </c>
      <c r="D39" s="36">
        <f>C16*(D21-C21)</f>
        <v>0</v>
      </c>
      <c r="E39" s="35">
        <f>D16*(E21-D21)</f>
        <v>0</v>
      </c>
    </row>
    <row r="40" spans="1:5" s="14" customFormat="1" ht="12.75">
      <c r="A40" s="13"/>
      <c r="C40" s="75"/>
      <c r="D40" s="75"/>
      <c r="E40" s="75"/>
    </row>
    <row r="41" spans="1:5" s="1" customFormat="1" ht="13.5" customHeight="1">
      <c r="A41" s="125" t="s">
        <v>0</v>
      </c>
      <c r="B41" s="125"/>
      <c r="C41" s="125"/>
      <c r="D41" s="125"/>
      <c r="E41" s="125"/>
    </row>
    <row r="42" spans="1:5" s="15" customFormat="1" ht="60" customHeight="1">
      <c r="A42" s="125" t="s">
        <v>19</v>
      </c>
      <c r="B42" s="125"/>
      <c r="C42" s="125"/>
      <c r="D42" s="125"/>
      <c r="E42" s="125"/>
    </row>
    <row r="43" spans="1:5" s="2" customFormat="1" ht="30" customHeight="1">
      <c r="A43" s="125" t="s">
        <v>20</v>
      </c>
      <c r="B43" s="125"/>
      <c r="C43" s="125"/>
      <c r="D43" s="125"/>
      <c r="E43" s="125"/>
    </row>
    <row r="44" spans="1:5" ht="18.75" customHeight="1">
      <c r="A44" s="126" t="s">
        <v>30</v>
      </c>
      <c r="B44" s="126"/>
      <c r="C44" s="126"/>
      <c r="D44" s="126"/>
      <c r="E44" s="126"/>
    </row>
  </sheetData>
  <sheetProtection password="CAF3" sheet="1" objects="1" scenarios="1"/>
  <mergeCells count="9">
    <mergeCell ref="A42:E42"/>
    <mergeCell ref="A43:E43"/>
    <mergeCell ref="A44:E44"/>
    <mergeCell ref="A1:E1"/>
    <mergeCell ref="B3:E3"/>
    <mergeCell ref="B4:E4"/>
    <mergeCell ref="B5:E5"/>
    <mergeCell ref="B6:E6"/>
    <mergeCell ref="A41:E4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="115" zoomScaleNormal="115" zoomScalePageLayoutView="0" workbookViewId="0" topLeftCell="A2">
      <selection activeCell="F18" sqref="F18"/>
    </sheetView>
  </sheetViews>
  <sheetFormatPr defaultColWidth="11.421875" defaultRowHeight="12.75"/>
  <cols>
    <col min="1" max="1" width="43.57421875" style="2" customWidth="1"/>
    <col min="2" max="4" width="11.421875" style="5" customWidth="1"/>
    <col min="5" max="5" width="12.28125" style="5" customWidth="1"/>
    <col min="6" max="16384" width="11.421875" style="5" customWidth="1"/>
  </cols>
  <sheetData>
    <row r="1" spans="1:5" ht="31.5" customHeight="1" thickBot="1">
      <c r="A1" s="122" t="s">
        <v>34</v>
      </c>
      <c r="B1" s="123"/>
      <c r="C1" s="123"/>
      <c r="D1" s="123"/>
      <c r="E1" s="124"/>
    </row>
    <row r="2" ht="12.75">
      <c r="A2" s="6"/>
    </row>
    <row r="3" spans="1:5" ht="12.75">
      <c r="A3" s="80" t="s">
        <v>18</v>
      </c>
      <c r="B3" s="130">
        <v>2016</v>
      </c>
      <c r="C3" s="130"/>
      <c r="D3" s="130"/>
      <c r="E3" s="130"/>
    </row>
    <row r="4" spans="1:5" ht="12.75">
      <c r="A4" s="77" t="s">
        <v>23</v>
      </c>
      <c r="B4" s="127"/>
      <c r="C4" s="127"/>
      <c r="D4" s="127"/>
      <c r="E4" s="127"/>
    </row>
    <row r="5" spans="1:5" ht="12.75">
      <c r="A5" s="78" t="s">
        <v>27</v>
      </c>
      <c r="B5" s="128"/>
      <c r="C5" s="128"/>
      <c r="D5" s="128"/>
      <c r="E5" s="128"/>
    </row>
    <row r="6" spans="1:5" ht="14.25" customHeight="1">
      <c r="A6" s="79" t="s">
        <v>31</v>
      </c>
      <c r="B6" s="129"/>
      <c r="C6" s="129"/>
      <c r="D6" s="129"/>
      <c r="E6" s="129"/>
    </row>
    <row r="7" ht="12" customHeight="1" thickBot="1">
      <c r="A7" s="3"/>
    </row>
    <row r="8" spans="1:5" ht="13.5" thickBot="1">
      <c r="A8" s="3"/>
      <c r="B8" s="92" t="str">
        <f>CONCATENATE("Rappel ",C8-1)</f>
        <v>Rappel 2015</v>
      </c>
      <c r="C8" s="93">
        <f>$B$3</f>
        <v>2016</v>
      </c>
      <c r="D8" s="94">
        <f>C8+1</f>
        <v>2017</v>
      </c>
      <c r="E8" s="95">
        <f>D8+1</f>
        <v>2018</v>
      </c>
    </row>
    <row r="9" spans="1:5" ht="13.5" thickBot="1">
      <c r="A9" s="91" t="s">
        <v>1</v>
      </c>
      <c r="B9" s="96"/>
      <c r="C9" s="88"/>
      <c r="D9" s="89"/>
      <c r="E9" s="90"/>
    </row>
    <row r="10" spans="1:5" ht="12.75">
      <c r="A10" s="3"/>
      <c r="B10" s="16"/>
      <c r="C10" s="17"/>
      <c r="D10" s="16"/>
      <c r="E10" s="16"/>
    </row>
    <row r="11" spans="1:5" ht="13.5" thickBot="1">
      <c r="A11" s="3"/>
      <c r="B11" s="16"/>
      <c r="C11" s="17"/>
      <c r="D11" s="16"/>
      <c r="E11" s="16"/>
    </row>
    <row r="12" spans="1:5" ht="13.5" thickBot="1">
      <c r="A12" s="20"/>
      <c r="B12" s="101" t="str">
        <f>CONCATENATE("Rappel ",C12-1)</f>
        <v>Rappel 2015</v>
      </c>
      <c r="C12" s="102">
        <f>$B$3</f>
        <v>2016</v>
      </c>
      <c r="D12" s="103">
        <f>C12+1</f>
        <v>2017</v>
      </c>
      <c r="E12" s="104">
        <f>D12+1</f>
        <v>2018</v>
      </c>
    </row>
    <row r="13" spans="1:7" ht="13.5" customHeight="1">
      <c r="A13" s="105" t="s">
        <v>2</v>
      </c>
      <c r="B13" s="97"/>
      <c r="C13" s="98"/>
      <c r="D13" s="99"/>
      <c r="E13" s="100"/>
      <c r="G13" s="59"/>
    </row>
    <row r="14" spans="1:5" ht="12.75">
      <c r="A14" s="106" t="s">
        <v>11</v>
      </c>
      <c r="B14" s="81"/>
      <c r="C14" s="82"/>
      <c r="D14" s="83"/>
      <c r="E14" s="84"/>
    </row>
    <row r="15" spans="1:5" ht="26.25" customHeight="1">
      <c r="A15" s="106" t="s">
        <v>12</v>
      </c>
      <c r="B15" s="76">
        <f>B13*B14</f>
        <v>0</v>
      </c>
      <c r="C15" s="58">
        <f>C13*C14+B15-ROUNDDOWN(B15,0)</f>
        <v>0</v>
      </c>
      <c r="D15" s="58">
        <f>D13*D14+C15-ROUNDDOWN(C15,0)</f>
        <v>0</v>
      </c>
      <c r="E15" s="73">
        <f>E13*E14+D15-ROUNDDOWN(D15,0)</f>
        <v>0</v>
      </c>
    </row>
    <row r="16" spans="1:5" ht="18" customHeight="1">
      <c r="A16" s="107" t="s">
        <v>13</v>
      </c>
      <c r="B16" s="61">
        <f>ROUNDDOWN(B15,0)</f>
        <v>0</v>
      </c>
      <c r="C16" s="50">
        <f>ROUNDDOWN(C15,0)</f>
        <v>0</v>
      </c>
      <c r="D16" s="50">
        <f>ROUNDDOWN(D15,0)</f>
        <v>0</v>
      </c>
      <c r="E16" s="74">
        <f>ROUNDDOWN(E15,0)</f>
        <v>0</v>
      </c>
    </row>
    <row r="17" spans="1:6" ht="27.75" customHeight="1">
      <c r="A17" s="106" t="s">
        <v>14</v>
      </c>
      <c r="B17" s="62"/>
      <c r="C17" s="39"/>
      <c r="D17" s="39"/>
      <c r="E17" s="40"/>
      <c r="F17" s="7"/>
    </row>
    <row r="18" spans="1:5" ht="12.75">
      <c r="A18" s="106" t="s">
        <v>15</v>
      </c>
      <c r="B18" s="63"/>
      <c r="C18" s="38"/>
      <c r="D18" s="38"/>
      <c r="E18" s="37"/>
    </row>
    <row r="19" spans="1:5" ht="12.75">
      <c r="A19" s="108" t="s">
        <v>21</v>
      </c>
      <c r="B19" s="64">
        <f>9.7%+5.25%+0.3%+0.5%</f>
        <v>0.1575</v>
      </c>
      <c r="C19" s="51">
        <f>9.7%+5.25%+0.3%+0.5%</f>
        <v>0.1575</v>
      </c>
      <c r="D19" s="51">
        <f>9.7%+5.25%+0.3%+0.5%</f>
        <v>0.1575</v>
      </c>
      <c r="E19" s="52">
        <f>9.7%+5.25%+0.3%+0.5%</f>
        <v>0.1575</v>
      </c>
    </row>
    <row r="20" spans="1:5" ht="12.75">
      <c r="A20" s="108" t="s">
        <v>22</v>
      </c>
      <c r="B20" s="65">
        <v>0.05</v>
      </c>
      <c r="C20" s="53">
        <v>0.05</v>
      </c>
      <c r="D20" s="53">
        <v>0.05</v>
      </c>
      <c r="E20" s="54">
        <v>0.05</v>
      </c>
    </row>
    <row r="21" spans="1:5" ht="12.75">
      <c r="A21" s="108" t="s">
        <v>7</v>
      </c>
      <c r="B21" s="66">
        <f>ROUND((B22*B17*B19)+(B18*B20),2)</f>
        <v>0</v>
      </c>
      <c r="C21" s="41">
        <f>ROUND((C22*C17*C19)+(C18*C20),2)</f>
        <v>0</v>
      </c>
      <c r="D21" s="21">
        <f>ROUND((D22*D17*D19)+(D18*D20),2)</f>
        <v>0</v>
      </c>
      <c r="E21" s="22">
        <f>ROUND((E22*E17*E19)+(E18*E20),2)</f>
        <v>0</v>
      </c>
    </row>
    <row r="22" spans="1:5" ht="18.75" customHeight="1">
      <c r="A22" s="109" t="s">
        <v>3</v>
      </c>
      <c r="B22" s="85">
        <v>55.5635</v>
      </c>
      <c r="C22" s="86">
        <v>55.5635</v>
      </c>
      <c r="D22" s="86">
        <v>55.5635</v>
      </c>
      <c r="E22" s="87">
        <v>55.5635</v>
      </c>
    </row>
    <row r="23" spans="1:5" ht="20.25" customHeight="1">
      <c r="A23" s="113" t="s">
        <v>4</v>
      </c>
      <c r="B23" s="114">
        <f>B22*B17*B16</f>
        <v>0</v>
      </c>
      <c r="C23" s="115">
        <f>C22*C17*C16</f>
        <v>0</v>
      </c>
      <c r="D23" s="115">
        <f>D22*D17*D16</f>
        <v>0</v>
      </c>
      <c r="E23" s="116">
        <f>E22*E17*E16</f>
        <v>0</v>
      </c>
    </row>
    <row r="24" spans="1:5" ht="20.25" customHeight="1">
      <c r="A24" s="106" t="s">
        <v>5</v>
      </c>
      <c r="B24" s="117">
        <f>B18*B16</f>
        <v>0</v>
      </c>
      <c r="C24" s="118">
        <f>C18*C16</f>
        <v>0</v>
      </c>
      <c r="D24" s="118">
        <f>D18*D16</f>
        <v>0</v>
      </c>
      <c r="E24" s="121">
        <f>E18*E16</f>
        <v>0</v>
      </c>
    </row>
    <row r="25" spans="1:5" ht="20.25" customHeight="1">
      <c r="A25" s="110" t="s">
        <v>16</v>
      </c>
      <c r="B25" s="67">
        <f>B16*B21</f>
        <v>0</v>
      </c>
      <c r="C25" s="23">
        <f>C16*C21</f>
        <v>0</v>
      </c>
      <c r="D25" s="23">
        <f>D16*D21</f>
        <v>0</v>
      </c>
      <c r="E25" s="24">
        <f>E16*E21</f>
        <v>0</v>
      </c>
    </row>
    <row r="26" spans="1:6" ht="16.5" customHeight="1">
      <c r="A26" s="111" t="s">
        <v>28</v>
      </c>
      <c r="B26" s="68">
        <f>SUM(B23:B25)</f>
        <v>0</v>
      </c>
      <c r="C26" s="55">
        <f>SUM(C23:C25)</f>
        <v>0</v>
      </c>
      <c r="D26" s="55">
        <f>SUM(D23:D25)</f>
        <v>0</v>
      </c>
      <c r="E26" s="56">
        <f>SUM(E23:E25)</f>
        <v>0</v>
      </c>
      <c r="F26" s="8"/>
    </row>
    <row r="27" spans="1:6" ht="16.5" customHeight="1" thickBot="1">
      <c r="A27" s="112" t="s">
        <v>37</v>
      </c>
      <c r="B27" s="69"/>
      <c r="C27" s="25">
        <f>C26-B26</f>
        <v>0</v>
      </c>
      <c r="D27" s="25">
        <f>D26-C26</f>
        <v>0</v>
      </c>
      <c r="E27" s="26">
        <f>E26-D26</f>
        <v>0</v>
      </c>
      <c r="F27" s="8"/>
    </row>
    <row r="28" spans="1:10" s="9" customFormat="1" ht="32.25" customHeight="1">
      <c r="A28" s="47" t="s">
        <v>35</v>
      </c>
      <c r="B28" s="70"/>
      <c r="C28" s="57">
        <f>C29+C30+C31</f>
        <v>0</v>
      </c>
      <c r="D28" s="49">
        <f>D29+D30+D31</f>
        <v>0</v>
      </c>
      <c r="E28" s="48">
        <f>E29+E30+E31</f>
        <v>0</v>
      </c>
      <c r="H28" s="72"/>
      <c r="I28" s="72"/>
      <c r="J28" s="72"/>
    </row>
    <row r="29" spans="1:5" ht="25.5" customHeight="1">
      <c r="A29" s="4" t="s">
        <v>17</v>
      </c>
      <c r="B29" s="71"/>
      <c r="C29" s="41">
        <f>C22*C17*(C16-ROUNDDOWN(B13*C14+B15-B16,0))</f>
        <v>0</v>
      </c>
      <c r="D29" s="21">
        <f>D22*D17*(D16-ROUNDDOWN(C13*D14+C15-ROUNDDOWN(C15,0),0))</f>
        <v>0</v>
      </c>
      <c r="E29" s="22">
        <f>E22*E17*(E16-ROUNDDOWN(D13*E14+D15-D16,0))</f>
        <v>0</v>
      </c>
    </row>
    <row r="30" spans="1:5" ht="30" customHeight="1">
      <c r="A30" s="4" t="s">
        <v>9</v>
      </c>
      <c r="B30" s="71"/>
      <c r="C30" s="41">
        <f>C18*(C16-ROUNDDOWN(B13*C14+B15-B16,0))</f>
        <v>0</v>
      </c>
      <c r="D30" s="21">
        <f>D18*(D16-ROUNDDOWN(C13*D14+C15-ROUNDDOWN(C15,0),0))</f>
        <v>0</v>
      </c>
      <c r="E30" s="22">
        <f>E18*(E16-ROUNDDOWN(D13*E14+D15-D16,0))</f>
        <v>0</v>
      </c>
    </row>
    <row r="31" spans="1:5" ht="27.75" customHeight="1">
      <c r="A31" s="19" t="s">
        <v>6</v>
      </c>
      <c r="B31" s="71"/>
      <c r="C31" s="42">
        <f>C21*(C16-ROUNDDOWN(B13*C14+B15-B16,0))</f>
        <v>0</v>
      </c>
      <c r="D31" s="30">
        <f>D21*(D16-ROUNDDOWN(C13*D14+C15-ROUNDDOWN(C15,0),0))</f>
        <v>0</v>
      </c>
      <c r="E31" s="29">
        <f>E21*(E16-ROUNDDOWN(D13*E14+D15-D16,0))</f>
        <v>0</v>
      </c>
    </row>
    <row r="32" spans="1:6" s="10" customFormat="1" ht="21">
      <c r="A32" s="18" t="s">
        <v>36</v>
      </c>
      <c r="B32" s="71"/>
      <c r="C32" s="43">
        <f>C33+C34+C35</f>
        <v>0</v>
      </c>
      <c r="D32" s="28">
        <f>D33+D34+D35</f>
        <v>0</v>
      </c>
      <c r="E32" s="27">
        <f>E33+E34+E35</f>
        <v>0</v>
      </c>
      <c r="F32" s="60"/>
    </row>
    <row r="33" spans="1:5" s="10" customFormat="1" ht="22.5">
      <c r="A33" s="4" t="s">
        <v>24</v>
      </c>
      <c r="B33" s="71"/>
      <c r="C33" s="41">
        <f>C22*C17*(ROUNDDOWN(B13*C14+B15-B16,0)-B16)</f>
        <v>0</v>
      </c>
      <c r="D33" s="21">
        <f>D22*D17*(ROUNDDOWN(C13*D14+C15-ROUNDDOWN(C15,0),0)-C16)</f>
        <v>0</v>
      </c>
      <c r="E33" s="22">
        <f>E22*E17*(ROUNDDOWN(D13*E14+D15-D16,0)-D16)</f>
        <v>0</v>
      </c>
    </row>
    <row r="34" spans="1:5" s="10" customFormat="1" ht="22.5">
      <c r="A34" s="4" t="s">
        <v>8</v>
      </c>
      <c r="B34" s="71"/>
      <c r="C34" s="41">
        <f>C18*(ROUNDDOWN(B13*C14+B15-B16,0)-B16)</f>
        <v>0</v>
      </c>
      <c r="D34" s="21">
        <f>D18*(ROUNDDOWN(C13*D14+C15-ROUNDDOWN(C15,0),0)-C16)</f>
        <v>0</v>
      </c>
      <c r="E34" s="22">
        <f>E18*(ROUNDDOWN(D13*E14+D15-D16,0)-D16)</f>
        <v>0</v>
      </c>
    </row>
    <row r="35" spans="1:5" s="10" customFormat="1" ht="12.75">
      <c r="A35" s="11" t="s">
        <v>25</v>
      </c>
      <c r="B35" s="71"/>
      <c r="C35" s="44">
        <f>C21*(ROUNDDOWN(B13*C14+B15-B16,0)-B16)</f>
        <v>0</v>
      </c>
      <c r="D35" s="32">
        <f>D21*(ROUNDDOWN(C13*D14+C15-ROUNDDOWN(C15,0),0)-C16)</f>
        <v>0</v>
      </c>
      <c r="E35" s="31">
        <f>E21*(ROUNDDOWN(D13*E14+D15-D16,0)-D16)</f>
        <v>0</v>
      </c>
    </row>
    <row r="36" spans="1:5" s="10" customFormat="1" ht="21">
      <c r="A36" s="18" t="s">
        <v>29</v>
      </c>
      <c r="B36" s="71"/>
      <c r="C36" s="45">
        <f>C37+C38+C39</f>
        <v>0</v>
      </c>
      <c r="D36" s="34">
        <f>D37+D38+D39</f>
        <v>0</v>
      </c>
      <c r="E36" s="33">
        <f>E37+E38+E39</f>
        <v>0</v>
      </c>
    </row>
    <row r="37" spans="1:5" s="10" customFormat="1" ht="12.75">
      <c r="A37" s="4" t="s">
        <v>10</v>
      </c>
      <c r="B37" s="71"/>
      <c r="C37" s="41">
        <f>B16*(C17*C22-B17*B22)</f>
        <v>0</v>
      </c>
      <c r="D37" s="21">
        <f>C16*(D17*D22-C17*C22)</f>
        <v>0</v>
      </c>
      <c r="E37" s="22">
        <f>D16*(E17*E22-D17*D22)</f>
        <v>0</v>
      </c>
    </row>
    <row r="38" spans="1:5" s="10" customFormat="1" ht="12.75">
      <c r="A38" s="4" t="s">
        <v>26</v>
      </c>
      <c r="B38" s="71"/>
      <c r="C38" s="41">
        <f>B16*(C18-B18)</f>
        <v>0</v>
      </c>
      <c r="D38" s="21">
        <f>C16*(D18-C18)</f>
        <v>0</v>
      </c>
      <c r="E38" s="22">
        <f>D16*(E18-D18)</f>
        <v>0</v>
      </c>
    </row>
    <row r="39" spans="1:5" s="10" customFormat="1" ht="13.5" thickBot="1">
      <c r="A39" s="12" t="s">
        <v>6</v>
      </c>
      <c r="B39" s="120"/>
      <c r="C39" s="46">
        <f>B16*(C21-B21)</f>
        <v>0</v>
      </c>
      <c r="D39" s="36">
        <f>C16*(D21-C21)</f>
        <v>0</v>
      </c>
      <c r="E39" s="35">
        <f>D16*(E21-D21)</f>
        <v>0</v>
      </c>
    </row>
    <row r="40" spans="1:5" s="14" customFormat="1" ht="12.75">
      <c r="A40" s="13"/>
      <c r="C40" s="75"/>
      <c r="D40" s="75"/>
      <c r="E40" s="75"/>
    </row>
    <row r="41" spans="1:5" s="1" customFormat="1" ht="13.5" customHeight="1">
      <c r="A41" s="125" t="s">
        <v>0</v>
      </c>
      <c r="B41" s="125"/>
      <c r="C41" s="125"/>
      <c r="D41" s="125"/>
      <c r="E41" s="125"/>
    </row>
    <row r="42" spans="1:5" s="15" customFormat="1" ht="60" customHeight="1">
      <c r="A42" s="125" t="s">
        <v>19</v>
      </c>
      <c r="B42" s="125"/>
      <c r="C42" s="125"/>
      <c r="D42" s="125"/>
      <c r="E42" s="125"/>
    </row>
    <row r="43" spans="1:5" s="2" customFormat="1" ht="30" customHeight="1">
      <c r="A43" s="125" t="s">
        <v>20</v>
      </c>
      <c r="B43" s="125"/>
      <c r="C43" s="125"/>
      <c r="D43" s="125"/>
      <c r="E43" s="125"/>
    </row>
    <row r="44" spans="1:5" ht="18.75" customHeight="1">
      <c r="A44" s="126" t="s">
        <v>30</v>
      </c>
      <c r="B44" s="126"/>
      <c r="C44" s="126"/>
      <c r="D44" s="126"/>
      <c r="E44" s="126"/>
    </row>
  </sheetData>
  <sheetProtection password="CAF3" sheet="1" objects="1" scenarios="1"/>
  <mergeCells count="9">
    <mergeCell ref="A42:E42"/>
    <mergeCell ref="A43:E43"/>
    <mergeCell ref="A44:E44"/>
    <mergeCell ref="A1:E1"/>
    <mergeCell ref="B3:E3"/>
    <mergeCell ref="B4:E4"/>
    <mergeCell ref="B5:E5"/>
    <mergeCell ref="B6:E6"/>
    <mergeCell ref="A41:E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BLANLOEIL Luc</cp:lastModifiedBy>
  <cp:lastPrinted>2015-07-07T12:42:13Z</cp:lastPrinted>
  <dcterms:created xsi:type="dcterms:W3CDTF">1996-10-21T11:03:58Z</dcterms:created>
  <dcterms:modified xsi:type="dcterms:W3CDTF">2015-07-15T09:58:01Z</dcterms:modified>
  <cp:category/>
  <cp:version/>
  <cp:contentType/>
  <cp:contentStatus/>
</cp:coreProperties>
</file>