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0" windowWidth="12120" windowHeight="9540" firstSheet="2" activeTab="5"/>
  </bookViews>
  <sheets>
    <sheet name="Figure 9.1-1 Résultats 2014 CT" sheetId="1" r:id="rId1"/>
    <sheet name="Fig.9.1-2 Résult. 2014 CT graph" sheetId="2" r:id="rId2"/>
    <sheet name=" Fig. 9.1-3 Participation CT" sheetId="3" r:id="rId3"/>
    <sheet name="Fig. 9.1-4  Répart. des voix CT" sheetId="4" r:id="rId4"/>
    <sheet name=" Fig. 9.1-5 Partic CT proximité" sheetId="5" r:id="rId5"/>
    <sheet name=" Fig. 9.1-6 Résult CT proximité" sheetId="6" r:id="rId6"/>
    <sheet name="Feuil1" sheetId="7" r:id="rId7"/>
  </sheets>
  <externalReferences>
    <externalReference r:id="rId8"/>
  </externalReferences>
  <definedNames>
    <definedName name="_xlnm.Print_Area" localSheetId="3">'Fig. 9.1-4  Répart. des voix CT'!$A$1:$K$124</definedName>
  </definedNames>
  <calcPr calcId="145621"/>
</workbook>
</file>

<file path=xl/calcChain.xml><?xml version="1.0" encoding="utf-8"?>
<calcChain xmlns="http://schemas.openxmlformats.org/spreadsheetml/2006/main">
  <c r="E9" i="1" l="1"/>
  <c r="E10" i="1"/>
  <c r="E11" i="1"/>
  <c r="E12" i="1"/>
  <c r="E13" i="1"/>
  <c r="E14" i="1"/>
  <c r="E15" i="1"/>
  <c r="E16" i="1"/>
  <c r="E17" i="1"/>
  <c r="E18" i="1"/>
  <c r="G9" i="1"/>
  <c r="G10" i="1"/>
  <c r="G11" i="1"/>
  <c r="G12" i="1"/>
  <c r="G13" i="1"/>
  <c r="G14" i="1"/>
  <c r="G15" i="1"/>
  <c r="G16" i="1"/>
  <c r="G17" i="1"/>
  <c r="G18" i="1"/>
  <c r="I9" i="1"/>
  <c r="I10" i="1"/>
  <c r="I11" i="1"/>
  <c r="I12" i="1"/>
  <c r="I13" i="1"/>
  <c r="I14" i="1"/>
  <c r="I15" i="1"/>
  <c r="I16" i="1"/>
  <c r="I17" i="1"/>
  <c r="I18" i="1"/>
  <c r="I8" i="1"/>
  <c r="G8" i="1"/>
  <c r="E8" i="1"/>
  <c r="C14" i="1"/>
  <c r="C15" i="1"/>
  <c r="C16" i="1"/>
  <c r="C17" i="1"/>
  <c r="C18" i="1"/>
  <c r="C13" i="1"/>
  <c r="C9" i="1"/>
  <c r="C10" i="1"/>
  <c r="C11" i="1"/>
  <c r="C8" i="1"/>
  <c r="I5" i="1" l="1"/>
  <c r="G5" i="1"/>
  <c r="E5" i="1"/>
  <c r="C5" i="1"/>
  <c r="C8" i="5"/>
  <c r="D8" i="5"/>
  <c r="B8" i="5"/>
  <c r="E8" i="5"/>
  <c r="E6" i="5"/>
  <c r="E7" i="5"/>
  <c r="E5" i="5"/>
  <c r="K123" i="4"/>
  <c r="K124" i="4"/>
  <c r="K125" i="4"/>
  <c r="J122" i="4"/>
  <c r="J119" i="4"/>
  <c r="K119" i="4"/>
  <c r="K109" i="4"/>
  <c r="K110" i="4"/>
  <c r="K114" i="4"/>
  <c r="K115" i="4"/>
  <c r="K116" i="4"/>
  <c r="J113" i="4"/>
  <c r="J108" i="4"/>
  <c r="K108" i="4"/>
  <c r="K99" i="4"/>
  <c r="K103" i="4"/>
  <c r="K104" i="4"/>
  <c r="K105" i="4"/>
  <c r="J102" i="4"/>
  <c r="K102" i="4"/>
  <c r="J98" i="4"/>
  <c r="J100" i="4"/>
  <c r="K93" i="4"/>
  <c r="K94" i="4"/>
  <c r="K95" i="4"/>
  <c r="J90" i="4"/>
  <c r="J91" i="4"/>
  <c r="J92" i="4"/>
  <c r="K92" i="4"/>
  <c r="G115" i="4"/>
  <c r="G116" i="4"/>
  <c r="G120" i="4"/>
  <c r="G121" i="4"/>
  <c r="G122" i="4"/>
  <c r="F119" i="4"/>
  <c r="F114" i="4"/>
  <c r="G114" i="4"/>
  <c r="G105" i="4"/>
  <c r="G106" i="4"/>
  <c r="G109" i="4"/>
  <c r="G110" i="4"/>
  <c r="G111" i="4"/>
  <c r="F104" i="4"/>
  <c r="F107" i="4"/>
  <c r="F108" i="4"/>
  <c r="G108" i="4"/>
  <c r="G100" i="4"/>
  <c r="G101" i="4"/>
  <c r="G99" i="4"/>
  <c r="G94" i="4"/>
  <c r="G95" i="4"/>
  <c r="G96" i="4"/>
  <c r="G90" i="4"/>
  <c r="F93" i="4"/>
  <c r="G93" i="4"/>
  <c r="F91" i="4"/>
  <c r="G91" i="4"/>
  <c r="B114" i="4"/>
  <c r="B112" i="4"/>
  <c r="C104" i="4"/>
  <c r="C105" i="4"/>
  <c r="C106" i="4"/>
  <c r="C100" i="4"/>
  <c r="B103" i="4"/>
  <c r="C103" i="4"/>
  <c r="B101" i="4"/>
  <c r="C101" i="4"/>
  <c r="C95" i="4"/>
  <c r="C96" i="4"/>
  <c r="C97" i="4"/>
  <c r="B94" i="4"/>
  <c r="C94" i="4"/>
  <c r="B91" i="4"/>
  <c r="C91" i="4"/>
  <c r="D37" i="3"/>
  <c r="D35" i="3"/>
  <c r="D33" i="3"/>
  <c r="K100" i="4"/>
  <c r="J101" i="4"/>
  <c r="K101" i="4"/>
  <c r="K90" i="4"/>
  <c r="K98" i="4"/>
  <c r="J112" i="4"/>
  <c r="K112" i="4"/>
  <c r="K91" i="4"/>
  <c r="J111" i="4"/>
  <c r="K111" i="4"/>
  <c r="K113" i="4"/>
  <c r="J120" i="4"/>
  <c r="K120" i="4"/>
  <c r="K122" i="4"/>
  <c r="B113" i="4"/>
  <c r="G104" i="4"/>
  <c r="G107" i="4"/>
  <c r="F117" i="4"/>
  <c r="G117" i="4"/>
  <c r="G119" i="4"/>
  <c r="F92" i="4"/>
  <c r="G92" i="4"/>
  <c r="B92" i="4"/>
  <c r="C92" i="4"/>
  <c r="B102" i="4"/>
  <c r="C102" i="4"/>
  <c r="J121" i="4"/>
  <c r="K121" i="4"/>
  <c r="F118" i="4"/>
  <c r="G118" i="4"/>
  <c r="B93" i="4"/>
  <c r="C93" i="4"/>
  <c r="C110" i="4"/>
  <c r="C111" i="4"/>
  <c r="C112" i="4"/>
  <c r="C113" i="4"/>
  <c r="C114" i="4"/>
  <c r="C115" i="4"/>
  <c r="C116" i="4"/>
  <c r="C117" i="4"/>
  <c r="C109" i="4"/>
</calcChain>
</file>

<file path=xl/sharedStrings.xml><?xml version="1.0" encoding="utf-8"?>
<sst xmlns="http://schemas.openxmlformats.org/spreadsheetml/2006/main" count="394" uniqueCount="149">
  <si>
    <t>Fonction publique de l’État</t>
  </si>
  <si>
    <t>Participation électorale</t>
  </si>
  <si>
    <t>Fonction publique hospitalière</t>
  </si>
  <si>
    <t>(en %)</t>
  </si>
  <si>
    <t xml:space="preserve"> </t>
  </si>
  <si>
    <t>Inscrits</t>
  </si>
  <si>
    <t>Votants</t>
  </si>
  <si>
    <t>Suffrages exprimés</t>
  </si>
  <si>
    <t>Résultats par organisation syndicale</t>
  </si>
  <si>
    <t>Part (en %)</t>
  </si>
  <si>
    <t>FSU</t>
  </si>
  <si>
    <t>FO</t>
  </si>
  <si>
    <t>CGT</t>
  </si>
  <si>
    <t>UNSA</t>
  </si>
  <si>
    <t>CFDT</t>
  </si>
  <si>
    <t>Solidaires</t>
  </si>
  <si>
    <t>CGC</t>
  </si>
  <si>
    <t>CFTC</t>
  </si>
  <si>
    <t>Divers</t>
  </si>
  <si>
    <t>FGAF</t>
  </si>
  <si>
    <t>FPE</t>
  </si>
  <si>
    <t>FPT</t>
  </si>
  <si>
    <t>FPH</t>
  </si>
  <si>
    <t>Caisse des dépôts et consignations</t>
  </si>
  <si>
    <t>Cour des comptes</t>
  </si>
  <si>
    <t>La Poste</t>
  </si>
  <si>
    <t>Fonction publique territoriale</t>
  </si>
  <si>
    <t>Nombre de voix</t>
  </si>
  <si>
    <t>en %</t>
  </si>
  <si>
    <t>Autres ministères</t>
  </si>
  <si>
    <t>Total</t>
  </si>
  <si>
    <t>Finances</t>
  </si>
  <si>
    <t xml:space="preserve"> Intérieur</t>
  </si>
  <si>
    <t>Unsa</t>
  </si>
  <si>
    <t>Justice</t>
  </si>
  <si>
    <t xml:space="preserve">Autres ministères </t>
  </si>
  <si>
    <t>Source des graphiques :</t>
  </si>
  <si>
    <t>Source du graphique :</t>
  </si>
  <si>
    <t>Participation</t>
  </si>
  <si>
    <t>FP</t>
  </si>
  <si>
    <t>Alsace</t>
  </si>
  <si>
    <t>Total Alsace</t>
  </si>
  <si>
    <t>Aquitaine</t>
  </si>
  <si>
    <t>Total Aquitaine</t>
  </si>
  <si>
    <t>Auvergne</t>
  </si>
  <si>
    <t>Total Auvergne</t>
  </si>
  <si>
    <t>Basse-Normandie</t>
  </si>
  <si>
    <t>Total Basse-Normandie</t>
  </si>
  <si>
    <t>Bourgogne</t>
  </si>
  <si>
    <t>Total Bourgogne</t>
  </si>
  <si>
    <t>Bretagne</t>
  </si>
  <si>
    <t>Total Bretagne</t>
  </si>
  <si>
    <t>Centre</t>
  </si>
  <si>
    <t>Total Centre</t>
  </si>
  <si>
    <t>Champagne-Ardenne</t>
  </si>
  <si>
    <t>Total Champagne-Ardenne</t>
  </si>
  <si>
    <t>Corse</t>
  </si>
  <si>
    <t>Total Corse</t>
  </si>
  <si>
    <t>Franche-Comté</t>
  </si>
  <si>
    <t>Total Franche-Comté</t>
  </si>
  <si>
    <t>Guadeloupe</t>
  </si>
  <si>
    <t>Total Guadeloupe</t>
  </si>
  <si>
    <t>Guyane</t>
  </si>
  <si>
    <t>Total Guyane</t>
  </si>
  <si>
    <t>Haute-Normandie</t>
  </si>
  <si>
    <t>Total Haute-Normandie</t>
  </si>
  <si>
    <t>Île-de-France</t>
  </si>
  <si>
    <t>Total Île-de-France</t>
  </si>
  <si>
    <t>La Réunion</t>
  </si>
  <si>
    <t>Total La Réunion</t>
  </si>
  <si>
    <t>Languedoc-Roussillon</t>
  </si>
  <si>
    <t>Total Languedoc-Roussillon</t>
  </si>
  <si>
    <t>Limousin</t>
  </si>
  <si>
    <t>Total Limousin</t>
  </si>
  <si>
    <t>Lorraine</t>
  </si>
  <si>
    <t>Total Lorraine</t>
  </si>
  <si>
    <t>Martinique</t>
  </si>
  <si>
    <t>Total Martinique</t>
  </si>
  <si>
    <t>Mayotte</t>
  </si>
  <si>
    <t>Total Mayotte</t>
  </si>
  <si>
    <t>Midi-Pyrénées</t>
  </si>
  <si>
    <t>Total Midi-Pyrénées</t>
  </si>
  <si>
    <t>Nord-Pas-de-Calais</t>
  </si>
  <si>
    <t>Total Nord-Pas-de-Calais</t>
  </si>
  <si>
    <t>Pays-de-la-Loire</t>
  </si>
  <si>
    <t>Total Pays-de-la-Loire</t>
  </si>
  <si>
    <t>Picardie</t>
  </si>
  <si>
    <t>Total Picardie</t>
  </si>
  <si>
    <t>Poitou-Charentes</t>
  </si>
  <si>
    <t>Total Poitou-Charentes</t>
  </si>
  <si>
    <t>Provence-Alpes-Côte d'Azur</t>
  </si>
  <si>
    <t>Total Provence-Alpes-Côte d'Azur</t>
  </si>
  <si>
    <t>Rhône-Alpes</t>
  </si>
  <si>
    <t>Total Rhône-Alpes</t>
  </si>
  <si>
    <t>* pour la représentativité syndicale aux instances supérieures (comités techniques ministériels et certains autres comités techniques d'établissement)</t>
  </si>
  <si>
    <r>
      <t xml:space="preserve">Enseignement </t>
    </r>
    <r>
      <rPr>
        <vertAlign val="superscript"/>
        <sz val="8"/>
        <rFont val="Arial"/>
        <family val="2"/>
      </rPr>
      <t>(1)</t>
    </r>
  </si>
  <si>
    <r>
      <t xml:space="preserve">Enseignement </t>
    </r>
    <r>
      <rPr>
        <vertAlign val="superscript"/>
        <sz val="8"/>
        <rFont val="Arial"/>
        <family val="2"/>
      </rPr>
      <t xml:space="preserve">(1) </t>
    </r>
  </si>
  <si>
    <t>Figure 9.1-3 : Participation électorale lors des élections des représentants du personnel aux comités techniques* dans les trois versants de la fonction publique en 2014</t>
  </si>
  <si>
    <t>Agriculture</t>
  </si>
  <si>
    <t>Culture</t>
  </si>
  <si>
    <t>Enseignement supérieur</t>
  </si>
  <si>
    <t>Intérieur</t>
  </si>
  <si>
    <t>Sports</t>
  </si>
  <si>
    <t>Santé</t>
  </si>
  <si>
    <t>Travail</t>
  </si>
  <si>
    <t>Conseil économique, social et environnemental</t>
  </si>
  <si>
    <t>Monnaie de Paris</t>
  </si>
  <si>
    <t>Légion d'honneur</t>
  </si>
  <si>
    <t>Orange</t>
  </si>
  <si>
    <t>Figure 9.1-4 : Répartition des voix recueillies lors des élections aux comités techniques* par les organisations syndicales selon leur implantation dans les trois versants de la fonction publique en 2014</t>
  </si>
  <si>
    <t>Orange-La Poste</t>
  </si>
  <si>
    <t>FA-FP</t>
  </si>
  <si>
    <t>Figure 9.1-5 : Participation électorale lors des élections aux comités techniques de proximité dans les trois versants de la fonction publique en 2014</t>
  </si>
  <si>
    <t>Figure 9.1-6 : Répartition des voix recueillies lors des élections aux comités techniques de proximité par les organisations syndicales selon leur implantation par région et dans les trois versants de la fonction publique en 2014</t>
  </si>
  <si>
    <t>Autres</t>
  </si>
  <si>
    <t>Nouvelle-Calédonie</t>
  </si>
  <si>
    <t>Saint-Pierre-et-Miquelon</t>
  </si>
  <si>
    <t>Wallis-et-Futuna</t>
  </si>
  <si>
    <t>Total général</t>
  </si>
  <si>
    <t>Total Saint-Pierre-et-Miquelon</t>
  </si>
  <si>
    <t>Région</t>
  </si>
  <si>
    <t>Figure 9.1-1 : Résultats des élections professionnelles (comités techniques*) dans les trois versants de la fonction publique en 2014</t>
  </si>
  <si>
    <t>Ensemble FP</t>
  </si>
  <si>
    <t>Figure 9.1-2 : Résultats des élections professionnelles (comités techniques*) en 2014 : ensemble des trois versants de la fonction publique</t>
  </si>
  <si>
    <t>Ensemble de la fonction publique</t>
  </si>
  <si>
    <t>Ensemble fonction Publique</t>
  </si>
  <si>
    <r>
      <rPr>
        <sz val="8"/>
        <rFont val="Calibri"/>
        <family val="2"/>
      </rPr>
      <t>É</t>
    </r>
    <r>
      <rPr>
        <sz val="8"/>
        <rFont val="Arial"/>
        <family val="2"/>
      </rPr>
      <t>cologie</t>
    </r>
  </si>
  <si>
    <r>
      <rPr>
        <sz val="8"/>
        <rFont val="Calibri"/>
        <family val="2"/>
      </rPr>
      <t>É</t>
    </r>
    <r>
      <rPr>
        <sz val="8"/>
        <rFont val="Arial"/>
        <family val="2"/>
      </rPr>
      <t>ducation nationale</t>
    </r>
  </si>
  <si>
    <t>Défense</t>
  </si>
  <si>
    <t>Services du Premier ministre</t>
  </si>
  <si>
    <t>Total ministères</t>
  </si>
  <si>
    <r>
      <t>Conseil d'</t>
    </r>
    <r>
      <rPr>
        <sz val="8"/>
        <rFont val="Calibri"/>
        <family val="2"/>
      </rPr>
      <t>É</t>
    </r>
    <r>
      <rPr>
        <sz val="8"/>
        <rFont val="Arial"/>
        <family val="2"/>
      </rPr>
      <t>tat</t>
    </r>
  </si>
  <si>
    <t>Institut de France et académies</t>
  </si>
  <si>
    <t>Pôle emploi</t>
  </si>
  <si>
    <r>
      <t>Total fonction publique de l'</t>
    </r>
    <r>
      <rPr>
        <b/>
        <sz val="8"/>
        <rFont val="Calibri"/>
        <family val="2"/>
      </rPr>
      <t>É</t>
    </r>
    <r>
      <rPr>
        <b/>
        <sz val="8"/>
        <rFont val="Arial"/>
        <family val="2"/>
      </rPr>
      <t>tat</t>
    </r>
  </si>
  <si>
    <r>
      <t xml:space="preserve">(1) </t>
    </r>
    <r>
      <rPr>
        <sz val="8"/>
        <rFont val="Calibri"/>
        <family val="2"/>
      </rPr>
      <t>É</t>
    </r>
    <r>
      <rPr>
        <sz val="8"/>
        <rFont val="Arial"/>
        <family val="2"/>
      </rPr>
      <t>ducation nationale et Enseignement supérieur.</t>
    </r>
  </si>
  <si>
    <t>Établissements publics  FPE</t>
  </si>
  <si>
    <r>
      <rPr>
        <b/>
        <sz val="8"/>
        <rFont val="Calibri"/>
        <family val="2"/>
      </rPr>
      <t>É</t>
    </r>
    <r>
      <rPr>
        <b/>
        <sz val="8"/>
        <rFont val="Arial"/>
        <family val="2"/>
      </rPr>
      <t>tranger</t>
    </r>
  </si>
  <si>
    <t>Polynésie française</t>
  </si>
  <si>
    <t>Saint-Martin - Saint-Barthélemy</t>
  </si>
  <si>
    <t>CCM (enseignement privé MEN et agric.)</t>
  </si>
  <si>
    <t>Sources : DGAFP ; DGCL ; DGOS. Traitement DGAFP - Département des études, des statistiques et des systèmes d'information.</t>
  </si>
  <si>
    <t>* Pour la représentativité syndicale aux instances supérieures (comités techniques ministériels et certains autres comités techniques d'établissement).</t>
  </si>
  <si>
    <t>* pour la représentativité syndicale aux instances supérieures (comités techniques ministériels et certains autres comités techniques d'établissement).</t>
  </si>
  <si>
    <t>Affaires étrangères</t>
  </si>
  <si>
    <t>Ifremer</t>
  </si>
  <si>
    <r>
      <rPr>
        <sz val="8"/>
        <rFont val="Calibri"/>
        <family val="2"/>
      </rPr>
      <t>É</t>
    </r>
    <r>
      <rPr>
        <sz val="8"/>
        <rFont val="Arial"/>
        <family val="2"/>
      </rPr>
      <t>tablissements publics  - FPE</t>
    </r>
  </si>
  <si>
    <t>Établissements publics  - FPE</t>
  </si>
  <si>
    <t>Établissements publics - FPE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</si>
</sst>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 _F_-;\-* #,##0.0\ _F_-;_-* &quot;-&quot;??\ _F_-;_-@_-"/>
    <numFmt numFmtId="166" formatCode="0.0"/>
  </numFmts>
  <fonts count="19" x14ac:knownFonts="1">
    <font>
      <sz val="10"/>
      <name val="Arial"/>
    </font>
    <font>
      <sz val="10"/>
      <name val="Arial"/>
      <family val="2"/>
    </font>
    <font>
      <sz val="8"/>
      <name val="Arial"/>
      <family val="2"/>
    </font>
    <font>
      <b/>
      <sz val="8"/>
      <name val="Arial"/>
      <family val="2"/>
    </font>
    <font>
      <sz val="8"/>
      <name val="Arial"/>
      <family val="2"/>
    </font>
    <font>
      <b/>
      <sz val="8"/>
      <name val="Arial"/>
      <family val="2"/>
    </font>
    <font>
      <sz val="10"/>
      <name val="Times New Roman"/>
      <family val="1"/>
    </font>
    <font>
      <b/>
      <sz val="10"/>
      <name val="Arial"/>
      <family val="2"/>
    </font>
    <font>
      <i/>
      <sz val="8"/>
      <name val="Arial"/>
      <family val="2"/>
    </font>
    <font>
      <sz val="9"/>
      <name val="Arial"/>
      <family val="2"/>
    </font>
    <font>
      <b/>
      <sz val="9"/>
      <name val="Arial"/>
      <family val="2"/>
    </font>
    <font>
      <sz val="9"/>
      <color indexed="8"/>
      <name val="Arial"/>
      <family val="2"/>
    </font>
    <font>
      <b/>
      <sz val="9"/>
      <color indexed="8"/>
      <name val="Arial"/>
      <family val="2"/>
    </font>
    <font>
      <b/>
      <sz val="8"/>
      <color indexed="8"/>
      <name val="Arial"/>
      <family val="2"/>
    </font>
    <font>
      <vertAlign val="superscript"/>
      <sz val="8"/>
      <name val="Arial"/>
      <family val="2"/>
    </font>
    <font>
      <sz val="10"/>
      <name val="Arial"/>
      <family val="2"/>
    </font>
    <font>
      <sz val="8"/>
      <color indexed="8"/>
      <name val="Arial"/>
      <family val="2"/>
    </font>
    <font>
      <sz val="8"/>
      <name val="Calibri"/>
      <family val="2"/>
    </font>
    <font>
      <b/>
      <sz val="8"/>
      <name val="Calibri"/>
      <family val="2"/>
    </font>
  </fonts>
  <fills count="4">
    <fill>
      <patternFill patternType="none"/>
    </fill>
    <fill>
      <patternFill patternType="gray125"/>
    </fill>
    <fill>
      <patternFill patternType="solid">
        <fgColor theme="2" tint="-0.89996032593768116"/>
        <bgColor indexed="64"/>
      </patternFill>
    </fill>
    <fill>
      <patternFill patternType="solid">
        <fgColor theme="0" tint="-0.24994659260841701"/>
        <bgColor indexed="64"/>
      </patternFill>
    </fill>
  </fills>
  <borders count="21">
    <border>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 fontId="6"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1" fontId="6" fillId="0" borderId="0"/>
  </cellStyleXfs>
  <cellXfs count="125">
    <xf numFmtId="0" fontId="0" fillId="0" borderId="0" xfId="0"/>
    <xf numFmtId="0" fontId="2" fillId="0" borderId="1" xfId="3" applyFont="1" applyFill="1" applyBorder="1" applyAlignment="1"/>
    <xf numFmtId="0" fontId="2" fillId="0" borderId="2" xfId="3" applyFont="1" applyFill="1" applyBorder="1" applyAlignment="1">
      <alignment horizontal="center" wrapText="1"/>
    </xf>
    <xf numFmtId="0" fontId="2" fillId="0" borderId="1" xfId="3" applyFont="1" applyFill="1" applyBorder="1" applyAlignment="1">
      <alignment horizontal="center" wrapText="1"/>
    </xf>
    <xf numFmtId="0" fontId="2" fillId="0" borderId="3" xfId="3" applyFont="1" applyFill="1" applyBorder="1" applyAlignment="1">
      <alignment horizontal="center" wrapText="1"/>
    </xf>
    <xf numFmtId="0" fontId="3" fillId="0" borderId="4" xfId="3" applyFont="1" applyFill="1" applyBorder="1" applyAlignment="1">
      <alignment wrapText="1"/>
    </xf>
    <xf numFmtId="0" fontId="2" fillId="0" borderId="5" xfId="3" applyFont="1" applyFill="1" applyBorder="1" applyAlignment="1"/>
    <xf numFmtId="0" fontId="2" fillId="0" borderId="6" xfId="3" applyFont="1" applyFill="1" applyBorder="1" applyAlignment="1"/>
    <xf numFmtId="0" fontId="2" fillId="0" borderId="8" xfId="3" applyFont="1" applyFill="1" applyBorder="1" applyAlignment="1">
      <alignment horizontal="center" vertical="center"/>
    </xf>
    <xf numFmtId="0" fontId="2" fillId="0" borderId="9" xfId="3" applyFont="1" applyFill="1" applyBorder="1" applyAlignment="1">
      <alignment horizontal="center" vertical="center"/>
    </xf>
    <xf numFmtId="0" fontId="2" fillId="0" borderId="0" xfId="3" applyFont="1" applyFill="1" applyBorder="1" applyAlignment="1"/>
    <xf numFmtId="0" fontId="2" fillId="0" borderId="0" xfId="0" applyFont="1" applyBorder="1"/>
    <xf numFmtId="0" fontId="2" fillId="0" borderId="10" xfId="0" applyFont="1" applyBorder="1"/>
    <xf numFmtId="0" fontId="0" fillId="0" borderId="8" xfId="0" applyBorder="1"/>
    <xf numFmtId="166" fontId="0" fillId="0" borderId="8" xfId="0" applyNumberForma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3" fontId="2" fillId="0" borderId="11"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11" xfId="0" applyNumberFormat="1" applyFont="1" applyBorder="1" applyAlignment="1">
      <alignment horizontal="center"/>
    </xf>
    <xf numFmtId="3" fontId="2" fillId="0" borderId="0" xfId="0" applyNumberFormat="1" applyFont="1" applyBorder="1" applyAlignment="1">
      <alignment horizontal="center"/>
    </xf>
    <xf numFmtId="3" fontId="5" fillId="0" borderId="11" xfId="0" applyNumberFormat="1" applyFont="1" applyFill="1" applyBorder="1" applyAlignment="1">
      <alignment horizontal="center"/>
    </xf>
    <xf numFmtId="3" fontId="5" fillId="0" borderId="0" xfId="0" applyNumberFormat="1" applyFont="1" applyFill="1" applyBorder="1" applyAlignment="1">
      <alignment horizontal="center"/>
    </xf>
    <xf numFmtId="166" fontId="5" fillId="0" borderId="0" xfId="0" applyNumberFormat="1" applyFont="1" applyFill="1" applyBorder="1" applyAlignment="1">
      <alignment horizontal="center"/>
    </xf>
    <xf numFmtId="3" fontId="5" fillId="0" borderId="12" xfId="0" applyNumberFormat="1" applyFont="1" applyFill="1" applyBorder="1" applyAlignment="1">
      <alignment horizontal="center"/>
    </xf>
    <xf numFmtId="3" fontId="5" fillId="0" borderId="13" xfId="0" applyNumberFormat="1" applyFont="1" applyFill="1" applyBorder="1" applyAlignment="1">
      <alignment horizontal="center"/>
    </xf>
    <xf numFmtId="166" fontId="5" fillId="0" borderId="13" xfId="0" applyNumberFormat="1" applyFont="1" applyFill="1" applyBorder="1" applyAlignment="1">
      <alignment horizontal="center"/>
    </xf>
    <xf numFmtId="0" fontId="2" fillId="0" borderId="7" xfId="0" applyFont="1" applyBorder="1" applyAlignment="1">
      <alignment horizontal="left"/>
    </xf>
    <xf numFmtId="0" fontId="5" fillId="0" borderId="0" xfId="0" applyFont="1" applyBorder="1" applyAlignment="1">
      <alignment horizontal="left" wrapText="1"/>
    </xf>
    <xf numFmtId="0" fontId="5" fillId="0" borderId="13" xfId="0" applyFont="1" applyBorder="1" applyAlignment="1">
      <alignment horizontal="left" wrapText="1"/>
    </xf>
    <xf numFmtId="0" fontId="0" fillId="0" borderId="0" xfId="0" applyAlignment="1">
      <alignment horizontal="left"/>
    </xf>
    <xf numFmtId="0" fontId="4" fillId="0" borderId="0" xfId="0" applyFont="1" applyAlignment="1">
      <alignment horizontal="left"/>
    </xf>
    <xf numFmtId="0" fontId="7" fillId="0" borderId="0" xfId="0" applyFont="1"/>
    <xf numFmtId="0" fontId="8" fillId="0" borderId="0" xfId="3" applyFont="1"/>
    <xf numFmtId="0" fontId="2" fillId="0" borderId="0" xfId="3" applyFont="1" applyBorder="1" applyAlignment="1"/>
    <xf numFmtId="0" fontId="4" fillId="0" borderId="0" xfId="0" applyFont="1"/>
    <xf numFmtId="0" fontId="9" fillId="0" borderId="8" xfId="0" applyFont="1" applyBorder="1"/>
    <xf numFmtId="0" fontId="10" fillId="0" borderId="8" xfId="0" applyFont="1" applyBorder="1" applyAlignment="1">
      <alignment horizontal="center"/>
    </xf>
    <xf numFmtId="0" fontId="9" fillId="0" borderId="14" xfId="0" applyFont="1" applyBorder="1"/>
    <xf numFmtId="3" fontId="11" fillId="0" borderId="14" xfId="0" applyNumberFormat="1" applyFont="1" applyBorder="1" applyAlignment="1">
      <alignment horizontal="center"/>
    </xf>
    <xf numFmtId="164" fontId="9" fillId="0" borderId="14" xfId="4" applyNumberFormat="1" applyFont="1" applyBorder="1" applyAlignment="1">
      <alignment horizontal="center"/>
    </xf>
    <xf numFmtId="0" fontId="9" fillId="0" borderId="15" xfId="0" applyFont="1" applyBorder="1"/>
    <xf numFmtId="3" fontId="11" fillId="0" borderId="15" xfId="0" applyNumberFormat="1" applyFont="1" applyBorder="1" applyAlignment="1">
      <alignment horizontal="center"/>
    </xf>
    <xf numFmtId="0" fontId="9" fillId="0" borderId="16" xfId="0" applyFont="1" applyBorder="1"/>
    <xf numFmtId="3" fontId="11" fillId="0" borderId="16" xfId="0" applyNumberFormat="1" applyFont="1" applyBorder="1" applyAlignment="1">
      <alignment horizontal="center"/>
    </xf>
    <xf numFmtId="0" fontId="10" fillId="0" borderId="8" xfId="0" applyFont="1" applyBorder="1"/>
    <xf numFmtId="3" fontId="12" fillId="0" borderId="8" xfId="0" applyNumberFormat="1" applyFont="1" applyBorder="1" applyAlignment="1">
      <alignment horizontal="center"/>
    </xf>
    <xf numFmtId="164" fontId="10" fillId="0" borderId="8" xfId="4" applyNumberFormat="1" applyFont="1" applyBorder="1" applyAlignment="1">
      <alignment horizontal="center"/>
    </xf>
    <xf numFmtId="0" fontId="7" fillId="0" borderId="0" xfId="0" applyFont="1" applyAlignment="1">
      <alignment wrapText="1"/>
    </xf>
    <xf numFmtId="0" fontId="13" fillId="0" borderId="8" xfId="0" applyFont="1" applyBorder="1"/>
    <xf numFmtId="0" fontId="13" fillId="0" borderId="8" xfId="0" applyFont="1" applyBorder="1" applyAlignment="1">
      <alignment horizontal="center"/>
    </xf>
    <xf numFmtId="0" fontId="13" fillId="0" borderId="0" xfId="0" applyFont="1"/>
    <xf numFmtId="0" fontId="2" fillId="0" borderId="0" xfId="0" applyFont="1"/>
    <xf numFmtId="0" fontId="2" fillId="0" borderId="14" xfId="0" applyFont="1" applyBorder="1"/>
    <xf numFmtId="164" fontId="2" fillId="0" borderId="14" xfId="4" applyNumberFormat="1" applyFont="1" applyBorder="1" applyAlignment="1">
      <alignment horizontal="center"/>
    </xf>
    <xf numFmtId="0" fontId="2" fillId="0" borderId="15" xfId="0" applyFont="1" applyBorder="1"/>
    <xf numFmtId="164" fontId="2" fillId="0" borderId="15" xfId="4" applyNumberFormat="1" applyFont="1" applyBorder="1" applyAlignment="1">
      <alignment horizontal="center"/>
    </xf>
    <xf numFmtId="164" fontId="2" fillId="0" borderId="15" xfId="4" quotePrefix="1" applyNumberFormat="1" applyFont="1" applyBorder="1" applyAlignment="1">
      <alignment horizontal="center"/>
    </xf>
    <xf numFmtId="0" fontId="13" fillId="0" borderId="16" xfId="0" applyFont="1" applyBorder="1"/>
    <xf numFmtId="3" fontId="2" fillId="0" borderId="0" xfId="0" applyNumberFormat="1" applyFont="1"/>
    <xf numFmtId="0" fontId="2" fillId="0" borderId="0" xfId="0" applyFont="1" applyAlignment="1">
      <alignment horizontal="center"/>
    </xf>
    <xf numFmtId="0" fontId="4" fillId="0" borderId="0" xfId="0" applyFont="1" applyFill="1" applyBorder="1"/>
    <xf numFmtId="0" fontId="4" fillId="0" borderId="8" xfId="0" applyFont="1" applyBorder="1"/>
    <xf numFmtId="164" fontId="4" fillId="0" borderId="8" xfId="4" applyNumberFormat="1" applyFont="1" applyBorder="1"/>
    <xf numFmtId="0" fontId="2" fillId="0" borderId="13" xfId="0" applyFont="1" applyBorder="1" applyAlignment="1">
      <alignment horizontal="left" wrapText="1"/>
    </xf>
    <xf numFmtId="3" fontId="2" fillId="0" borderId="12" xfId="0" applyNumberFormat="1" applyFont="1" applyFill="1" applyBorder="1" applyAlignment="1">
      <alignment horizontal="center"/>
    </xf>
    <xf numFmtId="3" fontId="2" fillId="0" borderId="13" xfId="0" applyNumberFormat="1" applyFont="1" applyFill="1" applyBorder="1" applyAlignment="1">
      <alignment horizontal="center"/>
    </xf>
    <xf numFmtId="0" fontId="2" fillId="0" borderId="0" xfId="0" applyFont="1" applyBorder="1" applyAlignment="1">
      <alignment horizontal="left" wrapText="1"/>
    </xf>
    <xf numFmtId="0" fontId="2" fillId="0" borderId="0" xfId="0" applyFont="1" applyFill="1" applyBorder="1" applyAlignment="1">
      <alignment horizontal="left"/>
    </xf>
    <xf numFmtId="0" fontId="2" fillId="0" borderId="0" xfId="0" applyFont="1" applyFill="1" applyBorder="1" applyAlignment="1">
      <alignment horizontal="left" wrapText="1"/>
    </xf>
    <xf numFmtId="0" fontId="7" fillId="0" borderId="0" xfId="0" applyFont="1" applyAlignment="1">
      <alignment horizontal="left" wrapText="1"/>
    </xf>
    <xf numFmtId="3" fontId="4" fillId="0" borderId="14" xfId="0" applyNumberFormat="1" applyFont="1" applyBorder="1" applyAlignment="1">
      <alignment horizontal="center"/>
    </xf>
    <xf numFmtId="0" fontId="2" fillId="0" borderId="14" xfId="3" applyFont="1" applyFill="1" applyBorder="1" applyAlignment="1">
      <alignment horizontal="center"/>
    </xf>
    <xf numFmtId="0" fontId="2" fillId="0" borderId="12" xfId="3" applyFont="1" applyFill="1" applyBorder="1" applyAlignment="1">
      <alignment horizontal="center"/>
    </xf>
    <xf numFmtId="3" fontId="4" fillId="0" borderId="15" xfId="0" applyNumberFormat="1" applyFont="1" applyBorder="1" applyAlignment="1">
      <alignment horizontal="center"/>
    </xf>
    <xf numFmtId="164" fontId="2" fillId="0" borderId="15" xfId="3" applyNumberFormat="1" applyFont="1" applyFill="1" applyBorder="1" applyAlignment="1">
      <alignment horizontal="center"/>
    </xf>
    <xf numFmtId="3" fontId="4" fillId="0" borderId="16" xfId="0" applyNumberFormat="1" applyFont="1" applyBorder="1" applyAlignment="1">
      <alignment horizontal="center"/>
    </xf>
    <xf numFmtId="164" fontId="2" fillId="0" borderId="16" xfId="3" applyNumberFormat="1" applyFont="1" applyFill="1" applyBorder="1" applyAlignment="1">
      <alignment horizontal="center"/>
    </xf>
    <xf numFmtId="0" fontId="2" fillId="0" borderId="16" xfId="3" applyFont="1" applyFill="1" applyBorder="1" applyAlignment="1">
      <alignment horizontal="center"/>
    </xf>
    <xf numFmtId="0" fontId="2" fillId="0" borderId="17" xfId="3" applyFont="1" applyFill="1" applyBorder="1" applyAlignment="1">
      <alignment horizontal="center"/>
    </xf>
    <xf numFmtId="165" fontId="2" fillId="0" borderId="15" xfId="2" applyNumberFormat="1" applyFont="1" applyFill="1" applyBorder="1" applyAlignment="1">
      <alignment horizontal="center"/>
    </xf>
    <xf numFmtId="3" fontId="2" fillId="0" borderId="11" xfId="3" applyNumberFormat="1" applyFont="1" applyFill="1" applyBorder="1" applyAlignment="1">
      <alignment horizontal="center"/>
    </xf>
    <xf numFmtId="3" fontId="5" fillId="0" borderId="17" xfId="0" applyNumberFormat="1" applyFont="1" applyBorder="1" applyAlignment="1">
      <alignment horizontal="center"/>
    </xf>
    <xf numFmtId="3" fontId="5" fillId="0" borderId="18" xfId="0" applyNumberFormat="1" applyFont="1" applyBorder="1" applyAlignment="1">
      <alignment horizontal="center"/>
    </xf>
    <xf numFmtId="0" fontId="5" fillId="0" borderId="4" xfId="0" applyFont="1" applyBorder="1" applyAlignment="1">
      <alignment horizontal="left" wrapText="1"/>
    </xf>
    <xf numFmtId="3" fontId="5" fillId="0" borderId="9" xfId="0" applyNumberFormat="1" applyFont="1" applyFill="1" applyBorder="1" applyAlignment="1">
      <alignment horizontal="center"/>
    </xf>
    <xf numFmtId="3" fontId="5" fillId="0" borderId="4" xfId="0" applyNumberFormat="1" applyFont="1" applyFill="1" applyBorder="1" applyAlignment="1">
      <alignment horizontal="center"/>
    </xf>
    <xf numFmtId="10" fontId="2" fillId="0" borderId="13" xfId="0" applyNumberFormat="1" applyFont="1" applyFill="1" applyBorder="1" applyAlignment="1">
      <alignment horizontal="center"/>
    </xf>
    <xf numFmtId="10" fontId="2" fillId="0" borderId="0" xfId="0" applyNumberFormat="1" applyFont="1" applyFill="1" applyBorder="1" applyAlignment="1">
      <alignment horizontal="center"/>
    </xf>
    <xf numFmtId="10" fontId="2" fillId="0" borderId="0" xfId="0" applyNumberFormat="1" applyFont="1" applyBorder="1" applyAlignment="1">
      <alignment horizontal="center"/>
    </xf>
    <xf numFmtId="10" fontId="5" fillId="0" borderId="18" xfId="0" applyNumberFormat="1" applyFont="1" applyBorder="1" applyAlignment="1">
      <alignment horizontal="center"/>
    </xf>
    <xf numFmtId="164" fontId="5" fillId="0" borderId="0" xfId="0" applyNumberFormat="1" applyFont="1" applyFill="1" applyBorder="1" applyAlignment="1">
      <alignment horizontal="center"/>
    </xf>
    <xf numFmtId="10" fontId="5" fillId="0" borderId="4" xfId="0" applyNumberFormat="1" applyFont="1" applyFill="1" applyBorder="1" applyAlignment="1">
      <alignment horizontal="center"/>
    </xf>
    <xf numFmtId="10" fontId="5" fillId="0" borderId="13" xfId="0" applyNumberFormat="1" applyFont="1" applyFill="1" applyBorder="1" applyAlignment="1">
      <alignment horizontal="center"/>
    </xf>
    <xf numFmtId="3" fontId="4" fillId="0" borderId="8" xfId="0" applyNumberFormat="1" applyFont="1" applyBorder="1"/>
    <xf numFmtId="0" fontId="16" fillId="0" borderId="16" xfId="0" applyFont="1" applyBorder="1"/>
    <xf numFmtId="164" fontId="2" fillId="0" borderId="16" xfId="4" applyNumberFormat="1" applyFont="1" applyBorder="1" applyAlignment="1">
      <alignment horizontal="center"/>
    </xf>
    <xf numFmtId="0" fontId="3" fillId="0" borderId="14" xfId="0" applyFont="1" applyBorder="1"/>
    <xf numFmtId="0" fontId="3" fillId="0" borderId="0" xfId="0" applyFont="1"/>
    <xf numFmtId="0" fontId="3" fillId="0" borderId="8" xfId="0" applyFont="1" applyBorder="1"/>
    <xf numFmtId="164" fontId="3" fillId="0" borderId="8" xfId="4" applyNumberFormat="1" applyFont="1" applyBorder="1" applyAlignment="1">
      <alignment horizontal="center"/>
    </xf>
    <xf numFmtId="0" fontId="3" fillId="0" borderId="15" xfId="0" applyFont="1" applyBorder="1"/>
    <xf numFmtId="164" fontId="3" fillId="0" borderId="15" xfId="4" applyNumberFormat="1" applyFont="1" applyBorder="1" applyAlignment="1">
      <alignment horizontal="center"/>
    </xf>
    <xf numFmtId="164" fontId="3" fillId="0" borderId="15" xfId="4" quotePrefix="1" applyNumberFormat="1" applyFont="1" applyBorder="1" applyAlignment="1">
      <alignment horizontal="center"/>
    </xf>
    <xf numFmtId="164" fontId="3" fillId="0" borderId="16" xfId="4" applyNumberFormat="1" applyFont="1" applyBorder="1" applyAlignment="1">
      <alignment horizontal="center"/>
    </xf>
    <xf numFmtId="0" fontId="3" fillId="2" borderId="14" xfId="0" applyFont="1" applyFill="1" applyBorder="1"/>
    <xf numFmtId="0" fontId="3" fillId="2" borderId="15" xfId="0" applyFont="1" applyFill="1" applyBorder="1"/>
    <xf numFmtId="164" fontId="3" fillId="2" borderId="15" xfId="4" applyNumberFormat="1" applyFont="1" applyFill="1" applyBorder="1" applyAlignment="1">
      <alignment horizontal="center"/>
    </xf>
    <xf numFmtId="0" fontId="2" fillId="0" borderId="8" xfId="0" applyFont="1" applyBorder="1"/>
    <xf numFmtId="0" fontId="2" fillId="0" borderId="8" xfId="3" applyNumberFormat="1" applyFont="1" applyFill="1" applyBorder="1" applyAlignment="1">
      <alignment horizontal="center" vertical="center" wrapText="1"/>
    </xf>
    <xf numFmtId="0" fontId="15" fillId="0" borderId="8" xfId="0" applyFont="1" applyBorder="1"/>
    <xf numFmtId="3" fontId="4" fillId="3" borderId="15" xfId="0" applyNumberFormat="1" applyFont="1" applyFill="1" applyBorder="1" applyAlignment="1">
      <alignment horizontal="center"/>
    </xf>
    <xf numFmtId="165" fontId="2" fillId="3" borderId="15" xfId="2" applyNumberFormat="1" applyFont="1" applyFill="1" applyBorder="1" applyAlignment="1">
      <alignment horizontal="center"/>
    </xf>
    <xf numFmtId="165" fontId="2" fillId="0" borderId="16" xfId="2" applyNumberFormat="1" applyFont="1" applyFill="1" applyBorder="1" applyAlignment="1">
      <alignment horizontal="center"/>
    </xf>
    <xf numFmtId="3" fontId="2" fillId="0" borderId="17" xfId="3" applyNumberFormat="1" applyFont="1" applyFill="1" applyBorder="1" applyAlignment="1">
      <alignment horizontal="center"/>
    </xf>
    <xf numFmtId="0" fontId="3" fillId="0" borderId="4" xfId="0" applyFont="1" applyBorder="1" applyAlignment="1">
      <alignment horizontal="left" wrapText="1"/>
    </xf>
    <xf numFmtId="0" fontId="2" fillId="0" borderId="7" xfId="3" applyFont="1" applyFill="1" applyBorder="1" applyAlignment="1">
      <alignment wrapText="1"/>
    </xf>
    <xf numFmtId="0" fontId="3" fillId="0" borderId="18" xfId="0" applyFont="1" applyBorder="1" applyAlignment="1">
      <alignment horizontal="left"/>
    </xf>
    <xf numFmtId="0" fontId="3" fillId="0" borderId="0" xfId="0" applyFont="1" applyBorder="1" applyAlignment="1">
      <alignment horizontal="left" wrapText="1"/>
    </xf>
    <xf numFmtId="0" fontId="7" fillId="0" borderId="0" xfId="0" applyFont="1" applyAlignment="1">
      <alignment horizontal="left" wrapText="1"/>
    </xf>
    <xf numFmtId="0" fontId="3" fillId="0" borderId="19" xfId="3" applyFont="1" applyFill="1" applyBorder="1" applyAlignment="1">
      <alignment horizontal="center"/>
    </xf>
    <xf numFmtId="0" fontId="3" fillId="0" borderId="20" xfId="3" applyFont="1" applyFill="1" applyBorder="1" applyAlignment="1">
      <alignment horizontal="center"/>
    </xf>
    <xf numFmtId="0" fontId="2" fillId="0" borderId="0" xfId="3" applyFont="1" applyFill="1" applyBorder="1" applyAlignment="1">
      <alignment horizontal="left" wrapText="1"/>
    </xf>
    <xf numFmtId="0" fontId="7" fillId="0" borderId="0" xfId="0" applyFont="1" applyAlignment="1">
      <alignment horizontal="left" wrapText="1"/>
    </xf>
    <xf numFmtId="0" fontId="7" fillId="0" borderId="18" xfId="0" applyFont="1" applyBorder="1" applyAlignment="1">
      <alignment horizontal="left" wrapText="1"/>
    </xf>
  </cellXfs>
  <cellStyles count="6">
    <cellStyle name="josette" xfId="1"/>
    <cellStyle name="Milliers_RA tab ERIC 2002" xfId="2"/>
    <cellStyle name="Normal" xfId="0" builtinId="0"/>
    <cellStyle name="Normal 2" xfId="5"/>
    <cellStyle name="Normal_3 fp historique" xfId="3"/>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24057450628366"/>
          <c:y val="3.9274924471299093E-2"/>
          <c:w val="0.85278276481149018"/>
          <c:h val="0.91087613293051362"/>
        </c:manualLayout>
      </c:layout>
      <c:barChart>
        <c:barDir val="col"/>
        <c:grouping val="percentStacked"/>
        <c:varyColors val="0"/>
        <c:ser>
          <c:idx val="0"/>
          <c:order val="0"/>
          <c:tx>
            <c:strRef>
              <c:f>'Fig.9.1-2 Résult. 2014 CT graph'!$A$51</c:f>
              <c:strCache>
                <c:ptCount val="1"/>
                <c:pt idx="0">
                  <c:v>CGT</c:v>
                </c:pt>
              </c:strCache>
            </c:strRef>
          </c:tx>
          <c:spPr>
            <a:pattFill prst="wdDnDiag">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graph'!$B$51:$E$51</c:f>
              <c:numCache>
                <c:formatCode>0.0</c:formatCode>
                <c:ptCount val="4"/>
                <c:pt idx="0">
                  <c:v>13.430703857439347</c:v>
                </c:pt>
                <c:pt idx="1">
                  <c:v>29.532180896796579</c:v>
                </c:pt>
                <c:pt idx="2">
                  <c:v>31.688276238569674</c:v>
                </c:pt>
                <c:pt idx="3">
                  <c:v>23.08288207806487</c:v>
                </c:pt>
              </c:numCache>
            </c:numRef>
          </c:val>
        </c:ser>
        <c:ser>
          <c:idx val="1"/>
          <c:order val="1"/>
          <c:tx>
            <c:strRef>
              <c:f>'Fig.9.1-2 Résult. 2014 CT graph'!$A$52</c:f>
              <c:strCache>
                <c:ptCount val="1"/>
                <c:pt idx="0">
                  <c:v>CFDT</c:v>
                </c:pt>
              </c:strCache>
            </c:strRef>
          </c:tx>
          <c:spPr>
            <a:solidFill>
              <a:srgbClr val="FF0000"/>
            </a:solidFill>
            <a:ln w="12700">
              <a:solidFill>
                <a:srgbClr val="000000"/>
              </a:solidFill>
              <a:prstDash val="solid"/>
            </a:ln>
          </c:spPr>
          <c:invertIfNegative val="0"/>
          <c:dLbls>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graph'!$B$52:$E$52</c:f>
              <c:numCache>
                <c:formatCode>0.0</c:formatCode>
                <c:ptCount val="4"/>
                <c:pt idx="0">
                  <c:v>13.956062584985331</c:v>
                </c:pt>
                <c:pt idx="1">
                  <c:v>22.331610410365858</c:v>
                </c:pt>
                <c:pt idx="2">
                  <c:v>24.960712823412429</c:v>
                </c:pt>
                <c:pt idx="3">
                  <c:v>19.272053096939711</c:v>
                </c:pt>
              </c:numCache>
            </c:numRef>
          </c:val>
        </c:ser>
        <c:ser>
          <c:idx val="2"/>
          <c:order val="2"/>
          <c:tx>
            <c:strRef>
              <c:f>'Fig.9.1-2 Résult. 2014 CT graph'!$A$53</c:f>
              <c:strCache>
                <c:ptCount val="1"/>
                <c:pt idx="0">
                  <c:v>FO</c:v>
                </c:pt>
              </c:strCache>
            </c:strRef>
          </c:tx>
          <c:spPr>
            <a:solidFill>
              <a:srgbClr val="FFFF00"/>
            </a:solidFill>
            <a:ln w="12700">
              <a:solidFill>
                <a:srgbClr val="000000"/>
              </a:solidFill>
              <a:prstDash val="solid"/>
            </a:ln>
          </c:spPr>
          <c:invertIfNegative val="0"/>
          <c:dLbls>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graph'!$B$53:$E$53</c:f>
              <c:numCache>
                <c:formatCode>0.0</c:formatCode>
                <c:ptCount val="4"/>
                <c:pt idx="0">
                  <c:v>16.986602733843846</c:v>
                </c:pt>
                <c:pt idx="1">
                  <c:v>17.71431172430535</c:v>
                </c:pt>
                <c:pt idx="2">
                  <c:v>23.756555986663805</c:v>
                </c:pt>
                <c:pt idx="3">
                  <c:v>18.586870075132857</c:v>
                </c:pt>
              </c:numCache>
            </c:numRef>
          </c:val>
        </c:ser>
        <c:ser>
          <c:idx val="3"/>
          <c:order val="3"/>
          <c:tx>
            <c:strRef>
              <c:f>'Fig.9.1-2 Résult. 2014 CT graph'!$A$54</c:f>
              <c:strCache>
                <c:ptCount val="1"/>
                <c:pt idx="0">
                  <c:v>UNSA</c:v>
                </c:pt>
              </c:strCache>
            </c:strRef>
          </c:tx>
          <c:spPr>
            <a:pattFill prst="dash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2.3937761819269898E-3"/>
                  <c:y val="6.0422960725075529E-3"/>
                </c:manualLayout>
              </c:layout>
              <c:showLegendKey val="0"/>
              <c:showVal val="1"/>
              <c:showCatName val="0"/>
              <c:showSerName val="1"/>
              <c:showPercent val="0"/>
              <c:showBubbleSize val="0"/>
            </c:dLbl>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graph'!$B$54:$E$54</c:f>
              <c:numCache>
                <c:formatCode>0.0</c:formatCode>
                <c:ptCount val="4"/>
                <c:pt idx="0">
                  <c:v>14.821799184140843</c:v>
                </c:pt>
                <c:pt idx="1">
                  <c:v>8.1651376146788994</c:v>
                </c:pt>
                <c:pt idx="2">
                  <c:v>4.9636374271286243</c:v>
                </c:pt>
                <c:pt idx="3">
                  <c:v>10.379062060961456</c:v>
                </c:pt>
              </c:numCache>
            </c:numRef>
          </c:val>
        </c:ser>
        <c:ser>
          <c:idx val="4"/>
          <c:order val="4"/>
          <c:tx>
            <c:strRef>
              <c:f>'Fig.9.1-2 Résult. 2014 CT graph'!$A$55</c:f>
              <c:strCache>
                <c:ptCount val="1"/>
                <c:pt idx="0">
                  <c:v>FSU</c:v>
                </c:pt>
              </c:strCache>
            </c:strRef>
          </c:tx>
          <c:spPr>
            <a:solidFill>
              <a:srgbClr val="660066"/>
            </a:solidFill>
            <a:ln w="12700">
              <a:solidFill>
                <a:srgbClr val="000000"/>
              </a:solidFill>
              <a:prstDash val="solid"/>
            </a:ln>
          </c:spPr>
          <c:invertIfNegative val="0"/>
          <c:dLbls>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graph'!$B$55:$E$55</c:f>
              <c:numCache>
                <c:formatCode>0.0</c:formatCode>
                <c:ptCount val="4"/>
                <c:pt idx="0">
                  <c:v>15.577350962570671</c:v>
                </c:pt>
                <c:pt idx="1">
                  <c:v>3.3165087039640717</c:v>
                </c:pt>
                <c:pt idx="2">
                  <c:v>3.256058804032054E-2</c:v>
                </c:pt>
                <c:pt idx="3">
                  <c:v>7.9059335104758413</c:v>
                </c:pt>
              </c:numCache>
            </c:numRef>
          </c:val>
        </c:ser>
        <c:ser>
          <c:idx val="5"/>
          <c:order val="5"/>
          <c:tx>
            <c:strRef>
              <c:f>'Fig.9.1-2 Résult. 2014 CT graph'!$A$56</c:f>
              <c:strCache>
                <c:ptCount val="1"/>
                <c:pt idx="0">
                  <c:v>Solidaires</c:v>
                </c:pt>
              </c:strCache>
            </c:strRef>
          </c:tx>
          <c:spPr>
            <a:solidFill>
              <a:srgbClr val="FF8080"/>
            </a:solidFill>
            <a:ln w="12700">
              <a:solidFill>
                <a:srgbClr val="000000"/>
              </a:solidFill>
              <a:prstDash val="solid"/>
            </a:ln>
          </c:spPr>
          <c:invertIfNegative val="0"/>
          <c:dLbls>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graph'!$B$56:$E$56</c:f>
              <c:numCache>
                <c:formatCode>0.0</c:formatCode>
                <c:ptCount val="4"/>
                <c:pt idx="0">
                  <c:v>8.967045373219781</c:v>
                </c:pt>
                <c:pt idx="1">
                  <c:v>3.6107542761194784</c:v>
                </c:pt>
                <c:pt idx="2">
                  <c:v>8.4704322564292536</c:v>
                </c:pt>
                <c:pt idx="3">
                  <c:v>6.848169781931464</c:v>
                </c:pt>
              </c:numCache>
            </c:numRef>
          </c:val>
        </c:ser>
        <c:ser>
          <c:idx val="6"/>
          <c:order val="6"/>
          <c:tx>
            <c:strRef>
              <c:f>'Fig.9.1-2 Résult. 2014 CT graph'!$A$57</c:f>
              <c:strCache>
                <c:ptCount val="1"/>
                <c:pt idx="0">
                  <c:v>CFTC</c:v>
                </c:pt>
              </c:strCache>
            </c:strRef>
          </c:tx>
          <c:spPr>
            <a:pattFill prst="pct80">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graph'!$B$57:$E$57</c:f>
              <c:numCache>
                <c:formatCode>0.0</c:formatCode>
                <c:ptCount val="4"/>
                <c:pt idx="0">
                  <c:v>3.3521747298361122</c:v>
                </c:pt>
                <c:pt idx="1">
                  <c:v>3.5187077066243186</c:v>
                </c:pt>
                <c:pt idx="2">
                  <c:v>2.9121254070073506</c:v>
                </c:pt>
                <c:pt idx="3">
                  <c:v>3.3288646845030847</c:v>
                </c:pt>
              </c:numCache>
            </c:numRef>
          </c:val>
        </c:ser>
        <c:ser>
          <c:idx val="7"/>
          <c:order val="7"/>
          <c:tx>
            <c:strRef>
              <c:f>'Fig.9.1-2 Résult. 2014 CT graph'!$A$58</c:f>
              <c:strCache>
                <c:ptCount val="1"/>
                <c:pt idx="0">
                  <c:v>Autres</c:v>
                </c:pt>
              </c:strCache>
            </c:strRef>
          </c:tx>
          <c:spPr>
            <a:solidFill>
              <a:srgbClr val="CCCCFF"/>
            </a:solidFill>
            <a:ln w="12700">
              <a:solidFill>
                <a:srgbClr val="000000"/>
              </a:solidFill>
              <a:prstDash val="solid"/>
            </a:ln>
          </c:spPr>
          <c:invertIfNegative val="0"/>
          <c:dLbls>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graph'!$B$58:$E$58</c:f>
              <c:numCache>
                <c:formatCode>0.0</c:formatCode>
                <c:ptCount val="4"/>
                <c:pt idx="0">
                  <c:v>4.8440921777714161</c:v>
                </c:pt>
                <c:pt idx="1">
                  <c:v>1.9398561645914043</c:v>
                </c:pt>
                <c:pt idx="2">
                  <c:v>2.0025736512702528</c:v>
                </c:pt>
                <c:pt idx="3">
                  <c:v>3.1915506077820535</c:v>
                </c:pt>
              </c:numCache>
            </c:numRef>
          </c:val>
        </c:ser>
        <c:ser>
          <c:idx val="8"/>
          <c:order val="8"/>
          <c:tx>
            <c:strRef>
              <c:f>'Fig.9.1-2 Résult. 2014 CT graph'!$A$59</c:f>
              <c:strCache>
                <c:ptCount val="1"/>
                <c:pt idx="0">
                  <c:v>CGC</c:v>
                </c:pt>
              </c:strCache>
            </c:strRef>
          </c:tx>
          <c:spPr>
            <a:solidFill>
              <a:srgbClr val="000080"/>
            </a:solidFill>
            <a:ln w="12700">
              <a:solidFill>
                <a:srgbClr val="000000"/>
              </a:solidFill>
              <a:prstDash val="solid"/>
            </a:ln>
          </c:spPr>
          <c:invertIfNegative val="0"/>
          <c:dLbls>
            <c:dLbl>
              <c:idx val="1"/>
              <c:layout>
                <c:manualLayout>
                  <c:x val="0"/>
                  <c:y val="-1.2084592145015106E-2"/>
                </c:manualLayout>
              </c:layout>
              <c:showLegendKey val="0"/>
              <c:showVal val="1"/>
              <c:showCatName val="0"/>
              <c:showSerName val="1"/>
              <c:showPercent val="0"/>
              <c:showBubbleSize val="0"/>
            </c:dLbl>
            <c:dLbl>
              <c:idx val="2"/>
              <c:layout>
                <c:manualLayout>
                  <c:x val="-7.4207061639736685E-2"/>
                  <c:y val="-2.014098690835851E-2"/>
                </c:manualLayout>
              </c:layout>
              <c:showLegendKey val="0"/>
              <c:showVal val="1"/>
              <c:showCatName val="0"/>
              <c:showSerName val="1"/>
              <c:showPercent val="0"/>
              <c:showBubbleSize val="0"/>
            </c:dLbl>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graph'!$B$59:$E$59</c:f>
              <c:numCache>
                <c:formatCode>0.0</c:formatCode>
                <c:ptCount val="4"/>
                <c:pt idx="0">
                  <c:v>5.464350891004079</c:v>
                </c:pt>
                <c:pt idx="1">
                  <c:v>1.2834933190374558</c:v>
                </c:pt>
                <c:pt idx="2">
                  <c:v>0.46306225506443877</c:v>
                </c:pt>
                <c:pt idx="3">
                  <c:v>2.9070727200537534</c:v>
                </c:pt>
              </c:numCache>
            </c:numRef>
          </c:val>
        </c:ser>
        <c:ser>
          <c:idx val="9"/>
          <c:order val="9"/>
          <c:tx>
            <c:strRef>
              <c:f>'Fig.9.1-2 Résult. 2014 CT graph'!$A$60</c:f>
              <c:strCache>
                <c:ptCount val="1"/>
                <c:pt idx="0">
                  <c:v>FA-FP</c:v>
                </c:pt>
              </c:strCache>
            </c:strRef>
          </c:tx>
          <c:spPr>
            <a:solidFill>
              <a:srgbClr val="FF00FF"/>
            </a:solidFill>
            <a:ln w="12700">
              <a:solidFill>
                <a:srgbClr val="000000"/>
              </a:solidFill>
              <a:prstDash val="solid"/>
            </a:ln>
          </c:spPr>
          <c:invertIfNegative val="0"/>
          <c:dLbls>
            <c:dLbl>
              <c:idx val="0"/>
              <c:layout>
                <c:manualLayout>
                  <c:x val="0"/>
                  <c:y val="4.0281973816717019E-3"/>
                </c:manualLayout>
              </c:layout>
              <c:showLegendKey val="0"/>
              <c:showVal val="1"/>
              <c:showCatName val="0"/>
              <c:showSerName val="1"/>
              <c:showPercent val="0"/>
              <c:showBubbleSize val="0"/>
            </c:dLbl>
            <c:dLbl>
              <c:idx val="2"/>
              <c:layout>
                <c:manualLayout>
                  <c:x val="9.5751047277079591E-3"/>
                  <c:y val="-3.0211480362537766E-2"/>
                </c:manualLayout>
              </c:layout>
              <c:showLegendKey val="0"/>
              <c:showVal val="1"/>
              <c:showCatName val="0"/>
              <c:showSerName val="1"/>
              <c:showPercent val="0"/>
              <c:showBubbleSize val="0"/>
            </c:dLbl>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graph'!$B$60:$E$60</c:f>
              <c:numCache>
                <c:formatCode>0.0</c:formatCode>
                <c:ptCount val="4"/>
                <c:pt idx="1">
                  <c:v>7.4707423404104674</c:v>
                </c:pt>
                <c:pt idx="2">
                  <c:v>0.29070560938992768</c:v>
                </c:pt>
                <c:pt idx="3">
                  <c:v>2.8766187160222345</c:v>
                </c:pt>
              </c:numCache>
            </c:numRef>
          </c:val>
        </c:ser>
        <c:ser>
          <c:idx val="10"/>
          <c:order val="10"/>
          <c:tx>
            <c:strRef>
              <c:f>'Fig.9.1-2 Résult. 2014 CT graph'!$A$61</c:f>
              <c:strCache>
                <c:ptCount val="1"/>
                <c:pt idx="0">
                  <c:v>FGAF</c:v>
                </c:pt>
              </c:strCache>
            </c:strRef>
          </c:tx>
          <c:spPr>
            <a:solidFill>
              <a:srgbClr val="FFFF00"/>
            </a:solidFill>
            <a:ln w="12700">
              <a:solidFill>
                <a:srgbClr val="000000"/>
              </a:solidFill>
              <a:prstDash val="solid"/>
            </a:ln>
          </c:spPr>
          <c:invertIfNegative val="0"/>
          <c:dLbls>
            <c:dLbl>
              <c:idx val="1"/>
              <c:layout>
                <c:manualLayout>
                  <c:x val="0"/>
                  <c:y val="-2.4169184290030211E-2"/>
                </c:manualLayout>
              </c:layout>
              <c:showLegendKey val="0"/>
              <c:showVal val="1"/>
              <c:showCatName val="0"/>
              <c:showSerName val="1"/>
              <c:showPercent val="0"/>
              <c:showBubbleSize val="0"/>
            </c:dLbl>
            <c:dLbl>
              <c:idx val="2"/>
              <c:layout>
                <c:manualLayout>
                  <c:x val="2.6331349514883352E-2"/>
                  <c:y val="-1.2084592145015106E-2"/>
                </c:manualLayout>
              </c:layout>
              <c:showLegendKey val="0"/>
              <c:showVal val="1"/>
              <c:showCatName val="0"/>
              <c:showSerName val="1"/>
              <c:showPercent val="0"/>
              <c:showBubbleSize val="0"/>
            </c:dLbl>
            <c:showLegendKey val="0"/>
            <c:showVal val="1"/>
            <c:showCatName val="0"/>
            <c:showSerName val="1"/>
            <c:showPercent val="0"/>
            <c:showBubbleSize val="0"/>
            <c:showLeaderLines val="0"/>
          </c:dLbls>
          <c:cat>
            <c:strRef>
              <c:f>'Fig.9.1-2 Résult. 2014 CT graph'!$B$50:$E$50</c:f>
              <c:strCache>
                <c:ptCount val="4"/>
                <c:pt idx="0">
                  <c:v>FPE</c:v>
                </c:pt>
                <c:pt idx="1">
                  <c:v>FPT</c:v>
                </c:pt>
                <c:pt idx="2">
                  <c:v>FPH</c:v>
                </c:pt>
                <c:pt idx="3">
                  <c:v>Ensemble FP</c:v>
                </c:pt>
              </c:strCache>
            </c:strRef>
          </c:cat>
          <c:val>
            <c:numRef>
              <c:f>'Fig.9.1-2 Résult. 2014 CT graph'!$B$61:$E$61</c:f>
              <c:numCache>
                <c:formatCode>0.0</c:formatCode>
                <c:ptCount val="4"/>
                <c:pt idx="0">
                  <c:v>2.5998175051885775</c:v>
                </c:pt>
                <c:pt idx="1">
                  <c:v>1.1166968431061166</c:v>
                </c:pt>
                <c:pt idx="2">
                  <c:v>0.45935775702392329</c:v>
                </c:pt>
                <c:pt idx="3">
                  <c:v>1.6209226681326736</c:v>
                </c:pt>
              </c:numCache>
            </c:numRef>
          </c:val>
        </c:ser>
        <c:dLbls>
          <c:showLegendKey val="0"/>
          <c:showVal val="0"/>
          <c:showCatName val="0"/>
          <c:showSerName val="0"/>
          <c:showPercent val="0"/>
          <c:showBubbleSize val="0"/>
        </c:dLbls>
        <c:gapWidth val="30"/>
        <c:overlap val="100"/>
        <c:axId val="80456704"/>
        <c:axId val="80470784"/>
      </c:barChart>
      <c:catAx>
        <c:axId val="80456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0470784"/>
        <c:crosses val="autoZero"/>
        <c:auto val="1"/>
        <c:lblAlgn val="ctr"/>
        <c:lblOffset val="100"/>
        <c:tickLblSkip val="1"/>
        <c:tickMarkSkip val="1"/>
        <c:noMultiLvlLbl val="0"/>
      </c:catAx>
      <c:valAx>
        <c:axId val="80470784"/>
        <c:scaling>
          <c:orientation val="minMax"/>
        </c:scaling>
        <c:delete val="0"/>
        <c:axPos val="l"/>
        <c:majorGridlines>
          <c:spPr>
            <a:ln w="3175">
              <a:solidFill>
                <a:srgbClr val="969696"/>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045670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Divers :  
82 728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15%</a:t>
                    </a:r>
                  </a:p>
                </c:rich>
              </c:tx>
              <c:spPr>
                <a:noFill/>
                <a:ln w="25400">
                  <a:noFill/>
                </a:ln>
              </c:spPr>
              <c:dLblPos val="bestFit"/>
              <c:showLegendKey val="0"/>
              <c:showVal val="0"/>
              <c:showCatName val="0"/>
              <c:showSerName val="0"/>
              <c:showPercent val="0"/>
              <c:showBubbleSize val="0"/>
            </c:dLbl>
            <c:dLbl>
              <c:idx val="3"/>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'Fig. 9.1-4  Répart. des voix CT'!$I$119:$I$124</c:f>
              <c:strCache>
                <c:ptCount val="6"/>
                <c:pt idx="0">
                  <c:v>Enseignement (1)</c:v>
                </c:pt>
                <c:pt idx="1">
                  <c:v>Autres ministères </c:v>
                </c:pt>
                <c:pt idx="2">
                  <c:v>Établissements publics  FPE</c:v>
                </c:pt>
                <c:pt idx="3">
                  <c:v>Orange-La Poste</c:v>
                </c:pt>
                <c:pt idx="4">
                  <c:v>FPT</c:v>
                </c:pt>
                <c:pt idx="5">
                  <c:v>FPH</c:v>
                </c:pt>
              </c:strCache>
            </c:strRef>
          </c:cat>
          <c:val>
            <c:numRef>
              <c:f>'Fig. 9.1-4  Répart. des voix CT'!$K$119:$K$124</c:f>
              <c:numCache>
                <c:formatCode>0.0%</c:formatCode>
                <c:ptCount val="6"/>
                <c:pt idx="0">
                  <c:v>0.32473264910643795</c:v>
                </c:pt>
                <c:pt idx="1">
                  <c:v>0.15639130122730208</c:v>
                </c:pt>
                <c:pt idx="2">
                  <c:v>0.15103232134740066</c:v>
                </c:pt>
                <c:pt idx="3">
                  <c:v>1.5574535275963539E-2</c:v>
                </c:pt>
                <c:pt idx="4">
                  <c:v>0.22940740209095911</c:v>
                </c:pt>
                <c:pt idx="5">
                  <c:v>0.12286179095193665</c:v>
                </c:pt>
              </c:numCache>
            </c:numRef>
          </c:val>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FA-FPT :  65 016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'Fig. 9.1-4  Répart. des voix CT'!$E$100</c:f>
              <c:strCache>
                <c:ptCount val="1"/>
                <c:pt idx="0">
                  <c:v>FPH</c:v>
                </c:pt>
              </c:strCache>
            </c:strRef>
          </c:cat>
          <c:val>
            <c:numRef>
              <c:f>'Fig. 9.1-4  Répart. des voix CT'!$G$100</c:f>
              <c:numCache>
                <c:formatCode>0.0%</c:formatCode>
                <c:ptCount val="1"/>
                <c:pt idx="0">
                  <c:v>1.9787920211283495E-2</c:v>
                </c:pt>
              </c:numCache>
            </c:numRef>
          </c:val>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FGAF :  19 238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pattFill prst="pct8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49%</a:t>
                    </a:r>
                  </a:p>
                </c:rich>
              </c:tx>
              <c:spPr>
                <a:noFill/>
                <a:ln w="25400">
                  <a:noFill/>
                </a:ln>
              </c:spPr>
              <c:showLegendKey val="0"/>
              <c:showVal val="0"/>
              <c:showCatName val="0"/>
              <c:showSerName val="0"/>
              <c:showPercent val="0"/>
              <c:showBubbleSize val="0"/>
            </c:dLbl>
            <c:dLbl>
              <c:idx val="1"/>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'Fig. 9.1-4  Répart. des voix CT'!$E$104:$E$110</c:f>
              <c:strCache>
                <c:ptCount val="7"/>
                <c:pt idx="0">
                  <c:v>Enseignement (1)</c:v>
                </c:pt>
                <c:pt idx="1">
                  <c:v>Finances</c:v>
                </c:pt>
                <c:pt idx="2">
                  <c:v>Intérieur</c:v>
                </c:pt>
                <c:pt idx="3">
                  <c:v>Autres ministères</c:v>
                </c:pt>
                <c:pt idx="4">
                  <c:v>Établissements publics  FPE</c:v>
                </c:pt>
                <c:pt idx="5">
                  <c:v>FPT</c:v>
                </c:pt>
                <c:pt idx="6">
                  <c:v>FPH</c:v>
                </c:pt>
              </c:strCache>
            </c:strRef>
          </c:cat>
          <c:val>
            <c:numRef>
              <c:f>'Fig. 9.1-4  Répart. des voix CT'!$G$104:$G$110</c:f>
              <c:numCache>
                <c:formatCode>0.0%</c:formatCode>
                <c:ptCount val="7"/>
                <c:pt idx="0">
                  <c:v>0.5383437750247303</c:v>
                </c:pt>
                <c:pt idx="1">
                  <c:v>4.3172075933864053E-2</c:v>
                </c:pt>
                <c:pt idx="2">
                  <c:v>8.3140986386546697E-3</c:v>
                </c:pt>
                <c:pt idx="3">
                  <c:v>8.2599274577229265E-2</c:v>
                </c:pt>
                <c:pt idx="4">
                  <c:v>1.2058975929153516E-2</c:v>
                </c:pt>
                <c:pt idx="5">
                  <c:v>0.26002166847237268</c:v>
                </c:pt>
                <c:pt idx="6">
                  <c:v>5.5490131423995476E-2</c:v>
                </c:pt>
              </c:numCache>
            </c:numRef>
          </c:val>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CFDT: 497 104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Enseignement </a:t>
                    </a:r>
                    <a:r>
                      <a:rPr lang="fr-FR" sz="225" b="0" i="0" u="none" strike="noStrike" baseline="30000">
                        <a:solidFill>
                          <a:srgbClr val="000000"/>
                        </a:solidFill>
                        <a:latin typeface="Arial"/>
                        <a:cs typeface="Arial"/>
                      </a:rPr>
                      <a:t>(1) </a:t>
                    </a:r>
                    <a:endParaRPr lang="fr-FR" sz="225" b="0" i="0" u="none" strike="noStrike" baseline="0">
                      <a:solidFill>
                        <a:srgbClr val="000000"/>
                      </a:solidFill>
                      <a:latin typeface="Arial"/>
                      <a:cs typeface="Arial"/>
                    </a:endParaRPr>
                  </a:p>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10%</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'Fig. 9.1-4  Répart. des voix CT'!$A$91:$A$96</c:f>
              <c:strCache>
                <c:ptCount val="6"/>
                <c:pt idx="0">
                  <c:v>Enseignement (1) </c:v>
                </c:pt>
                <c:pt idx="1">
                  <c:v>Autres ministères</c:v>
                </c:pt>
                <c:pt idx="2">
                  <c:v>Établissements publics  - FPE</c:v>
                </c:pt>
                <c:pt idx="3">
                  <c:v>Orange-La Poste</c:v>
                </c:pt>
                <c:pt idx="4">
                  <c:v>FPT</c:v>
                </c:pt>
                <c:pt idx="5">
                  <c:v>FPH</c:v>
                </c:pt>
              </c:strCache>
            </c:strRef>
          </c:cat>
          <c:val>
            <c:numRef>
              <c:f>'Fig. 9.1-4  Répart. des voix CT'!$C$91:$C$96</c:f>
              <c:numCache>
                <c:formatCode>0.0%</c:formatCode>
                <c:ptCount val="6"/>
                <c:pt idx="0">
                  <c:v>9.4488157780049292E-2</c:v>
                </c:pt>
                <c:pt idx="1">
                  <c:v>0.12700969088992956</c:v>
                </c:pt>
                <c:pt idx="2">
                  <c:v>3.5558355322065596E-2</c:v>
                </c:pt>
                <c:pt idx="3">
                  <c:v>5.1986513577546932E-2</c:v>
                </c:pt>
                <c:pt idx="4">
                  <c:v>0.4373519227264443</c:v>
                </c:pt>
                <c:pt idx="5">
                  <c:v>0.25360535970396431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CFTC : 103 980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00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6"/>
              <c:delete val="1"/>
            </c:dLbl>
            <c:dLbl>
              <c:idx val="7"/>
              <c:delete val="1"/>
            </c:dLbl>
            <c:dLbl>
              <c:idx val="8"/>
              <c:delete val="1"/>
            </c:dLbl>
            <c:dLbl>
              <c:idx val="9"/>
              <c:delete val="1"/>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'[1]Source CFTC2011'!$A$22:$A$27</c:f>
              <c:strCache>
                <c:ptCount val="6"/>
                <c:pt idx="0">
                  <c:v>Finances</c:v>
                </c:pt>
                <c:pt idx="1">
                  <c:v>Autres ministères</c:v>
                </c:pt>
                <c:pt idx="2">
                  <c:v>Etablissements publics  FPE</c:v>
                </c:pt>
                <c:pt idx="3">
                  <c:v>France télécom-La Poste</c:v>
                </c:pt>
                <c:pt idx="4">
                  <c:v>FPT</c:v>
                </c:pt>
                <c:pt idx="5">
                  <c:v>FPH</c:v>
                </c:pt>
              </c:strCache>
            </c:strRef>
          </c:cat>
          <c:val>
            <c:numRef>
              <c:f>'[1]Source CFTC2011'!$B$22:$B$27</c:f>
              <c:numCache>
                <c:formatCode>General</c:formatCode>
                <c:ptCount val="6"/>
                <c:pt idx="0">
                  <c:v>4738.8999999999996</c:v>
                </c:pt>
                <c:pt idx="1">
                  <c:v>10280.4</c:v>
                </c:pt>
                <c:pt idx="2">
                  <c:v>21823</c:v>
                </c:pt>
                <c:pt idx="3">
                  <c:v>8071</c:v>
                </c:pt>
                <c:pt idx="4">
                  <c:v>44705</c:v>
                </c:pt>
                <c:pt idx="5">
                  <c:v>14362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CGC : 74 391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explosion val="2"/>
            <c:spPr>
              <a:solidFill>
                <a:srgbClr val="C0C0C0"/>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00FFFF"/>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1"/>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'Fig. 9.1-4  Répart. des voix CT'!$A$109:$A$116</c:f>
              <c:strCache>
                <c:ptCount val="8"/>
                <c:pt idx="0">
                  <c:v>Défense</c:v>
                </c:pt>
                <c:pt idx="1">
                  <c:v>Finances</c:v>
                </c:pt>
                <c:pt idx="2">
                  <c:v> Intérieur</c:v>
                </c:pt>
                <c:pt idx="3">
                  <c:v>Autres ministères</c:v>
                </c:pt>
                <c:pt idx="4">
                  <c:v>Établissements publics  FPE</c:v>
                </c:pt>
                <c:pt idx="5">
                  <c:v>Orange-La Poste</c:v>
                </c:pt>
                <c:pt idx="6">
                  <c:v>FPT</c:v>
                </c:pt>
                <c:pt idx="7">
                  <c:v>FPH</c:v>
                </c:pt>
              </c:strCache>
            </c:strRef>
          </c:cat>
          <c:val>
            <c:numRef>
              <c:f>'Fig. 9.1-4  Répart. des voix CT'!$C$109:$C$116</c:f>
              <c:numCache>
                <c:formatCode>0.0%</c:formatCode>
                <c:ptCount val="8"/>
                <c:pt idx="0">
                  <c:v>3.7769051965277689E-2</c:v>
                </c:pt>
                <c:pt idx="1">
                  <c:v>4.4230238880060932E-2</c:v>
                </c:pt>
                <c:pt idx="2">
                  <c:v>0.52041446150209458</c:v>
                </c:pt>
                <c:pt idx="3">
                  <c:v>0.10110706922137444</c:v>
                </c:pt>
                <c:pt idx="4">
                  <c:v>1.3171891210421947E-2</c:v>
                </c:pt>
                <c:pt idx="5">
                  <c:v>8.5479401683585698E-2</c:v>
                </c:pt>
                <c:pt idx="6">
                  <c:v>0.16663821293025333</c:v>
                </c:pt>
                <c:pt idx="7">
                  <c:v>3.118967260693133E-2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CGT : 662 301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00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3"/>
              <c:dLblPos val="bestFit"/>
              <c:showLegendKey val="0"/>
              <c:showVal val="0"/>
              <c:showCatName val="1"/>
              <c:showSerName val="0"/>
              <c:showPercent val="1"/>
              <c:showBubbleSize val="0"/>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'Fig. 9.1-4  Répart. des voix CT'!$E$90:$E$95</c:f>
              <c:strCache>
                <c:ptCount val="6"/>
                <c:pt idx="0">
                  <c:v>Finances</c:v>
                </c:pt>
                <c:pt idx="1">
                  <c:v>Autres ministères</c:v>
                </c:pt>
                <c:pt idx="2">
                  <c:v>Établissements publics  - FPE</c:v>
                </c:pt>
                <c:pt idx="3">
                  <c:v>Orange-La Poste</c:v>
                </c:pt>
                <c:pt idx="4">
                  <c:v>FPT</c:v>
                </c:pt>
                <c:pt idx="5">
                  <c:v>FPH</c:v>
                </c:pt>
              </c:strCache>
            </c:strRef>
          </c:cat>
          <c:val>
            <c:numRef>
              <c:f>'Fig. 9.1-4  Répart. des voix CT'!$G$90:$G$95</c:f>
              <c:numCache>
                <c:formatCode>0.0%</c:formatCode>
                <c:ptCount val="6"/>
                <c:pt idx="0">
                  <c:v>4.7407975865992748E-2</c:v>
                </c:pt>
                <c:pt idx="1">
                  <c:v>0.13920552277117679</c:v>
                </c:pt>
                <c:pt idx="2">
                  <c:v>8.8402048215089051E-3</c:v>
                </c:pt>
                <c:pt idx="3">
                  <c:v>5.2855989838312738E-2</c:v>
                </c:pt>
                <c:pt idx="4">
                  <c:v>0.4828852311519225</c:v>
                </c:pt>
                <c:pt idx="5">
                  <c:v>0.26880507555108629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FO : 470 609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00FFFF"/>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Enseignement</a:t>
                    </a:r>
                  </a:p>
                  <a:p>
                    <a:pPr>
                      <a:defRPr sz="225" b="0" i="0" u="none" strike="noStrike" baseline="0">
                        <a:solidFill>
                          <a:srgbClr val="000000"/>
                        </a:solidFill>
                        <a:latin typeface="Arial"/>
                        <a:ea typeface="Arial"/>
                        <a:cs typeface="Arial"/>
                      </a:defRPr>
                    </a:pPr>
                    <a:r>
                      <a:rPr lang="fr-FR" sz="225" b="0" i="0" u="none" strike="noStrike" baseline="30000">
                        <a:solidFill>
                          <a:srgbClr val="000000"/>
                        </a:solidFill>
                        <a:latin typeface="Arial"/>
                        <a:cs typeface="Arial"/>
                      </a:rPr>
                      <a:t>(1)</a:t>
                    </a:r>
                  </a:p>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9%</a:t>
                    </a:r>
                  </a:p>
                </c:rich>
              </c:tx>
              <c:spPr>
                <a:noFill/>
                <a:ln w="25400">
                  <a:noFill/>
                </a:ln>
              </c:spPr>
              <c:dLblPos val="bestFit"/>
              <c:showLegendKey val="0"/>
              <c:showVal val="0"/>
              <c:showCatName val="0"/>
              <c:showSerName val="0"/>
              <c:showPercent val="0"/>
              <c:showBubbleSize val="0"/>
            </c:dLbl>
            <c:dLbl>
              <c:idx val="1"/>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'Fig. 9.1-4  Répart. des voix CT'!$E$114:$E$121</c:f>
              <c:strCache>
                <c:ptCount val="8"/>
                <c:pt idx="0">
                  <c:v>Enseignement (1)</c:v>
                </c:pt>
                <c:pt idx="1">
                  <c:v>Finances</c:v>
                </c:pt>
                <c:pt idx="2">
                  <c:v>Intérieur</c:v>
                </c:pt>
                <c:pt idx="3">
                  <c:v>Autres ministères</c:v>
                </c:pt>
                <c:pt idx="4">
                  <c:v>Établissements publics  FPE</c:v>
                </c:pt>
                <c:pt idx="5">
                  <c:v>Orange-La Poste</c:v>
                </c:pt>
                <c:pt idx="6">
                  <c:v>FPT</c:v>
                </c:pt>
                <c:pt idx="7">
                  <c:v>FPH</c:v>
                </c:pt>
              </c:strCache>
            </c:strRef>
          </c:cat>
          <c:val>
            <c:numRef>
              <c:f>'Fig. 9.1-4  Répart. des voix CT'!$G$114:$G$121</c:f>
              <c:numCache>
                <c:formatCode>0.0%</c:formatCode>
                <c:ptCount val="8"/>
                <c:pt idx="0">
                  <c:v>0.12119164354214892</c:v>
                </c:pt>
                <c:pt idx="1">
                  <c:v>5.1208054931940999E-2</c:v>
                </c:pt>
                <c:pt idx="2">
                  <c:v>7.7147909961241184E-2</c:v>
                </c:pt>
                <c:pt idx="3">
                  <c:v>9.1071916394341659E-2</c:v>
                </c:pt>
                <c:pt idx="4">
                  <c:v>3.3151418178233032E-3</c:v>
                </c:pt>
                <c:pt idx="5">
                  <c:v>4.6083346855442152E-2</c:v>
                </c:pt>
                <c:pt idx="6">
                  <c:v>0.35971342714595866</c:v>
                </c:pt>
                <c:pt idx="7">
                  <c:v>0.25026855935110309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FSU : 213 660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CC00"/>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00FFFF"/>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74%</a:t>
                    </a:r>
                  </a:p>
                </c:rich>
              </c:tx>
              <c:spPr>
                <a:noFill/>
                <a:ln w="25400">
                  <a:noFill/>
                </a:ln>
              </c:spPr>
              <c:showLegendKey val="0"/>
              <c:showVal val="0"/>
              <c:showCatName val="0"/>
              <c:showSerName val="0"/>
              <c:showPercent val="0"/>
              <c:showBubbleSize val="0"/>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0"/>
          </c:dLbls>
          <c:cat>
            <c:strRef>
              <c:f>'Fig. 9.1-4  Répart. des voix CT'!$I$90:$I$94</c:f>
              <c:strCache>
                <c:ptCount val="5"/>
                <c:pt idx="0">
                  <c:v>Enseignement (1)</c:v>
                </c:pt>
                <c:pt idx="1">
                  <c:v>Autres ministères</c:v>
                </c:pt>
                <c:pt idx="2">
                  <c:v>Établissements publics - FPE</c:v>
                </c:pt>
                <c:pt idx="3">
                  <c:v>FPT</c:v>
                </c:pt>
                <c:pt idx="4">
                  <c:v>FPH</c:v>
                </c:pt>
              </c:strCache>
            </c:strRef>
          </c:cat>
          <c:val>
            <c:numRef>
              <c:f>'Fig. 9.1-4  Répart. des voix CT'!$K$90:$K$94</c:f>
              <c:numCache>
                <c:formatCode>0.0%</c:formatCode>
                <c:ptCount val="5"/>
                <c:pt idx="0">
                  <c:v>0.7209455054687689</c:v>
                </c:pt>
                <c:pt idx="1">
                  <c:v>0.11405944418958398</c:v>
                </c:pt>
                <c:pt idx="2">
                  <c:v>5.8574981287876958E-3</c:v>
                </c:pt>
                <c:pt idx="3">
                  <c:v>0.15833112007146824</c:v>
                </c:pt>
                <c:pt idx="4">
                  <c:v>8.0643214139121617E-4</c:v>
                </c:pt>
              </c:numCache>
            </c:numRef>
          </c:val>
        </c:ser>
        <c:dLbls>
          <c:showLegendKey val="0"/>
          <c:showVal val="0"/>
          <c:showCatName val="0"/>
          <c:showSerName val="0"/>
          <c:showPercent val="0"/>
          <c:showBubbleSize val="0"/>
          <c:showLeaderLines val="0"/>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Solidaires : 
171 525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FF00FF"/>
              </a:solidFill>
              <a:ln w="12700">
                <a:solidFill>
                  <a:srgbClr val="000000"/>
                </a:solidFill>
                <a:prstDash val="solid"/>
              </a:ln>
            </c:spPr>
          </c:dPt>
          <c:dPt>
            <c:idx val="2"/>
            <c:bubble3D val="0"/>
            <c:spPr>
              <a:solidFill>
                <a:srgbClr val="FFCC00"/>
              </a:solidFill>
              <a:ln w="12700">
                <a:solidFill>
                  <a:srgbClr val="000000"/>
                </a:solidFill>
                <a:prstDash val="solid"/>
              </a:ln>
            </c:spPr>
          </c:dPt>
          <c:dPt>
            <c:idx val="3"/>
            <c:bubble3D val="0"/>
            <c:spPr>
              <a:solidFill>
                <a:srgbClr val="FFFFCC"/>
              </a:solidFill>
              <a:ln w="12700">
                <a:solidFill>
                  <a:srgbClr val="000000"/>
                </a:solidFill>
                <a:prstDash val="solid"/>
              </a:ln>
            </c:spPr>
          </c:dPt>
          <c:dPt>
            <c:idx val="4"/>
            <c:bubble3D val="0"/>
            <c:spPr>
              <a:solidFill>
                <a:srgbClr val="99CC00"/>
              </a:solidFill>
              <a:ln w="12700">
                <a:solidFill>
                  <a:srgbClr val="000000"/>
                </a:solidFill>
                <a:prstDash val="solid"/>
              </a:ln>
            </c:spPr>
          </c:dPt>
          <c:dPt>
            <c:idx val="5"/>
            <c:bubble3D val="0"/>
            <c:spPr>
              <a:solidFill>
                <a:srgbClr val="00FFFF"/>
              </a:solidFill>
              <a:ln w="12700">
                <a:solidFill>
                  <a:srgbClr val="000000"/>
                </a:solidFill>
                <a:prstDash val="solid"/>
              </a:ln>
            </c:spPr>
          </c:dPt>
          <c:dPt>
            <c:idx val="6"/>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14%</a:t>
                    </a:r>
                  </a:p>
                </c:rich>
              </c:tx>
              <c:spPr>
                <a:noFill/>
                <a:ln w="25400">
                  <a:noFill/>
                </a:ln>
              </c:spPr>
              <c:dLblPos val="bestFit"/>
              <c:showLegendKey val="0"/>
              <c:showVal val="0"/>
              <c:showCatName val="0"/>
              <c:showSerName val="0"/>
              <c:showPercent val="0"/>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'Fig. 9.1-4  Répart. des voix CT'!$I$98:$I$104</c:f>
              <c:strCache>
                <c:ptCount val="7"/>
                <c:pt idx="0">
                  <c:v>Enseignement (1)</c:v>
                </c:pt>
                <c:pt idx="1">
                  <c:v>Finances</c:v>
                </c:pt>
                <c:pt idx="2">
                  <c:v>Autres ministères</c:v>
                </c:pt>
                <c:pt idx="3">
                  <c:v>Établissements publics  FPE</c:v>
                </c:pt>
                <c:pt idx="4">
                  <c:v>Orange-La Poste</c:v>
                </c:pt>
                <c:pt idx="5">
                  <c:v>FPT</c:v>
                </c:pt>
                <c:pt idx="6">
                  <c:v>FPH</c:v>
                </c:pt>
              </c:strCache>
            </c:strRef>
          </c:cat>
          <c:val>
            <c:numRef>
              <c:f>'Fig. 9.1-4  Répart. des voix CT'!$K$98:$K$104</c:f>
              <c:numCache>
                <c:formatCode>0.0%</c:formatCode>
                <c:ptCount val="7"/>
                <c:pt idx="0">
                  <c:v>0.1480504855667919</c:v>
                </c:pt>
                <c:pt idx="1">
                  <c:v>0.18944909632173398</c:v>
                </c:pt>
                <c:pt idx="2">
                  <c:v>6.3285352718839546E-2</c:v>
                </c:pt>
                <c:pt idx="3">
                  <c:v>9.3433977410830767E-3</c:v>
                </c:pt>
                <c:pt idx="4">
                  <c:v>0.14867486536810534</c:v>
                </c:pt>
                <c:pt idx="5">
                  <c:v>0.19900433720969127</c:v>
                </c:pt>
                <c:pt idx="6">
                  <c:v>0.24219246507375486</c:v>
                </c:pt>
              </c:numCache>
            </c:numRef>
          </c:val>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Unsa : 242 650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8080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FF00"/>
              </a:solidFill>
              <a:ln w="12700">
                <a:solidFill>
                  <a:srgbClr val="000000"/>
                </a:solidFill>
                <a:prstDash val="solid"/>
              </a:ln>
            </c:spPr>
          </c:dPt>
          <c:dPt>
            <c:idx val="4"/>
            <c:bubble3D val="0"/>
            <c:spPr>
              <a:solidFill>
                <a:srgbClr val="FFCC00"/>
              </a:solidFill>
              <a:ln w="12700">
                <a:solidFill>
                  <a:srgbClr val="000000"/>
                </a:solidFill>
                <a:prstDash val="solid"/>
              </a:ln>
            </c:spPr>
          </c:dPt>
          <c:dPt>
            <c:idx val="5"/>
            <c:bubble3D val="0"/>
            <c:spPr>
              <a:pattFill prst="pct5">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0000FF" mc:Ignorable="a14" a14:legacySpreadsheetColorIndex="39"/>
                </a:bgClr>
              </a:pattFill>
              <a:ln w="12700">
                <a:solidFill>
                  <a:srgbClr val="000000"/>
                </a:solidFill>
                <a:prstDash val="solid"/>
              </a:ln>
            </c:spPr>
          </c:dPt>
          <c:dPt>
            <c:idx val="6"/>
            <c:bubble3D val="0"/>
            <c:spPr>
              <a:solidFill>
                <a:srgbClr val="99CC00"/>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37%</a:t>
                    </a:r>
                  </a:p>
                </c:rich>
              </c:tx>
              <c:spPr>
                <a:noFill/>
                <a:ln w="25400">
                  <a:noFill/>
                </a:ln>
              </c:spPr>
              <c:showLegendKey val="0"/>
              <c:showVal val="0"/>
              <c:showCatName val="0"/>
              <c:showSerName val="0"/>
              <c:showPercent val="0"/>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dLbls>
          <c:cat>
            <c:strRef>
              <c:f>'Fig. 9.1-4  Répart. des voix CT'!$I$108:$I$115</c:f>
              <c:strCache>
                <c:ptCount val="8"/>
                <c:pt idx="0">
                  <c:v>Enseignement (1)</c:v>
                </c:pt>
                <c:pt idx="1">
                  <c:v> Intérieur</c:v>
                </c:pt>
                <c:pt idx="2">
                  <c:v>Justice</c:v>
                </c:pt>
                <c:pt idx="3">
                  <c:v>Autres ministères</c:v>
                </c:pt>
                <c:pt idx="4">
                  <c:v>Établissements publics  FPE</c:v>
                </c:pt>
                <c:pt idx="5">
                  <c:v>Orange-La Poste</c:v>
                </c:pt>
                <c:pt idx="6">
                  <c:v>FPT</c:v>
                </c:pt>
                <c:pt idx="7">
                  <c:v>FPH</c:v>
                </c:pt>
              </c:strCache>
            </c:strRef>
          </c:cat>
          <c:val>
            <c:numRef>
              <c:f>'Fig. 9.1-4  Répart. des voix CT'!$K$108:$K$115</c:f>
              <c:numCache>
                <c:formatCode>0.0%</c:formatCode>
                <c:ptCount val="8"/>
                <c:pt idx="0">
                  <c:v>0.34429220385117615</c:v>
                </c:pt>
                <c:pt idx="1">
                  <c:v>5.5876997774630788E-2</c:v>
                </c:pt>
                <c:pt idx="2">
                  <c:v>4.9984367241093924E-2</c:v>
                </c:pt>
                <c:pt idx="3">
                  <c:v>0.14233167196954372</c:v>
                </c:pt>
                <c:pt idx="4">
                  <c:v>4.5463741195078443E-3</c:v>
                </c:pt>
                <c:pt idx="5">
                  <c:v>1.2403214830890331E-2</c:v>
                </c:pt>
                <c:pt idx="6">
                  <c:v>0.29692310521766319</c:v>
                </c:pt>
                <c:pt idx="7">
                  <c:v>9.3642064995494087E-2</c:v>
                </c:pt>
              </c:numCache>
            </c:numRef>
          </c:val>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image" Target="../media/image1.em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733425</xdr:colOff>
      <xdr:row>41</xdr:row>
      <xdr:rowOff>152400</xdr:rowOff>
    </xdr:to>
    <xdr:graphicFrame macro="">
      <xdr:nvGraphicFramePr>
        <xdr:cNvPr id="207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19050</xdr:colOff>
      <xdr:row>2</xdr:row>
      <xdr:rowOff>0</xdr:rowOff>
    </xdr:to>
    <xdr:graphicFrame macro="">
      <xdr:nvGraphicFramePr>
        <xdr:cNvPr id="138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xdr:row>
      <xdr:rowOff>0</xdr:rowOff>
    </xdr:from>
    <xdr:to>
      <xdr:col>11</xdr:col>
      <xdr:colOff>0</xdr:colOff>
      <xdr:row>2</xdr:row>
      <xdr:rowOff>0</xdr:rowOff>
    </xdr:to>
    <xdr:graphicFrame macro="">
      <xdr:nvGraphicFramePr>
        <xdr:cNvPr id="138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0</xdr:rowOff>
    </xdr:from>
    <xdr:to>
      <xdr:col>5</xdr:col>
      <xdr:colOff>9525</xdr:colOff>
      <xdr:row>2</xdr:row>
      <xdr:rowOff>0</xdr:rowOff>
    </xdr:to>
    <xdr:graphicFrame macro="">
      <xdr:nvGraphicFramePr>
        <xdr:cNvPr id="138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xdr:row>
      <xdr:rowOff>0</xdr:rowOff>
    </xdr:from>
    <xdr:to>
      <xdr:col>11</xdr:col>
      <xdr:colOff>19050</xdr:colOff>
      <xdr:row>2</xdr:row>
      <xdr:rowOff>0</xdr:rowOff>
    </xdr:to>
    <xdr:graphicFrame macro="">
      <xdr:nvGraphicFramePr>
        <xdr:cNvPr id="138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0</xdr:rowOff>
    </xdr:from>
    <xdr:to>
      <xdr:col>4</xdr:col>
      <xdr:colOff>752475</xdr:colOff>
      <xdr:row>2</xdr:row>
      <xdr:rowOff>0</xdr:rowOff>
    </xdr:to>
    <xdr:graphicFrame macro="">
      <xdr:nvGraphicFramePr>
        <xdr:cNvPr id="139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2</xdr:row>
      <xdr:rowOff>0</xdr:rowOff>
    </xdr:from>
    <xdr:to>
      <xdr:col>11</xdr:col>
      <xdr:colOff>9525</xdr:colOff>
      <xdr:row>2</xdr:row>
      <xdr:rowOff>0</xdr:rowOff>
    </xdr:to>
    <xdr:graphicFrame macro="">
      <xdr:nvGraphicFramePr>
        <xdr:cNvPr id="1391"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xdr:row>
      <xdr:rowOff>0</xdr:rowOff>
    </xdr:from>
    <xdr:to>
      <xdr:col>5</xdr:col>
      <xdr:colOff>0</xdr:colOff>
      <xdr:row>2</xdr:row>
      <xdr:rowOff>0</xdr:rowOff>
    </xdr:to>
    <xdr:graphicFrame macro="">
      <xdr:nvGraphicFramePr>
        <xdr:cNvPr id="139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xdr:row>
      <xdr:rowOff>0</xdr:rowOff>
    </xdr:from>
    <xdr:to>
      <xdr:col>11</xdr:col>
      <xdr:colOff>9525</xdr:colOff>
      <xdr:row>2</xdr:row>
      <xdr:rowOff>0</xdr:rowOff>
    </xdr:to>
    <xdr:graphicFrame macro="">
      <xdr:nvGraphicFramePr>
        <xdr:cNvPr id="1393"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xdr:row>
      <xdr:rowOff>0</xdr:rowOff>
    </xdr:from>
    <xdr:to>
      <xdr:col>5</xdr:col>
      <xdr:colOff>9525</xdr:colOff>
      <xdr:row>2</xdr:row>
      <xdr:rowOff>0</xdr:rowOff>
    </xdr:to>
    <xdr:graphicFrame macro="">
      <xdr:nvGraphicFramePr>
        <xdr:cNvPr id="1394"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xdr:row>
      <xdr:rowOff>0</xdr:rowOff>
    </xdr:from>
    <xdr:to>
      <xdr:col>5</xdr:col>
      <xdr:colOff>19050</xdr:colOff>
      <xdr:row>2</xdr:row>
      <xdr:rowOff>0</xdr:rowOff>
    </xdr:to>
    <xdr:graphicFrame macro="">
      <xdr:nvGraphicFramePr>
        <xdr:cNvPr id="1395"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2</xdr:row>
      <xdr:rowOff>0</xdr:rowOff>
    </xdr:from>
    <xdr:to>
      <xdr:col>10</xdr:col>
      <xdr:colOff>742950</xdr:colOff>
      <xdr:row>2</xdr:row>
      <xdr:rowOff>0</xdr:rowOff>
    </xdr:to>
    <xdr:graphicFrame macro="">
      <xdr:nvGraphicFramePr>
        <xdr:cNvPr id="1396"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1</xdr:colOff>
      <xdr:row>3</xdr:row>
      <xdr:rowOff>1</xdr:rowOff>
    </xdr:from>
    <xdr:to>
      <xdr:col>9</xdr:col>
      <xdr:colOff>381001</xdr:colOff>
      <xdr:row>83</xdr:row>
      <xdr:rowOff>96865</xdr:rowOff>
    </xdr:to>
    <xdr:pic>
      <xdr:nvPicPr>
        <xdr:cNvPr id="36" name="Image 35"/>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 y="485776"/>
          <a:ext cx="7239000" cy="13050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davie-adc/Local%20Settings/Temporary%20Internet%20Files/OLK339/FT9-1-elections-aux-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1-1 Resultats 2011"/>
      <sheetName val="G 9.1-1 et source résultats2011"/>
      <sheetName val="Tabl 9.1-2 cat hierarchique2011"/>
      <sheetName val="G 9.1-2 repartition voix2011"/>
      <sheetName val="Source CFDT2011"/>
      <sheetName val="Source CFTC2011"/>
      <sheetName val="Source CGC2011"/>
      <sheetName val="Source CGT2011"/>
      <sheetName val="Source FO2011"/>
      <sheetName val="Source FSU2011"/>
      <sheetName val="Source Solidaires2011"/>
      <sheetName val="Source Unsa2011"/>
      <sheetName val="Source Divers2011"/>
      <sheetName val="Source FA-FPT"/>
      <sheetName val="Source FGAF2011"/>
    </sheetNames>
    <sheetDataSet>
      <sheetData sheetId="0" refreshError="1"/>
      <sheetData sheetId="1"/>
      <sheetData sheetId="2" refreshError="1"/>
      <sheetData sheetId="3" refreshError="1"/>
      <sheetData sheetId="4"/>
      <sheetData sheetId="5">
        <row r="22">
          <cell r="A22" t="str">
            <v>Finances</v>
          </cell>
          <cell r="B22">
            <v>4738.8999999999996</v>
          </cell>
        </row>
        <row r="23">
          <cell r="A23" t="str">
            <v>Autres ministères</v>
          </cell>
          <cell r="B23">
            <v>10280.4</v>
          </cell>
        </row>
        <row r="24">
          <cell r="A24" t="str">
            <v>Etablissements publics  FPE</v>
          </cell>
          <cell r="B24">
            <v>21823</v>
          </cell>
        </row>
        <row r="25">
          <cell r="A25" t="str">
            <v>France télécom-La Poste</v>
          </cell>
          <cell r="B25">
            <v>8071</v>
          </cell>
        </row>
        <row r="26">
          <cell r="A26" t="str">
            <v>FPT</v>
          </cell>
          <cell r="B26">
            <v>44705</v>
          </cell>
        </row>
        <row r="27">
          <cell r="A27" t="str">
            <v>FPH</v>
          </cell>
          <cell r="B27">
            <v>14362</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A19" sqref="A19:I21"/>
    </sheetView>
  </sheetViews>
  <sheetFormatPr baseColWidth="10" defaultRowHeight="12.75" x14ac:dyDescent="0.2"/>
  <sheetData>
    <row r="1" spans="1:9" ht="13.5" customHeight="1" thickBot="1" x14ac:dyDescent="0.25">
      <c r="A1" s="32" t="s">
        <v>121</v>
      </c>
    </row>
    <row r="2" spans="1:9" ht="33.75" x14ac:dyDescent="0.2">
      <c r="A2" s="1"/>
      <c r="B2" s="2" t="s">
        <v>0</v>
      </c>
      <c r="C2" s="2" t="s">
        <v>1</v>
      </c>
      <c r="D2" s="3" t="s">
        <v>26</v>
      </c>
      <c r="E2" s="2" t="s">
        <v>1</v>
      </c>
      <c r="F2" s="4" t="s">
        <v>2</v>
      </c>
      <c r="G2" s="2" t="s">
        <v>1</v>
      </c>
      <c r="H2" s="120" t="s">
        <v>125</v>
      </c>
      <c r="I2" s="121"/>
    </row>
    <row r="3" spans="1:9" ht="22.5" x14ac:dyDescent="0.2">
      <c r="A3" s="5" t="s">
        <v>1</v>
      </c>
      <c r="B3" s="109">
        <v>2014</v>
      </c>
      <c r="C3" s="8" t="s">
        <v>3</v>
      </c>
      <c r="D3" s="109">
        <v>2014</v>
      </c>
      <c r="E3" s="8" t="s">
        <v>3</v>
      </c>
      <c r="F3" s="109">
        <v>2014</v>
      </c>
      <c r="G3" s="8" t="s">
        <v>3</v>
      </c>
      <c r="H3" s="9" t="s">
        <v>4</v>
      </c>
      <c r="I3" s="9" t="s">
        <v>3</v>
      </c>
    </row>
    <row r="4" spans="1:9" x14ac:dyDescent="0.2">
      <c r="A4" s="6" t="s">
        <v>5</v>
      </c>
      <c r="B4" s="71">
        <v>2255728</v>
      </c>
      <c r="C4" s="72" t="s">
        <v>4</v>
      </c>
      <c r="D4" s="71">
        <v>1892961</v>
      </c>
      <c r="E4" s="72" t="s">
        <v>4</v>
      </c>
      <c r="F4" s="71">
        <v>1064268</v>
      </c>
      <c r="G4" s="72"/>
      <c r="H4" s="71">
        <v>5212957</v>
      </c>
      <c r="I4" s="73"/>
    </row>
    <row r="5" spans="1:9" x14ac:dyDescent="0.2">
      <c r="A5" s="7" t="s">
        <v>6</v>
      </c>
      <c r="B5" s="74">
        <v>1179915</v>
      </c>
      <c r="C5" s="75">
        <f>B5/B4</f>
        <v>0.52307503386933174</v>
      </c>
      <c r="D5" s="74">
        <v>1039382</v>
      </c>
      <c r="E5" s="75">
        <f>D5/D4</f>
        <v>0.54907734496378957</v>
      </c>
      <c r="F5" s="74">
        <v>534243</v>
      </c>
      <c r="G5" s="75">
        <f>F5/F4</f>
        <v>0.50198164372131826</v>
      </c>
      <c r="H5" s="74">
        <v>2753540</v>
      </c>
      <c r="I5" s="75">
        <f>H5/H4</f>
        <v>0.52821076406346723</v>
      </c>
    </row>
    <row r="6" spans="1:9" ht="22.5" x14ac:dyDescent="0.2">
      <c r="A6" s="116" t="s">
        <v>7</v>
      </c>
      <c r="B6" s="76">
        <v>1117840</v>
      </c>
      <c r="C6" s="77" t="s">
        <v>4</v>
      </c>
      <c r="D6" s="76">
        <v>988630</v>
      </c>
      <c r="E6" s="78" t="s">
        <v>4</v>
      </c>
      <c r="F6" s="76">
        <v>512890</v>
      </c>
      <c r="G6" s="78"/>
      <c r="H6" s="76">
        <v>2619360</v>
      </c>
      <c r="I6" s="79"/>
    </row>
    <row r="7" spans="1:9" ht="33.75" x14ac:dyDescent="0.2">
      <c r="A7" s="5" t="s">
        <v>8</v>
      </c>
      <c r="B7" s="8"/>
      <c r="C7" s="8" t="s">
        <v>9</v>
      </c>
      <c r="D7" s="8"/>
      <c r="E7" s="8" t="s">
        <v>9</v>
      </c>
      <c r="F7" s="9"/>
      <c r="G7" s="8" t="s">
        <v>9</v>
      </c>
      <c r="H7" s="9"/>
      <c r="I7" s="9" t="s">
        <v>9</v>
      </c>
    </row>
    <row r="8" spans="1:9" x14ac:dyDescent="0.2">
      <c r="A8" s="10" t="s">
        <v>14</v>
      </c>
      <c r="B8" s="74">
        <v>156006.45000000001</v>
      </c>
      <c r="C8" s="80">
        <f>100*B8/B$6</f>
        <v>13.956062584985331</v>
      </c>
      <c r="D8" s="74">
        <v>220777</v>
      </c>
      <c r="E8" s="80">
        <f>100*D8/D$6</f>
        <v>22.331610410365858</v>
      </c>
      <c r="F8" s="74">
        <v>128021</v>
      </c>
      <c r="G8" s="80">
        <f>100*F8/F$6</f>
        <v>24.960712823412429</v>
      </c>
      <c r="H8" s="81">
        <v>504804.45</v>
      </c>
      <c r="I8" s="80">
        <f>100*H8/H$6</f>
        <v>19.272053096939711</v>
      </c>
    </row>
    <row r="9" spans="1:9" x14ac:dyDescent="0.2">
      <c r="A9" s="10" t="s">
        <v>17</v>
      </c>
      <c r="B9" s="74">
        <v>37471.949999999997</v>
      </c>
      <c r="C9" s="80">
        <f t="shared" ref="C9:C11" si="0">100*B9/B$6</f>
        <v>3.3521747298361122</v>
      </c>
      <c r="D9" s="74">
        <v>34787</v>
      </c>
      <c r="E9" s="80">
        <f t="shared" ref="E9:E18" si="1">100*D9/D$6</f>
        <v>3.5187077066243186</v>
      </c>
      <c r="F9" s="74">
        <v>14936</v>
      </c>
      <c r="G9" s="80">
        <f t="shared" ref="G9:G18" si="2">100*F9/F$6</f>
        <v>2.9121254070073506</v>
      </c>
      <c r="H9" s="81">
        <v>87194.95</v>
      </c>
      <c r="I9" s="80">
        <f t="shared" ref="I9:I18" si="3">100*H9/H$6</f>
        <v>3.3288646845030847</v>
      </c>
    </row>
    <row r="10" spans="1:9" x14ac:dyDescent="0.2">
      <c r="A10" s="10" t="s">
        <v>16</v>
      </c>
      <c r="B10" s="74">
        <v>61082.7</v>
      </c>
      <c r="C10" s="80">
        <f t="shared" si="0"/>
        <v>5.464350891004079</v>
      </c>
      <c r="D10" s="74">
        <v>12689</v>
      </c>
      <c r="E10" s="80">
        <f t="shared" si="1"/>
        <v>1.2834933190374558</v>
      </c>
      <c r="F10" s="74">
        <v>2375</v>
      </c>
      <c r="G10" s="80">
        <f t="shared" si="2"/>
        <v>0.46306225506443877</v>
      </c>
      <c r="H10" s="81">
        <v>76146.7</v>
      </c>
      <c r="I10" s="80">
        <f t="shared" si="3"/>
        <v>2.9070727200537534</v>
      </c>
    </row>
    <row r="11" spans="1:9" x14ac:dyDescent="0.2">
      <c r="A11" s="10" t="s">
        <v>12</v>
      </c>
      <c r="B11" s="74">
        <v>150133.78</v>
      </c>
      <c r="C11" s="80">
        <f t="shared" si="0"/>
        <v>13.430703857439347</v>
      </c>
      <c r="D11" s="74">
        <v>291964</v>
      </c>
      <c r="E11" s="80">
        <f t="shared" si="1"/>
        <v>29.532180896796579</v>
      </c>
      <c r="F11" s="74">
        <v>162526</v>
      </c>
      <c r="G11" s="80">
        <f t="shared" si="2"/>
        <v>31.688276238569674</v>
      </c>
      <c r="H11" s="81">
        <v>604623.78</v>
      </c>
      <c r="I11" s="80">
        <f t="shared" si="3"/>
        <v>23.08288207806487</v>
      </c>
    </row>
    <row r="12" spans="1:9" x14ac:dyDescent="0.2">
      <c r="A12" s="10" t="s">
        <v>111</v>
      </c>
      <c r="B12" s="111"/>
      <c r="C12" s="112"/>
      <c r="D12" s="74">
        <v>73858</v>
      </c>
      <c r="E12" s="80">
        <f t="shared" si="1"/>
        <v>7.4707423404104674</v>
      </c>
      <c r="F12" s="74">
        <v>1491</v>
      </c>
      <c r="G12" s="80">
        <f t="shared" si="2"/>
        <v>0.29070560938992768</v>
      </c>
      <c r="H12" s="81">
        <v>75349</v>
      </c>
      <c r="I12" s="80">
        <f t="shared" si="3"/>
        <v>2.8766187160222345</v>
      </c>
    </row>
    <row r="13" spans="1:9" x14ac:dyDescent="0.2">
      <c r="A13" s="10" t="s">
        <v>19</v>
      </c>
      <c r="B13" s="74">
        <v>29061.799999999996</v>
      </c>
      <c r="C13" s="80">
        <f>100*B13/B$6</f>
        <v>2.5998175051885775</v>
      </c>
      <c r="D13" s="74">
        <v>11040</v>
      </c>
      <c r="E13" s="80">
        <f t="shared" si="1"/>
        <v>1.1166968431061166</v>
      </c>
      <c r="F13" s="74">
        <v>2356</v>
      </c>
      <c r="G13" s="80">
        <f t="shared" si="2"/>
        <v>0.45935775702392329</v>
      </c>
      <c r="H13" s="81">
        <v>42457.799999999996</v>
      </c>
      <c r="I13" s="80">
        <f t="shared" si="3"/>
        <v>1.6209226681326736</v>
      </c>
    </row>
    <row r="14" spans="1:9" x14ac:dyDescent="0.2">
      <c r="A14" s="10" t="s">
        <v>11</v>
      </c>
      <c r="B14" s="74">
        <v>189883.04000000004</v>
      </c>
      <c r="C14" s="80">
        <f t="shared" ref="C14:C18" si="4">100*B14/B$6</f>
        <v>16.986602733843846</v>
      </c>
      <c r="D14" s="74">
        <v>175129</v>
      </c>
      <c r="E14" s="80">
        <f t="shared" si="1"/>
        <v>17.71431172430535</v>
      </c>
      <c r="F14" s="74">
        <v>121845</v>
      </c>
      <c r="G14" s="80">
        <f t="shared" si="2"/>
        <v>23.756555986663805</v>
      </c>
      <c r="H14" s="81">
        <v>486857.04000000004</v>
      </c>
      <c r="I14" s="80">
        <f t="shared" si="3"/>
        <v>18.586870075132857</v>
      </c>
    </row>
    <row r="15" spans="1:9" x14ac:dyDescent="0.2">
      <c r="A15" s="10" t="s">
        <v>10</v>
      </c>
      <c r="B15" s="74">
        <v>174129.86000000002</v>
      </c>
      <c r="C15" s="80">
        <f t="shared" si="4"/>
        <v>15.577350962570671</v>
      </c>
      <c r="D15" s="74">
        <v>32788</v>
      </c>
      <c r="E15" s="80">
        <f t="shared" si="1"/>
        <v>3.3165087039640717</v>
      </c>
      <c r="F15" s="74">
        <v>167</v>
      </c>
      <c r="G15" s="80">
        <f t="shared" si="2"/>
        <v>3.256058804032054E-2</v>
      </c>
      <c r="H15" s="81">
        <v>207084.86000000002</v>
      </c>
      <c r="I15" s="80">
        <f t="shared" si="3"/>
        <v>7.9059335104758413</v>
      </c>
    </row>
    <row r="16" spans="1:9" x14ac:dyDescent="0.2">
      <c r="A16" s="10" t="s">
        <v>15</v>
      </c>
      <c r="B16" s="74">
        <v>100237.22</v>
      </c>
      <c r="C16" s="80">
        <f t="shared" si="4"/>
        <v>8.967045373219781</v>
      </c>
      <c r="D16" s="74">
        <v>35697</v>
      </c>
      <c r="E16" s="80">
        <f t="shared" si="1"/>
        <v>3.6107542761194784</v>
      </c>
      <c r="F16" s="74">
        <v>43444</v>
      </c>
      <c r="G16" s="80">
        <f t="shared" si="2"/>
        <v>8.4704322564292536</v>
      </c>
      <c r="H16" s="81">
        <v>179378.22</v>
      </c>
      <c r="I16" s="80">
        <f t="shared" si="3"/>
        <v>6.848169781931464</v>
      </c>
    </row>
    <row r="17" spans="1:9" x14ac:dyDescent="0.2">
      <c r="A17" s="11" t="s">
        <v>13</v>
      </c>
      <c r="B17" s="74">
        <v>165684</v>
      </c>
      <c r="C17" s="80">
        <f t="shared" si="4"/>
        <v>14.821799184140843</v>
      </c>
      <c r="D17" s="74">
        <v>80723</v>
      </c>
      <c r="E17" s="80">
        <f t="shared" si="1"/>
        <v>8.1651376146788994</v>
      </c>
      <c r="F17" s="74">
        <v>25458</v>
      </c>
      <c r="G17" s="80">
        <f t="shared" si="2"/>
        <v>4.9636374271286243</v>
      </c>
      <c r="H17" s="81">
        <v>271865</v>
      </c>
      <c r="I17" s="80">
        <f t="shared" si="3"/>
        <v>10.379062060961456</v>
      </c>
    </row>
    <row r="18" spans="1:9" ht="13.5" thickBot="1" x14ac:dyDescent="0.25">
      <c r="A18" s="12" t="s">
        <v>114</v>
      </c>
      <c r="B18" s="76">
        <v>54149.2</v>
      </c>
      <c r="C18" s="113">
        <f t="shared" si="4"/>
        <v>4.8440921777714161</v>
      </c>
      <c r="D18" s="76">
        <v>19178</v>
      </c>
      <c r="E18" s="113">
        <f t="shared" si="1"/>
        <v>1.9398561645914043</v>
      </c>
      <c r="F18" s="76">
        <v>10271</v>
      </c>
      <c r="G18" s="113">
        <f t="shared" si="2"/>
        <v>2.0025736512702528</v>
      </c>
      <c r="H18" s="114">
        <v>83598.2</v>
      </c>
      <c r="I18" s="113">
        <f t="shared" si="3"/>
        <v>3.1915506077820535</v>
      </c>
    </row>
    <row r="19" spans="1:9" x14ac:dyDescent="0.2">
      <c r="A19" s="33" t="s">
        <v>141</v>
      </c>
    </row>
    <row r="20" spans="1:9" x14ac:dyDescent="0.2">
      <c r="A20" s="34"/>
    </row>
    <row r="21" spans="1:9" x14ac:dyDescent="0.2">
      <c r="A21" s="10" t="s">
        <v>142</v>
      </c>
    </row>
  </sheetData>
  <mergeCells count="1">
    <mergeCell ref="H2:I2"/>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Normal="100" workbookViewId="0">
      <selection activeCell="A43" sqref="A43:G45"/>
    </sheetView>
  </sheetViews>
  <sheetFormatPr baseColWidth="10" defaultRowHeight="12.75" x14ac:dyDescent="0.2"/>
  <sheetData>
    <row r="1" spans="1:8" ht="12.75" customHeight="1" x14ac:dyDescent="0.2">
      <c r="A1" s="123" t="s">
        <v>123</v>
      </c>
      <c r="B1" s="123"/>
      <c r="C1" s="123"/>
      <c r="D1" s="123"/>
      <c r="E1" s="123"/>
      <c r="F1" s="123"/>
      <c r="G1" s="123"/>
      <c r="H1" s="48"/>
    </row>
    <row r="2" spans="1:8" x14ac:dyDescent="0.2">
      <c r="A2" s="123"/>
      <c r="B2" s="123"/>
      <c r="C2" s="123"/>
      <c r="D2" s="123"/>
      <c r="E2" s="123"/>
      <c r="F2" s="123"/>
      <c r="G2" s="123"/>
      <c r="H2" s="48"/>
    </row>
    <row r="3" spans="1:8" x14ac:dyDescent="0.2">
      <c r="A3" s="119" t="s">
        <v>3</v>
      </c>
      <c r="B3" s="119"/>
      <c r="C3" s="119"/>
      <c r="D3" s="119"/>
      <c r="E3" s="119"/>
      <c r="F3" s="119"/>
      <c r="G3" s="119"/>
      <c r="H3" s="48"/>
    </row>
    <row r="43" spans="1:7" x14ac:dyDescent="0.2">
      <c r="A43" s="33" t="s">
        <v>141</v>
      </c>
    </row>
    <row r="44" spans="1:7" x14ac:dyDescent="0.2">
      <c r="A44" s="122" t="s">
        <v>143</v>
      </c>
      <c r="B44" s="122"/>
      <c r="C44" s="122"/>
      <c r="D44" s="122"/>
      <c r="E44" s="122"/>
      <c r="F44" s="122"/>
      <c r="G44" s="122"/>
    </row>
    <row r="45" spans="1:7" x14ac:dyDescent="0.2">
      <c r="A45" s="122"/>
      <c r="B45" s="122"/>
      <c r="C45" s="122"/>
      <c r="D45" s="122"/>
      <c r="E45" s="122"/>
      <c r="F45" s="122"/>
      <c r="G45" s="122"/>
    </row>
    <row r="49" spans="1:5" x14ac:dyDescent="0.2">
      <c r="A49" t="s">
        <v>37</v>
      </c>
    </row>
    <row r="50" spans="1:5" x14ac:dyDescent="0.2">
      <c r="A50" s="13"/>
      <c r="B50" s="13" t="s">
        <v>20</v>
      </c>
      <c r="C50" s="13" t="s">
        <v>21</v>
      </c>
      <c r="D50" s="13" t="s">
        <v>22</v>
      </c>
      <c r="E50" s="110" t="s">
        <v>122</v>
      </c>
    </row>
    <row r="51" spans="1:5" x14ac:dyDescent="0.2">
      <c r="A51" s="13" t="s">
        <v>12</v>
      </c>
      <c r="B51" s="14">
        <v>13.430703857439347</v>
      </c>
      <c r="C51" s="14">
        <v>29.532180896796579</v>
      </c>
      <c r="D51" s="14">
        <v>31.688276238569674</v>
      </c>
      <c r="E51" s="14">
        <v>23.08288207806487</v>
      </c>
    </row>
    <row r="52" spans="1:5" x14ac:dyDescent="0.2">
      <c r="A52" s="13" t="s">
        <v>14</v>
      </c>
      <c r="B52" s="14">
        <v>13.956062584985331</v>
      </c>
      <c r="C52" s="14">
        <v>22.331610410365858</v>
      </c>
      <c r="D52" s="14">
        <v>24.960712823412429</v>
      </c>
      <c r="E52" s="14">
        <v>19.272053096939711</v>
      </c>
    </row>
    <row r="53" spans="1:5" x14ac:dyDescent="0.2">
      <c r="A53" s="13" t="s">
        <v>11</v>
      </c>
      <c r="B53" s="14">
        <v>16.986602733843846</v>
      </c>
      <c r="C53" s="14">
        <v>17.71431172430535</v>
      </c>
      <c r="D53" s="14">
        <v>23.756555986663805</v>
      </c>
      <c r="E53" s="14">
        <v>18.586870075132857</v>
      </c>
    </row>
    <row r="54" spans="1:5" x14ac:dyDescent="0.2">
      <c r="A54" s="13" t="s">
        <v>13</v>
      </c>
      <c r="B54" s="14">
        <v>14.821799184140843</v>
      </c>
      <c r="C54" s="14">
        <v>8.1651376146788994</v>
      </c>
      <c r="D54" s="14">
        <v>4.9636374271286243</v>
      </c>
      <c r="E54" s="14">
        <v>10.379062060961456</v>
      </c>
    </row>
    <row r="55" spans="1:5" x14ac:dyDescent="0.2">
      <c r="A55" s="13" t="s">
        <v>10</v>
      </c>
      <c r="B55" s="14">
        <v>15.577350962570671</v>
      </c>
      <c r="C55" s="14">
        <v>3.3165087039640717</v>
      </c>
      <c r="D55" s="14">
        <v>3.256058804032054E-2</v>
      </c>
      <c r="E55" s="14">
        <v>7.9059335104758413</v>
      </c>
    </row>
    <row r="56" spans="1:5" x14ac:dyDescent="0.2">
      <c r="A56" s="13" t="s">
        <v>15</v>
      </c>
      <c r="B56" s="14">
        <v>8.967045373219781</v>
      </c>
      <c r="C56" s="14">
        <v>3.6107542761194784</v>
      </c>
      <c r="D56" s="14">
        <v>8.4704322564292536</v>
      </c>
      <c r="E56" s="14">
        <v>6.848169781931464</v>
      </c>
    </row>
    <row r="57" spans="1:5" x14ac:dyDescent="0.2">
      <c r="A57" s="13" t="s">
        <v>17</v>
      </c>
      <c r="B57" s="14">
        <v>3.3521747298361122</v>
      </c>
      <c r="C57" s="14">
        <v>3.5187077066243186</v>
      </c>
      <c r="D57" s="14">
        <v>2.9121254070073506</v>
      </c>
      <c r="E57" s="14">
        <v>3.3288646845030847</v>
      </c>
    </row>
    <row r="58" spans="1:5" x14ac:dyDescent="0.2">
      <c r="A58" s="13" t="s">
        <v>114</v>
      </c>
      <c r="B58" s="14">
        <v>4.8440921777714161</v>
      </c>
      <c r="C58" s="14">
        <v>1.9398561645914043</v>
      </c>
      <c r="D58" s="14">
        <v>2.0025736512702528</v>
      </c>
      <c r="E58" s="14">
        <v>3.1915506077820535</v>
      </c>
    </row>
    <row r="59" spans="1:5" x14ac:dyDescent="0.2">
      <c r="A59" s="13" t="s">
        <v>16</v>
      </c>
      <c r="B59" s="14">
        <v>5.464350891004079</v>
      </c>
      <c r="C59" s="14">
        <v>1.2834933190374558</v>
      </c>
      <c r="D59" s="14">
        <v>0.46306225506443877</v>
      </c>
      <c r="E59" s="14">
        <v>2.9070727200537534</v>
      </c>
    </row>
    <row r="60" spans="1:5" x14ac:dyDescent="0.2">
      <c r="A60" s="13" t="s">
        <v>111</v>
      </c>
      <c r="B60" s="14"/>
      <c r="C60" s="14">
        <v>7.4707423404104674</v>
      </c>
      <c r="D60" s="14">
        <v>0.29070560938992768</v>
      </c>
      <c r="E60" s="14">
        <v>2.8766187160222345</v>
      </c>
    </row>
    <row r="61" spans="1:5" x14ac:dyDescent="0.2">
      <c r="A61" s="13" t="s">
        <v>19</v>
      </c>
      <c r="B61" s="14">
        <v>2.5998175051885775</v>
      </c>
      <c r="C61" s="14">
        <v>1.1166968431061166</v>
      </c>
      <c r="D61" s="14">
        <v>0.45935775702392329</v>
      </c>
      <c r="E61" s="14">
        <v>1.6209226681326736</v>
      </c>
    </row>
  </sheetData>
  <sortState ref="H50:L60">
    <sortCondition descending="1" ref="L50:L60"/>
  </sortState>
  <mergeCells count="2">
    <mergeCell ref="A44:G45"/>
    <mergeCell ref="A1:G2"/>
  </mergeCells>
  <phoneticPr fontId="4" type="noConversion"/>
  <pageMargins left="0.78740157499999996" right="0.78740157499999996" top="0.984251969" bottom="0.984251969" header="0.4921259845" footer="0.4921259845"/>
  <pageSetup paperSize="9" orientation="portrait" r:id="rId1"/>
  <headerFooter alignWithMargins="0"/>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A38" sqref="A38:D43"/>
    </sheetView>
  </sheetViews>
  <sheetFormatPr baseColWidth="10" defaultRowHeight="12.75" x14ac:dyDescent="0.2"/>
  <cols>
    <col min="1" max="1" width="48.85546875" style="30" customWidth="1"/>
  </cols>
  <sheetData>
    <row r="1" spans="1:4" ht="12.75" customHeight="1" x14ac:dyDescent="0.2">
      <c r="A1" s="123" t="s">
        <v>97</v>
      </c>
      <c r="B1" s="123"/>
      <c r="C1" s="123"/>
      <c r="D1" s="123"/>
    </row>
    <row r="2" spans="1:4" x14ac:dyDescent="0.2">
      <c r="A2" s="123"/>
      <c r="B2" s="123"/>
      <c r="C2" s="123"/>
      <c r="D2" s="123"/>
    </row>
    <row r="3" spans="1:4" x14ac:dyDescent="0.2">
      <c r="A3" s="27"/>
      <c r="B3" s="16" t="s">
        <v>5</v>
      </c>
      <c r="C3" s="15" t="s">
        <v>6</v>
      </c>
      <c r="D3" s="15" t="s">
        <v>9</v>
      </c>
    </row>
    <row r="4" spans="1:4" x14ac:dyDescent="0.2">
      <c r="A4" s="64" t="s">
        <v>144</v>
      </c>
      <c r="B4" s="65">
        <v>27474</v>
      </c>
      <c r="C4" s="66">
        <v>12831</v>
      </c>
      <c r="D4" s="87">
        <v>0.46702336754749946</v>
      </c>
    </row>
    <row r="5" spans="1:4" x14ac:dyDescent="0.2">
      <c r="A5" s="67" t="s">
        <v>98</v>
      </c>
      <c r="B5" s="17">
        <v>50300</v>
      </c>
      <c r="C5" s="18">
        <v>33243</v>
      </c>
      <c r="D5" s="88">
        <v>0.66089463220675948</v>
      </c>
    </row>
    <row r="6" spans="1:4" x14ac:dyDescent="0.2">
      <c r="A6" s="67" t="s">
        <v>99</v>
      </c>
      <c r="B6" s="17">
        <v>24643</v>
      </c>
      <c r="C6" s="18">
        <v>15662</v>
      </c>
      <c r="D6" s="88">
        <v>0.63555573590877734</v>
      </c>
    </row>
    <row r="7" spans="1:4" x14ac:dyDescent="0.2">
      <c r="A7" s="67" t="s">
        <v>128</v>
      </c>
      <c r="B7" s="19">
        <v>65936</v>
      </c>
      <c r="C7" s="20">
        <v>48684</v>
      </c>
      <c r="D7" s="88">
        <v>0.73835234166464447</v>
      </c>
    </row>
    <row r="8" spans="1:4" x14ac:dyDescent="0.2">
      <c r="A8" s="67" t="s">
        <v>126</v>
      </c>
      <c r="B8" s="19">
        <v>70958</v>
      </c>
      <c r="C8" s="20">
        <v>53183</v>
      </c>
      <c r="D8" s="88">
        <v>0.74949970405028321</v>
      </c>
    </row>
    <row r="9" spans="1:4" x14ac:dyDescent="0.2">
      <c r="A9" s="67" t="s">
        <v>127</v>
      </c>
      <c r="B9" s="17">
        <v>990278</v>
      </c>
      <c r="C9" s="18">
        <v>413259</v>
      </c>
      <c r="D9" s="88">
        <v>0.41731614758683927</v>
      </c>
    </row>
    <row r="10" spans="1:4" x14ac:dyDescent="0.2">
      <c r="A10" s="68" t="s">
        <v>100</v>
      </c>
      <c r="B10" s="17">
        <v>265511</v>
      </c>
      <c r="C10" s="18">
        <v>91550</v>
      </c>
      <c r="D10" s="88">
        <v>0.34480680649765921</v>
      </c>
    </row>
    <row r="11" spans="1:4" x14ac:dyDescent="0.2">
      <c r="A11" s="67" t="s">
        <v>31</v>
      </c>
      <c r="B11" s="17">
        <v>155035</v>
      </c>
      <c r="C11" s="18">
        <v>127322</v>
      </c>
      <c r="D11" s="88">
        <v>0.82124681523526943</v>
      </c>
    </row>
    <row r="12" spans="1:4" x14ac:dyDescent="0.2">
      <c r="A12" s="68" t="s">
        <v>101</v>
      </c>
      <c r="B12" s="17">
        <v>179323</v>
      </c>
      <c r="C12" s="18">
        <v>122209</v>
      </c>
      <c r="D12" s="88">
        <v>0.68150209398682826</v>
      </c>
    </row>
    <row r="13" spans="1:4" x14ac:dyDescent="0.2">
      <c r="A13" s="67" t="s">
        <v>34</v>
      </c>
      <c r="B13" s="17">
        <v>67806</v>
      </c>
      <c r="C13" s="18">
        <v>45594</v>
      </c>
      <c r="D13" s="88">
        <v>0.67241837005574723</v>
      </c>
    </row>
    <row r="14" spans="1:4" x14ac:dyDescent="0.2">
      <c r="A14" s="67" t="s">
        <v>102</v>
      </c>
      <c r="B14" s="19">
        <v>5098</v>
      </c>
      <c r="C14" s="20">
        <v>3131</v>
      </c>
      <c r="D14" s="89">
        <v>0.61416241663397408</v>
      </c>
    </row>
    <row r="15" spans="1:4" x14ac:dyDescent="0.2">
      <c r="A15" s="67" t="s">
        <v>103</v>
      </c>
      <c r="B15" s="17">
        <v>18136</v>
      </c>
      <c r="C15" s="18">
        <v>12748</v>
      </c>
      <c r="D15" s="88">
        <v>0.70291133656815175</v>
      </c>
    </row>
    <row r="16" spans="1:4" x14ac:dyDescent="0.2">
      <c r="A16" s="67" t="s">
        <v>129</v>
      </c>
      <c r="B16" s="17">
        <v>3870</v>
      </c>
      <c r="C16" s="18">
        <v>2004</v>
      </c>
      <c r="D16" s="88">
        <v>0.51782945736434105</v>
      </c>
    </row>
    <row r="17" spans="1:4" x14ac:dyDescent="0.2">
      <c r="A17" s="69" t="s">
        <v>104</v>
      </c>
      <c r="B17" s="17">
        <v>10190</v>
      </c>
      <c r="C17" s="18">
        <v>7895</v>
      </c>
      <c r="D17" s="88">
        <v>0.77477919528949946</v>
      </c>
    </row>
    <row r="18" spans="1:4" x14ac:dyDescent="0.2">
      <c r="A18" s="117" t="s">
        <v>130</v>
      </c>
      <c r="B18" s="82">
        <v>1934558</v>
      </c>
      <c r="C18" s="83">
        <v>989315</v>
      </c>
      <c r="D18" s="90">
        <v>0.51139071560532168</v>
      </c>
    </row>
    <row r="19" spans="1:4" x14ac:dyDescent="0.2">
      <c r="A19" s="67" t="s">
        <v>23</v>
      </c>
      <c r="B19" s="19">
        <v>3549</v>
      </c>
      <c r="C19" s="20">
        <v>2496</v>
      </c>
      <c r="D19" s="88">
        <v>0.70329670329670335</v>
      </c>
    </row>
    <row r="20" spans="1:4" x14ac:dyDescent="0.2">
      <c r="A20" s="67" t="s">
        <v>140</v>
      </c>
      <c r="B20" s="19">
        <v>140663</v>
      </c>
      <c r="C20" s="20">
        <v>50057</v>
      </c>
      <c r="D20" s="88">
        <v>0.35586472633172905</v>
      </c>
    </row>
    <row r="21" spans="1:4" x14ac:dyDescent="0.2">
      <c r="A21" s="67" t="s">
        <v>105</v>
      </c>
      <c r="B21" s="17">
        <v>155</v>
      </c>
      <c r="C21" s="18">
        <v>143</v>
      </c>
      <c r="D21" s="88">
        <v>0.92258064516129035</v>
      </c>
    </row>
    <row r="22" spans="1:4" x14ac:dyDescent="0.2">
      <c r="A22" s="68" t="s">
        <v>131</v>
      </c>
      <c r="B22" s="17">
        <v>740</v>
      </c>
      <c r="C22" s="18">
        <v>563</v>
      </c>
      <c r="D22" s="88">
        <v>0.76081081081081081</v>
      </c>
    </row>
    <row r="23" spans="1:4" x14ac:dyDescent="0.2">
      <c r="A23" s="67" t="s">
        <v>24</v>
      </c>
      <c r="B23" s="17">
        <v>1110</v>
      </c>
      <c r="C23" s="18">
        <v>835</v>
      </c>
      <c r="D23" s="88">
        <v>0.75225225225225223</v>
      </c>
    </row>
    <row r="24" spans="1:4" x14ac:dyDescent="0.2">
      <c r="A24" s="68" t="s">
        <v>106</v>
      </c>
      <c r="B24" s="17">
        <v>55</v>
      </c>
      <c r="C24" s="18">
        <v>44</v>
      </c>
      <c r="D24" s="88">
        <v>0.8</v>
      </c>
    </row>
    <row r="25" spans="1:4" x14ac:dyDescent="0.2">
      <c r="A25" s="67" t="s">
        <v>145</v>
      </c>
      <c r="B25" s="17">
        <v>39</v>
      </c>
      <c r="C25" s="18">
        <v>33</v>
      </c>
      <c r="D25" s="88">
        <v>0.84615384615384615</v>
      </c>
    </row>
    <row r="26" spans="1:4" x14ac:dyDescent="0.2">
      <c r="A26" s="69" t="s">
        <v>132</v>
      </c>
      <c r="B26" s="17">
        <v>207</v>
      </c>
      <c r="C26" s="18">
        <v>164</v>
      </c>
      <c r="D26" s="88">
        <v>0.79227053140096615</v>
      </c>
    </row>
    <row r="27" spans="1:4" x14ac:dyDescent="0.2">
      <c r="A27" s="69" t="s">
        <v>25</v>
      </c>
      <c r="B27" s="17">
        <v>111462</v>
      </c>
      <c r="C27" s="18">
        <v>88077</v>
      </c>
      <c r="D27" s="88">
        <v>0.79019755611778009</v>
      </c>
    </row>
    <row r="28" spans="1:4" x14ac:dyDescent="0.2">
      <c r="A28" s="69" t="s">
        <v>107</v>
      </c>
      <c r="B28" s="17">
        <v>382</v>
      </c>
      <c r="C28" s="18">
        <v>241</v>
      </c>
      <c r="D28" s="88">
        <v>0.63089005235602091</v>
      </c>
    </row>
    <row r="29" spans="1:4" x14ac:dyDescent="0.2">
      <c r="A29" s="69" t="s">
        <v>108</v>
      </c>
      <c r="B29" s="17">
        <v>58299</v>
      </c>
      <c r="C29" s="18">
        <v>45075</v>
      </c>
      <c r="D29" s="88">
        <v>0.77316935110379248</v>
      </c>
    </row>
    <row r="30" spans="1:4" x14ac:dyDescent="0.2">
      <c r="A30" s="69" t="s">
        <v>133</v>
      </c>
      <c r="B30" s="17">
        <v>4509</v>
      </c>
      <c r="C30" s="18">
        <v>2872</v>
      </c>
      <c r="D30" s="88">
        <v>0.63694832557108005</v>
      </c>
    </row>
    <row r="31" spans="1:4" x14ac:dyDescent="0.2">
      <c r="A31" s="118" t="s">
        <v>134</v>
      </c>
      <c r="B31" s="21">
        <v>2255728</v>
      </c>
      <c r="C31" s="22">
        <v>1179915</v>
      </c>
      <c r="D31" s="91">
        <v>0.52307503386933174</v>
      </c>
    </row>
    <row r="32" spans="1:4" x14ac:dyDescent="0.2">
      <c r="A32" s="29"/>
      <c r="B32" s="24"/>
      <c r="C32" s="25"/>
      <c r="D32" s="26"/>
    </row>
    <row r="33" spans="1:4" x14ac:dyDescent="0.2">
      <c r="A33" s="84" t="s">
        <v>26</v>
      </c>
      <c r="B33" s="85">
        <v>1892961</v>
      </c>
      <c r="C33" s="86">
        <v>1039382</v>
      </c>
      <c r="D33" s="92">
        <f>C33/B33</f>
        <v>0.54907734496378957</v>
      </c>
    </row>
    <row r="34" spans="1:4" x14ac:dyDescent="0.2">
      <c r="A34" s="28"/>
      <c r="B34" s="21"/>
      <c r="C34" s="22"/>
      <c r="D34" s="23"/>
    </row>
    <row r="35" spans="1:4" x14ac:dyDescent="0.2">
      <c r="A35" s="29" t="s">
        <v>2</v>
      </c>
      <c r="B35" s="24">
        <v>1064268</v>
      </c>
      <c r="C35" s="25">
        <v>534243</v>
      </c>
      <c r="D35" s="93">
        <f>C35/B35</f>
        <v>0.50198164372131826</v>
      </c>
    </row>
    <row r="36" spans="1:4" x14ac:dyDescent="0.2">
      <c r="A36" s="29"/>
      <c r="B36" s="24"/>
      <c r="C36" s="25"/>
      <c r="D36" s="26"/>
    </row>
    <row r="37" spans="1:4" x14ac:dyDescent="0.2">
      <c r="A37" s="115" t="s">
        <v>124</v>
      </c>
      <c r="B37" s="85">
        <v>5212957</v>
      </c>
      <c r="C37" s="86">
        <v>2753540</v>
      </c>
      <c r="D37" s="92">
        <f>C37/B37</f>
        <v>0.52821076406346723</v>
      </c>
    </row>
    <row r="38" spans="1:4" x14ac:dyDescent="0.2">
      <c r="A38" s="33" t="s">
        <v>141</v>
      </c>
    </row>
    <row r="39" spans="1:4" x14ac:dyDescent="0.2">
      <c r="A39" s="31"/>
    </row>
    <row r="40" spans="1:4" x14ac:dyDescent="0.2">
      <c r="A40" s="31"/>
    </row>
    <row r="41" spans="1:4" x14ac:dyDescent="0.2">
      <c r="A41" s="31"/>
    </row>
    <row r="42" spans="1:4" x14ac:dyDescent="0.2">
      <c r="A42" s="122" t="s">
        <v>94</v>
      </c>
      <c r="B42" s="122"/>
      <c r="C42" s="122"/>
      <c r="D42" s="122"/>
    </row>
    <row r="43" spans="1:4" x14ac:dyDescent="0.2">
      <c r="A43" s="122"/>
      <c r="B43" s="122"/>
      <c r="C43" s="122"/>
      <c r="D43" s="122"/>
    </row>
  </sheetData>
  <mergeCells count="2">
    <mergeCell ref="A1:D2"/>
    <mergeCell ref="A42:D43"/>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topLeftCell="A61" zoomScaleNormal="100" workbookViewId="0">
      <selection activeCell="M84" sqref="M84"/>
    </sheetView>
  </sheetViews>
  <sheetFormatPr baseColWidth="10" defaultRowHeight="12.75" x14ac:dyDescent="0.2"/>
  <sheetData>
    <row r="1" spans="1:12" ht="12.75" customHeight="1" x14ac:dyDescent="0.2">
      <c r="A1" s="123" t="s">
        <v>109</v>
      </c>
      <c r="B1" s="123"/>
      <c r="C1" s="123"/>
      <c r="D1" s="123"/>
      <c r="E1" s="123"/>
      <c r="F1" s="123"/>
      <c r="G1" s="123"/>
      <c r="H1" s="123"/>
      <c r="I1" s="123"/>
      <c r="J1" s="123"/>
      <c r="K1" s="123"/>
      <c r="L1" s="48"/>
    </row>
    <row r="2" spans="1:12" x14ac:dyDescent="0.2">
      <c r="A2" s="123"/>
      <c r="B2" s="123"/>
      <c r="C2" s="123"/>
      <c r="D2" s="123"/>
      <c r="E2" s="123"/>
      <c r="F2" s="123"/>
      <c r="G2" s="123"/>
      <c r="H2" s="123"/>
      <c r="I2" s="123"/>
      <c r="J2" s="123"/>
      <c r="K2" s="123"/>
      <c r="L2" s="48"/>
    </row>
    <row r="3" spans="1:12" x14ac:dyDescent="0.2">
      <c r="A3" s="70"/>
      <c r="B3" s="70"/>
      <c r="C3" s="70"/>
      <c r="D3" s="70"/>
      <c r="E3" s="70"/>
      <c r="F3" s="70"/>
      <c r="G3" s="70"/>
      <c r="H3" s="70"/>
      <c r="I3" s="70"/>
      <c r="J3" s="70"/>
      <c r="K3" s="70"/>
      <c r="L3" s="48"/>
    </row>
    <row r="4" spans="1:12" x14ac:dyDescent="0.2">
      <c r="A4" s="70"/>
      <c r="B4" s="70"/>
      <c r="C4" s="70"/>
      <c r="D4" s="70"/>
      <c r="E4" s="70"/>
      <c r="F4" s="70"/>
      <c r="G4" s="70"/>
      <c r="H4" s="70"/>
      <c r="I4" s="70"/>
      <c r="J4" s="70"/>
      <c r="K4" s="70"/>
      <c r="L4" s="48"/>
    </row>
    <row r="5" spans="1:12" x14ac:dyDescent="0.2">
      <c r="A5" s="70"/>
      <c r="B5" s="70"/>
      <c r="C5" s="70"/>
      <c r="D5" s="70"/>
      <c r="E5" s="70"/>
      <c r="F5" s="70"/>
      <c r="G5" s="70"/>
      <c r="H5" s="70"/>
      <c r="I5" s="70"/>
      <c r="J5" s="70"/>
      <c r="K5" s="70"/>
      <c r="L5" s="48"/>
    </row>
    <row r="6" spans="1:12" x14ac:dyDescent="0.2">
      <c r="A6" s="70"/>
      <c r="B6" s="70"/>
      <c r="C6" s="70"/>
      <c r="D6" s="70"/>
      <c r="E6" s="70"/>
      <c r="F6" s="70"/>
      <c r="G6" s="70"/>
      <c r="H6" s="70"/>
      <c r="I6" s="70"/>
      <c r="J6" s="70"/>
      <c r="K6" s="70"/>
      <c r="L6" s="48"/>
    </row>
    <row r="7" spans="1:12" x14ac:dyDescent="0.2">
      <c r="A7" s="70"/>
      <c r="B7" s="70"/>
      <c r="C7" s="70"/>
      <c r="D7" s="70"/>
      <c r="E7" s="70"/>
      <c r="F7" s="70"/>
      <c r="G7" s="70"/>
      <c r="H7" s="70"/>
      <c r="I7" s="70"/>
      <c r="J7" s="70"/>
      <c r="K7" s="70"/>
      <c r="L7" s="48"/>
    </row>
    <row r="8" spans="1:12" x14ac:dyDescent="0.2">
      <c r="A8" s="70"/>
      <c r="B8" s="70"/>
      <c r="C8" s="70"/>
      <c r="D8" s="70"/>
      <c r="E8" s="70"/>
      <c r="F8" s="70"/>
      <c r="G8" s="70"/>
      <c r="H8" s="70"/>
      <c r="I8" s="70"/>
      <c r="J8" s="70"/>
      <c r="K8" s="70"/>
      <c r="L8" s="48"/>
    </row>
    <row r="9" spans="1:12" x14ac:dyDescent="0.2">
      <c r="A9" s="70"/>
      <c r="B9" s="70"/>
      <c r="C9" s="70"/>
      <c r="D9" s="70"/>
      <c r="E9" s="70"/>
      <c r="F9" s="70"/>
      <c r="G9" s="70"/>
      <c r="H9" s="70"/>
      <c r="I9" s="70"/>
      <c r="J9" s="70"/>
      <c r="K9" s="70"/>
      <c r="L9" s="48"/>
    </row>
    <row r="10" spans="1:12" x14ac:dyDescent="0.2">
      <c r="A10" s="70"/>
      <c r="B10" s="70"/>
      <c r="C10" s="70"/>
      <c r="D10" s="70"/>
      <c r="E10" s="70"/>
      <c r="F10" s="70"/>
      <c r="G10" s="70"/>
      <c r="H10" s="70"/>
      <c r="I10" s="70"/>
      <c r="J10" s="70"/>
      <c r="K10" s="70"/>
      <c r="L10" s="48"/>
    </row>
    <row r="11" spans="1:12" x14ac:dyDescent="0.2">
      <c r="A11" s="70"/>
      <c r="B11" s="70"/>
      <c r="C11" s="70"/>
      <c r="D11" s="70"/>
      <c r="E11" s="70"/>
      <c r="F11" s="70"/>
      <c r="G11" s="70"/>
      <c r="H11" s="70"/>
      <c r="I11" s="70"/>
      <c r="J11" s="70"/>
      <c r="K11" s="70"/>
      <c r="L11" s="48"/>
    </row>
    <row r="12" spans="1:12" x14ac:dyDescent="0.2">
      <c r="A12" s="70"/>
      <c r="B12" s="70"/>
      <c r="C12" s="70"/>
      <c r="D12" s="70"/>
      <c r="E12" s="70"/>
      <c r="F12" s="70"/>
      <c r="G12" s="70"/>
      <c r="H12" s="70"/>
      <c r="I12" s="70"/>
      <c r="J12" s="70"/>
      <c r="K12" s="70"/>
      <c r="L12" s="48"/>
    </row>
    <row r="13" spans="1:12" x14ac:dyDescent="0.2">
      <c r="A13" s="70"/>
      <c r="B13" s="70"/>
      <c r="C13" s="70"/>
      <c r="D13" s="70"/>
      <c r="E13" s="70"/>
      <c r="F13" s="70"/>
      <c r="G13" s="70"/>
      <c r="H13" s="70"/>
      <c r="I13" s="70"/>
      <c r="J13" s="70"/>
      <c r="K13" s="70"/>
      <c r="L13" s="48"/>
    </row>
    <row r="14" spans="1:12" x14ac:dyDescent="0.2">
      <c r="A14" s="70"/>
      <c r="B14" s="70"/>
      <c r="C14" s="70"/>
      <c r="D14" s="70"/>
      <c r="E14" s="70"/>
      <c r="F14" s="70"/>
      <c r="G14" s="70"/>
      <c r="H14" s="70"/>
      <c r="I14" s="70"/>
      <c r="J14" s="70"/>
      <c r="K14" s="70"/>
      <c r="L14" s="48"/>
    </row>
    <row r="15" spans="1:12" x14ac:dyDescent="0.2">
      <c r="A15" s="70"/>
      <c r="B15" s="70"/>
      <c r="C15" s="70"/>
      <c r="D15" s="70"/>
      <c r="E15" s="70"/>
      <c r="F15" s="70"/>
      <c r="G15" s="70"/>
      <c r="H15" s="70"/>
      <c r="I15" s="70"/>
      <c r="J15" s="70"/>
      <c r="K15" s="70"/>
      <c r="L15" s="48"/>
    </row>
    <row r="16" spans="1:12" x14ac:dyDescent="0.2">
      <c r="A16" s="70"/>
      <c r="B16" s="70"/>
      <c r="C16" s="70"/>
      <c r="D16" s="70"/>
      <c r="E16" s="70"/>
      <c r="F16" s="70"/>
      <c r="G16" s="70"/>
      <c r="H16" s="70"/>
      <c r="I16" s="70"/>
      <c r="J16" s="70"/>
      <c r="K16" s="70"/>
      <c r="L16" s="48"/>
    </row>
    <row r="17" spans="1:12" x14ac:dyDescent="0.2">
      <c r="A17" s="70"/>
      <c r="B17" s="70"/>
      <c r="C17" s="70"/>
      <c r="D17" s="70"/>
      <c r="E17" s="70"/>
      <c r="F17" s="70"/>
      <c r="G17" s="70"/>
      <c r="H17" s="70"/>
      <c r="I17" s="70"/>
      <c r="J17" s="70"/>
      <c r="K17" s="70"/>
      <c r="L17" s="48"/>
    </row>
    <row r="18" spans="1:12" x14ac:dyDescent="0.2">
      <c r="A18" s="70"/>
      <c r="B18" s="70"/>
      <c r="C18" s="70"/>
      <c r="D18" s="70"/>
      <c r="E18" s="70"/>
      <c r="F18" s="70"/>
      <c r="G18" s="70"/>
      <c r="H18" s="70"/>
      <c r="I18" s="70"/>
      <c r="J18" s="70"/>
      <c r="K18" s="70"/>
      <c r="L18" s="48"/>
    </row>
    <row r="19" spans="1:12" x14ac:dyDescent="0.2">
      <c r="A19" s="70"/>
      <c r="B19" s="70"/>
      <c r="C19" s="70"/>
      <c r="D19" s="70"/>
      <c r="E19" s="70"/>
      <c r="F19" s="70"/>
      <c r="G19" s="70"/>
      <c r="H19" s="70"/>
      <c r="I19" s="70"/>
      <c r="J19" s="70"/>
      <c r="K19" s="70"/>
      <c r="L19" s="48"/>
    </row>
    <row r="20" spans="1:12" x14ac:dyDescent="0.2">
      <c r="A20" s="70"/>
      <c r="B20" s="70"/>
      <c r="C20" s="70"/>
      <c r="D20" s="70"/>
      <c r="E20" s="70"/>
      <c r="F20" s="70"/>
      <c r="G20" s="70"/>
      <c r="H20" s="70"/>
      <c r="I20" s="70"/>
      <c r="J20" s="70"/>
      <c r="K20" s="70"/>
      <c r="L20" s="48"/>
    </row>
    <row r="21" spans="1:12" x14ac:dyDescent="0.2">
      <c r="A21" s="70"/>
      <c r="B21" s="70"/>
      <c r="C21" s="70"/>
      <c r="D21" s="70"/>
      <c r="E21" s="70"/>
      <c r="F21" s="70"/>
      <c r="G21" s="70"/>
      <c r="H21" s="70"/>
      <c r="I21" s="70"/>
      <c r="J21" s="70"/>
      <c r="K21" s="70"/>
      <c r="L21" s="48"/>
    </row>
    <row r="22" spans="1:12" x14ac:dyDescent="0.2">
      <c r="A22" s="70"/>
      <c r="B22" s="70"/>
      <c r="C22" s="70"/>
      <c r="D22" s="70"/>
      <c r="E22" s="70"/>
      <c r="F22" s="70"/>
      <c r="G22" s="70"/>
      <c r="H22" s="70"/>
      <c r="I22" s="70"/>
      <c r="J22" s="70"/>
      <c r="K22" s="70"/>
      <c r="L22" s="48"/>
    </row>
    <row r="23" spans="1:12" x14ac:dyDescent="0.2">
      <c r="A23" s="70"/>
      <c r="B23" s="70"/>
      <c r="C23" s="70"/>
      <c r="D23" s="70"/>
      <c r="E23" s="70"/>
      <c r="F23" s="70"/>
      <c r="G23" s="70"/>
      <c r="H23" s="70"/>
      <c r="I23" s="70"/>
      <c r="J23" s="70"/>
      <c r="K23" s="70"/>
      <c r="L23" s="48"/>
    </row>
    <row r="24" spans="1:12" x14ac:dyDescent="0.2">
      <c r="A24" s="70"/>
      <c r="B24" s="70"/>
      <c r="C24" s="70"/>
      <c r="D24" s="70"/>
      <c r="E24" s="70"/>
      <c r="F24" s="70"/>
      <c r="G24" s="70"/>
      <c r="H24" s="70"/>
      <c r="I24" s="70"/>
      <c r="J24" s="70"/>
      <c r="K24" s="70"/>
      <c r="L24" s="48"/>
    </row>
    <row r="25" spans="1:12" x14ac:dyDescent="0.2">
      <c r="A25" s="70"/>
      <c r="B25" s="70"/>
      <c r="C25" s="70"/>
      <c r="D25" s="70"/>
      <c r="E25" s="70"/>
      <c r="F25" s="70"/>
      <c r="G25" s="70"/>
      <c r="H25" s="70"/>
      <c r="I25" s="70"/>
      <c r="J25" s="70"/>
      <c r="K25" s="70"/>
      <c r="L25" s="48"/>
    </row>
    <row r="26" spans="1:12" x14ac:dyDescent="0.2">
      <c r="A26" s="70"/>
      <c r="B26" s="70"/>
      <c r="C26" s="70"/>
      <c r="D26" s="70"/>
      <c r="E26" s="70"/>
      <c r="F26" s="70"/>
      <c r="G26" s="70"/>
      <c r="H26" s="70"/>
      <c r="I26" s="70"/>
      <c r="J26" s="70"/>
      <c r="K26" s="70"/>
      <c r="L26" s="48"/>
    </row>
    <row r="27" spans="1:12" x14ac:dyDescent="0.2">
      <c r="A27" s="70"/>
      <c r="B27" s="70"/>
      <c r="C27" s="70"/>
      <c r="D27" s="70"/>
      <c r="E27" s="70"/>
      <c r="F27" s="70"/>
      <c r="G27" s="70"/>
      <c r="H27" s="70"/>
      <c r="I27" s="70"/>
      <c r="J27" s="70"/>
      <c r="K27" s="70"/>
      <c r="L27" s="48"/>
    </row>
    <row r="28" spans="1:12" x14ac:dyDescent="0.2">
      <c r="A28" s="70"/>
      <c r="B28" s="70"/>
      <c r="C28" s="70"/>
      <c r="D28" s="70"/>
      <c r="E28" s="70"/>
      <c r="F28" s="70"/>
      <c r="G28" s="70"/>
      <c r="H28" s="70"/>
      <c r="I28" s="70"/>
      <c r="J28" s="70"/>
      <c r="K28" s="70"/>
      <c r="L28" s="48"/>
    </row>
    <row r="29" spans="1:12" x14ac:dyDescent="0.2">
      <c r="A29" s="70"/>
      <c r="B29" s="70"/>
      <c r="C29" s="70"/>
      <c r="D29" s="70"/>
      <c r="E29" s="70"/>
      <c r="F29" s="70"/>
      <c r="G29" s="70"/>
      <c r="H29" s="70"/>
      <c r="I29" s="70"/>
      <c r="J29" s="70"/>
      <c r="K29" s="70"/>
      <c r="L29" s="48"/>
    </row>
    <row r="30" spans="1:12" x14ac:dyDescent="0.2">
      <c r="A30" s="70"/>
      <c r="B30" s="70"/>
      <c r="C30" s="70"/>
      <c r="D30" s="70"/>
      <c r="E30" s="70"/>
      <c r="F30" s="70"/>
      <c r="G30" s="70"/>
      <c r="H30" s="70"/>
      <c r="I30" s="70"/>
      <c r="J30" s="70"/>
      <c r="K30" s="70"/>
      <c r="L30" s="48"/>
    </row>
    <row r="31" spans="1:12" x14ac:dyDescent="0.2">
      <c r="A31" s="70"/>
      <c r="B31" s="70"/>
      <c r="C31" s="70"/>
      <c r="D31" s="70"/>
      <c r="E31" s="70"/>
      <c r="F31" s="70"/>
      <c r="G31" s="70"/>
      <c r="H31" s="70"/>
      <c r="I31" s="70"/>
      <c r="J31" s="70"/>
      <c r="K31" s="70"/>
      <c r="L31" s="48"/>
    </row>
    <row r="32" spans="1:12" x14ac:dyDescent="0.2">
      <c r="A32" s="70"/>
      <c r="B32" s="70"/>
      <c r="C32" s="70"/>
      <c r="D32" s="70"/>
      <c r="E32" s="70"/>
      <c r="F32" s="70"/>
      <c r="G32" s="70"/>
      <c r="H32" s="70"/>
      <c r="I32" s="70"/>
      <c r="J32" s="70"/>
      <c r="K32" s="70"/>
      <c r="L32" s="48"/>
    </row>
    <row r="33" spans="1:12" x14ac:dyDescent="0.2">
      <c r="A33" s="70"/>
      <c r="B33" s="70"/>
      <c r="C33" s="70"/>
      <c r="D33" s="70"/>
      <c r="E33" s="70"/>
      <c r="F33" s="70"/>
      <c r="G33" s="70"/>
      <c r="H33" s="70"/>
      <c r="I33" s="70"/>
      <c r="J33" s="70"/>
      <c r="K33" s="70"/>
      <c r="L33" s="48"/>
    </row>
    <row r="34" spans="1:12" x14ac:dyDescent="0.2">
      <c r="A34" s="70"/>
      <c r="B34" s="70"/>
      <c r="C34" s="70"/>
      <c r="D34" s="70"/>
      <c r="E34" s="70"/>
      <c r="F34" s="70"/>
      <c r="G34" s="70"/>
      <c r="H34" s="70"/>
      <c r="I34" s="70"/>
      <c r="J34" s="70"/>
      <c r="K34" s="70"/>
      <c r="L34" s="48"/>
    </row>
    <row r="35" spans="1:12" x14ac:dyDescent="0.2">
      <c r="A35" s="70"/>
      <c r="B35" s="70"/>
      <c r="C35" s="70"/>
      <c r="D35" s="70"/>
      <c r="E35" s="70"/>
      <c r="F35" s="70"/>
      <c r="G35" s="70"/>
      <c r="H35" s="70"/>
      <c r="I35" s="70"/>
      <c r="J35" s="70"/>
      <c r="K35" s="70"/>
      <c r="L35" s="48"/>
    </row>
    <row r="36" spans="1:12" x14ac:dyDescent="0.2">
      <c r="A36" s="70"/>
      <c r="B36" s="70"/>
      <c r="C36" s="70"/>
      <c r="D36" s="70"/>
      <c r="E36" s="70"/>
      <c r="F36" s="70"/>
      <c r="G36" s="70"/>
      <c r="H36" s="70"/>
      <c r="I36" s="70"/>
      <c r="J36" s="70"/>
      <c r="K36" s="70"/>
      <c r="L36" s="48"/>
    </row>
    <row r="37" spans="1:12" x14ac:dyDescent="0.2">
      <c r="A37" s="70"/>
      <c r="B37" s="70"/>
      <c r="C37" s="70"/>
      <c r="D37" s="70"/>
      <c r="E37" s="70"/>
      <c r="F37" s="70"/>
      <c r="G37" s="70"/>
      <c r="H37" s="70"/>
      <c r="I37" s="70"/>
      <c r="J37" s="70"/>
      <c r="K37" s="70"/>
      <c r="L37" s="48"/>
    </row>
    <row r="38" spans="1:12" x14ac:dyDescent="0.2">
      <c r="A38" s="70"/>
      <c r="B38" s="70"/>
      <c r="C38" s="70"/>
      <c r="D38" s="70"/>
      <c r="E38" s="70"/>
      <c r="F38" s="70"/>
      <c r="G38" s="70"/>
      <c r="H38" s="70"/>
      <c r="I38" s="70"/>
      <c r="J38" s="70"/>
      <c r="K38" s="70"/>
      <c r="L38" s="48"/>
    </row>
    <row r="39" spans="1:12" x14ac:dyDescent="0.2">
      <c r="A39" s="70"/>
      <c r="B39" s="70"/>
      <c r="C39" s="70"/>
      <c r="D39" s="70"/>
      <c r="E39" s="70"/>
      <c r="F39" s="70"/>
      <c r="G39" s="70"/>
      <c r="H39" s="70"/>
      <c r="I39" s="70"/>
      <c r="J39" s="70"/>
      <c r="K39" s="70"/>
      <c r="L39" s="48"/>
    </row>
    <row r="40" spans="1:12" x14ac:dyDescent="0.2">
      <c r="A40" s="70"/>
      <c r="B40" s="70"/>
      <c r="C40" s="70"/>
      <c r="D40" s="70"/>
      <c r="E40" s="70"/>
      <c r="F40" s="70"/>
      <c r="G40" s="70"/>
      <c r="H40" s="70"/>
      <c r="I40" s="70"/>
      <c r="J40" s="70"/>
      <c r="K40" s="70"/>
      <c r="L40" s="48"/>
    </row>
    <row r="41" spans="1:12" x14ac:dyDescent="0.2">
      <c r="A41" s="70"/>
      <c r="B41" s="70"/>
      <c r="C41" s="70"/>
      <c r="D41" s="70"/>
      <c r="E41" s="70"/>
      <c r="F41" s="70"/>
      <c r="G41" s="70"/>
      <c r="H41" s="70"/>
      <c r="I41" s="70"/>
      <c r="J41" s="70"/>
      <c r="K41" s="70"/>
      <c r="L41" s="48"/>
    </row>
    <row r="42" spans="1:12" x14ac:dyDescent="0.2">
      <c r="A42" s="70"/>
      <c r="B42" s="70"/>
      <c r="C42" s="70"/>
      <c r="D42" s="70"/>
      <c r="E42" s="70"/>
      <c r="F42" s="70"/>
      <c r="G42" s="70"/>
      <c r="H42" s="70"/>
      <c r="I42" s="70"/>
      <c r="J42" s="70"/>
      <c r="K42" s="70"/>
      <c r="L42" s="48"/>
    </row>
    <row r="43" spans="1:12" x14ac:dyDescent="0.2">
      <c r="A43" s="70"/>
      <c r="B43" s="70"/>
      <c r="C43" s="70"/>
      <c r="D43" s="70"/>
      <c r="E43" s="70"/>
      <c r="F43" s="70"/>
      <c r="G43" s="70"/>
      <c r="H43" s="70"/>
      <c r="I43" s="70"/>
      <c r="J43" s="70"/>
      <c r="K43" s="70"/>
      <c r="L43" s="48"/>
    </row>
    <row r="44" spans="1:12" x14ac:dyDescent="0.2">
      <c r="A44" s="70"/>
      <c r="B44" s="70"/>
      <c r="C44" s="70"/>
      <c r="D44" s="70"/>
      <c r="E44" s="70"/>
      <c r="F44" s="70"/>
      <c r="G44" s="70"/>
      <c r="H44" s="70"/>
      <c r="I44" s="70"/>
      <c r="J44" s="70"/>
      <c r="K44" s="70"/>
      <c r="L44" s="48"/>
    </row>
    <row r="45" spans="1:12" x14ac:dyDescent="0.2">
      <c r="A45" s="70"/>
      <c r="B45" s="70"/>
      <c r="C45" s="70"/>
      <c r="D45" s="70"/>
      <c r="E45" s="70"/>
      <c r="F45" s="70"/>
      <c r="G45" s="70"/>
      <c r="H45" s="70"/>
      <c r="I45" s="70"/>
      <c r="J45" s="70"/>
      <c r="K45" s="70"/>
      <c r="L45" s="48"/>
    </row>
    <row r="46" spans="1:12" x14ac:dyDescent="0.2">
      <c r="A46" s="70"/>
      <c r="B46" s="70"/>
      <c r="C46" s="70"/>
      <c r="D46" s="70"/>
      <c r="E46" s="70"/>
      <c r="F46" s="70"/>
      <c r="G46" s="70"/>
      <c r="H46" s="70"/>
      <c r="I46" s="70"/>
      <c r="J46" s="70"/>
      <c r="K46" s="70"/>
      <c r="L46" s="48"/>
    </row>
    <row r="47" spans="1:12" x14ac:dyDescent="0.2">
      <c r="A47" s="70"/>
      <c r="B47" s="70"/>
      <c r="C47" s="70"/>
      <c r="D47" s="70"/>
      <c r="E47" s="70"/>
      <c r="F47" s="70"/>
      <c r="G47" s="70"/>
      <c r="H47" s="70"/>
      <c r="I47" s="70"/>
      <c r="J47" s="70"/>
      <c r="K47" s="70"/>
      <c r="L47" s="48"/>
    </row>
    <row r="48" spans="1:12" x14ac:dyDescent="0.2">
      <c r="A48" s="70"/>
      <c r="B48" s="70"/>
      <c r="C48" s="70"/>
      <c r="D48" s="70"/>
      <c r="E48" s="70"/>
      <c r="F48" s="70"/>
      <c r="G48" s="70"/>
      <c r="H48" s="70"/>
      <c r="I48" s="70"/>
      <c r="J48" s="70"/>
      <c r="K48" s="70"/>
      <c r="L48" s="48"/>
    </row>
    <row r="49" spans="1:12" x14ac:dyDescent="0.2">
      <c r="A49" s="70"/>
      <c r="B49" s="70"/>
      <c r="C49" s="70"/>
      <c r="D49" s="70"/>
      <c r="E49" s="70"/>
      <c r="F49" s="70"/>
      <c r="G49" s="70"/>
      <c r="H49" s="70"/>
      <c r="I49" s="70"/>
      <c r="J49" s="70"/>
      <c r="K49" s="70"/>
      <c r="L49" s="48"/>
    </row>
    <row r="50" spans="1:12" x14ac:dyDescent="0.2">
      <c r="A50" s="70"/>
      <c r="B50" s="70"/>
      <c r="C50" s="70"/>
      <c r="D50" s="70"/>
      <c r="E50" s="70"/>
      <c r="F50" s="70"/>
      <c r="G50" s="70"/>
      <c r="H50" s="70"/>
      <c r="I50" s="70"/>
      <c r="J50" s="70"/>
      <c r="K50" s="70"/>
      <c r="L50" s="48"/>
    </row>
    <row r="51" spans="1:12" x14ac:dyDescent="0.2">
      <c r="A51" s="70"/>
      <c r="B51" s="70"/>
      <c r="C51" s="70"/>
      <c r="D51" s="70"/>
      <c r="E51" s="70"/>
      <c r="F51" s="70"/>
      <c r="G51" s="70"/>
      <c r="H51" s="70"/>
      <c r="I51" s="70"/>
      <c r="J51" s="70"/>
      <c r="K51" s="70"/>
      <c r="L51" s="48"/>
    </row>
    <row r="52" spans="1:12" x14ac:dyDescent="0.2">
      <c r="A52" s="70"/>
      <c r="B52" s="70"/>
      <c r="C52" s="70"/>
      <c r="D52" s="70"/>
      <c r="E52" s="70"/>
      <c r="F52" s="70"/>
      <c r="G52" s="70"/>
      <c r="H52" s="70"/>
      <c r="I52" s="70"/>
      <c r="J52" s="70"/>
      <c r="K52" s="70"/>
      <c r="L52" s="48"/>
    </row>
    <row r="53" spans="1:12" x14ac:dyDescent="0.2">
      <c r="A53" s="70"/>
      <c r="B53" s="70"/>
      <c r="C53" s="70"/>
      <c r="D53" s="70"/>
      <c r="E53" s="70"/>
      <c r="F53" s="70"/>
      <c r="G53" s="70"/>
      <c r="H53" s="70"/>
      <c r="I53" s="70"/>
      <c r="J53" s="70"/>
      <c r="K53" s="70"/>
      <c r="L53" s="48"/>
    </row>
    <row r="54" spans="1:12" x14ac:dyDescent="0.2">
      <c r="A54" s="70"/>
      <c r="B54" s="70"/>
      <c r="C54" s="70"/>
      <c r="D54" s="70"/>
      <c r="E54" s="70"/>
      <c r="F54" s="70"/>
      <c r="G54" s="70"/>
      <c r="H54" s="70"/>
      <c r="I54" s="70"/>
      <c r="J54" s="70"/>
      <c r="K54" s="70"/>
      <c r="L54" s="48"/>
    </row>
    <row r="55" spans="1:12" x14ac:dyDescent="0.2">
      <c r="A55" s="70"/>
      <c r="B55" s="70"/>
      <c r="C55" s="70"/>
      <c r="D55" s="70"/>
      <c r="E55" s="70"/>
      <c r="F55" s="70"/>
      <c r="G55" s="70"/>
      <c r="H55" s="70"/>
      <c r="I55" s="70"/>
      <c r="J55" s="70"/>
      <c r="K55" s="70"/>
      <c r="L55" s="48"/>
    </row>
    <row r="56" spans="1:12" x14ac:dyDescent="0.2">
      <c r="A56" s="70"/>
      <c r="B56" s="70"/>
      <c r="C56" s="70"/>
      <c r="D56" s="70"/>
      <c r="E56" s="70"/>
      <c r="F56" s="70"/>
      <c r="G56" s="70"/>
      <c r="H56" s="70"/>
      <c r="I56" s="70"/>
      <c r="J56" s="70"/>
      <c r="K56" s="70"/>
      <c r="L56" s="48"/>
    </row>
    <row r="57" spans="1:12" x14ac:dyDescent="0.2">
      <c r="A57" s="70"/>
      <c r="B57" s="70"/>
      <c r="C57" s="70"/>
      <c r="D57" s="70"/>
      <c r="E57" s="70"/>
      <c r="F57" s="70"/>
      <c r="G57" s="70"/>
      <c r="H57" s="70"/>
      <c r="I57" s="70"/>
      <c r="J57" s="70"/>
      <c r="K57" s="70"/>
      <c r="L57" s="48"/>
    </row>
    <row r="58" spans="1:12" x14ac:dyDescent="0.2">
      <c r="A58" s="70"/>
      <c r="B58" s="70"/>
      <c r="C58" s="70"/>
      <c r="D58" s="70"/>
      <c r="E58" s="70"/>
      <c r="F58" s="70"/>
      <c r="G58" s="70"/>
      <c r="H58" s="70"/>
      <c r="I58" s="70"/>
      <c r="J58" s="70"/>
      <c r="K58" s="70"/>
      <c r="L58" s="48"/>
    </row>
    <row r="59" spans="1:12" x14ac:dyDescent="0.2">
      <c r="A59" s="70"/>
      <c r="B59" s="70"/>
      <c r="C59" s="70"/>
      <c r="D59" s="70"/>
      <c r="E59" s="70"/>
      <c r="F59" s="70"/>
      <c r="G59" s="70"/>
      <c r="H59" s="70"/>
      <c r="I59" s="70"/>
      <c r="J59" s="70"/>
      <c r="K59" s="70"/>
      <c r="L59" s="48"/>
    </row>
    <row r="60" spans="1:12" x14ac:dyDescent="0.2">
      <c r="A60" s="70"/>
      <c r="B60" s="70"/>
      <c r="C60" s="70"/>
      <c r="D60" s="70"/>
      <c r="E60" s="70"/>
      <c r="F60" s="70"/>
      <c r="G60" s="70"/>
      <c r="H60" s="70"/>
      <c r="I60" s="70"/>
      <c r="J60" s="70"/>
      <c r="K60" s="70"/>
      <c r="L60" s="48"/>
    </row>
    <row r="61" spans="1:12" x14ac:dyDescent="0.2">
      <c r="A61" s="70"/>
      <c r="B61" s="70"/>
      <c r="C61" s="70"/>
      <c r="D61" s="70"/>
      <c r="E61" s="70"/>
      <c r="F61" s="70"/>
      <c r="G61" s="70"/>
      <c r="H61" s="70"/>
      <c r="I61" s="70"/>
      <c r="J61" s="70"/>
      <c r="K61" s="70"/>
      <c r="L61" s="48"/>
    </row>
    <row r="62" spans="1:12" x14ac:dyDescent="0.2">
      <c r="A62" s="70"/>
      <c r="B62" s="70"/>
      <c r="C62" s="70"/>
      <c r="D62" s="70"/>
      <c r="E62" s="70"/>
      <c r="F62" s="70"/>
      <c r="G62" s="70"/>
      <c r="H62" s="70"/>
      <c r="I62" s="70"/>
      <c r="J62" s="70"/>
      <c r="K62" s="70"/>
      <c r="L62" s="48"/>
    </row>
    <row r="63" spans="1:12" x14ac:dyDescent="0.2">
      <c r="A63" s="70"/>
      <c r="B63" s="70"/>
      <c r="C63" s="70"/>
      <c r="D63" s="70"/>
      <c r="E63" s="70"/>
      <c r="F63" s="70"/>
      <c r="G63" s="70"/>
      <c r="H63" s="70"/>
      <c r="I63" s="70"/>
      <c r="J63" s="70"/>
      <c r="K63" s="70"/>
      <c r="L63" s="48"/>
    </row>
    <row r="64" spans="1:12" x14ac:dyDescent="0.2">
      <c r="A64" s="70"/>
      <c r="B64" s="70"/>
      <c r="C64" s="70"/>
      <c r="D64" s="70"/>
      <c r="E64" s="70"/>
      <c r="F64" s="70"/>
      <c r="G64" s="70"/>
      <c r="H64" s="70"/>
      <c r="I64" s="70"/>
      <c r="J64" s="70"/>
      <c r="K64" s="70"/>
      <c r="L64" s="48"/>
    </row>
    <row r="65" spans="1:12" x14ac:dyDescent="0.2">
      <c r="A65" s="70"/>
      <c r="B65" s="70"/>
      <c r="C65" s="70"/>
      <c r="D65" s="70"/>
      <c r="E65" s="70"/>
      <c r="F65" s="70"/>
      <c r="G65" s="70"/>
      <c r="H65" s="70"/>
      <c r="I65" s="70"/>
      <c r="J65" s="70"/>
      <c r="K65" s="70"/>
      <c r="L65" s="48"/>
    </row>
    <row r="66" spans="1:12" x14ac:dyDescent="0.2">
      <c r="A66" s="70"/>
      <c r="B66" s="70"/>
      <c r="C66" s="70"/>
      <c r="D66" s="70"/>
      <c r="E66" s="70"/>
      <c r="F66" s="70"/>
      <c r="G66" s="70"/>
      <c r="H66" s="70"/>
      <c r="I66" s="70"/>
      <c r="J66" s="70"/>
      <c r="K66" s="70"/>
      <c r="L66" s="48"/>
    </row>
    <row r="67" spans="1:12" x14ac:dyDescent="0.2">
      <c r="A67" s="70"/>
      <c r="B67" s="70"/>
      <c r="C67" s="70"/>
      <c r="D67" s="70"/>
      <c r="E67" s="70"/>
      <c r="F67" s="70"/>
      <c r="G67" s="70"/>
      <c r="H67" s="70"/>
      <c r="I67" s="70"/>
      <c r="J67" s="70"/>
      <c r="K67" s="70"/>
      <c r="L67" s="48"/>
    </row>
    <row r="68" spans="1:12" x14ac:dyDescent="0.2">
      <c r="A68" s="70"/>
      <c r="B68" s="70"/>
      <c r="C68" s="70"/>
      <c r="D68" s="70"/>
      <c r="E68" s="70"/>
      <c r="F68" s="70"/>
      <c r="G68" s="70"/>
      <c r="H68" s="70"/>
      <c r="I68" s="70"/>
      <c r="J68" s="70"/>
      <c r="K68" s="70"/>
      <c r="L68" s="48"/>
    </row>
    <row r="69" spans="1:12" x14ac:dyDescent="0.2">
      <c r="A69" s="70"/>
      <c r="B69" s="70"/>
      <c r="C69" s="70"/>
      <c r="D69" s="70"/>
      <c r="E69" s="70"/>
      <c r="F69" s="70"/>
      <c r="G69" s="70"/>
      <c r="H69" s="70"/>
      <c r="I69" s="70"/>
      <c r="J69" s="70"/>
      <c r="K69" s="70"/>
      <c r="L69" s="48"/>
    </row>
    <row r="70" spans="1:12" x14ac:dyDescent="0.2">
      <c r="A70" s="70"/>
      <c r="B70" s="70"/>
      <c r="C70" s="70"/>
      <c r="D70" s="70"/>
      <c r="E70" s="70"/>
      <c r="F70" s="70"/>
      <c r="G70" s="70"/>
      <c r="H70" s="70"/>
      <c r="I70" s="70"/>
      <c r="J70" s="70"/>
      <c r="K70" s="70"/>
      <c r="L70" s="48"/>
    </row>
    <row r="71" spans="1:12" x14ac:dyDescent="0.2">
      <c r="A71" s="70"/>
      <c r="B71" s="70"/>
      <c r="C71" s="70"/>
      <c r="D71" s="70"/>
      <c r="E71" s="70"/>
      <c r="F71" s="70"/>
      <c r="G71" s="70"/>
      <c r="H71" s="70"/>
      <c r="I71" s="70"/>
      <c r="J71" s="70"/>
      <c r="K71" s="70"/>
      <c r="L71" s="48"/>
    </row>
    <row r="72" spans="1:12" x14ac:dyDescent="0.2">
      <c r="A72" s="70"/>
      <c r="B72" s="70"/>
      <c r="C72" s="70"/>
      <c r="D72" s="70"/>
      <c r="E72" s="70"/>
      <c r="F72" s="70"/>
      <c r="G72" s="70"/>
      <c r="H72" s="70"/>
      <c r="I72" s="70"/>
      <c r="J72" s="70"/>
      <c r="K72" s="70"/>
      <c r="L72" s="48"/>
    </row>
    <row r="73" spans="1:12" x14ac:dyDescent="0.2">
      <c r="A73" s="70"/>
      <c r="B73" s="70"/>
      <c r="C73" s="70"/>
      <c r="D73" s="70"/>
      <c r="E73" s="70"/>
      <c r="F73" s="70"/>
      <c r="G73" s="70"/>
      <c r="H73" s="70"/>
      <c r="I73" s="70"/>
      <c r="J73" s="70"/>
      <c r="K73" s="70"/>
      <c r="L73" s="48"/>
    </row>
    <row r="74" spans="1:12" x14ac:dyDescent="0.2">
      <c r="A74" s="70"/>
      <c r="B74" s="70"/>
      <c r="C74" s="70"/>
      <c r="D74" s="70"/>
      <c r="E74" s="70"/>
      <c r="F74" s="70"/>
      <c r="G74" s="70"/>
      <c r="H74" s="70"/>
      <c r="I74" s="70"/>
      <c r="J74" s="70"/>
      <c r="K74" s="70"/>
      <c r="L74" s="48"/>
    </row>
    <row r="75" spans="1:12" x14ac:dyDescent="0.2">
      <c r="A75" s="70"/>
      <c r="B75" s="70"/>
      <c r="C75" s="70"/>
      <c r="D75" s="70"/>
      <c r="E75" s="70"/>
      <c r="F75" s="70"/>
      <c r="G75" s="70"/>
      <c r="H75" s="70"/>
      <c r="I75" s="70"/>
      <c r="J75" s="70"/>
      <c r="K75" s="70"/>
      <c r="L75" s="48"/>
    </row>
    <row r="76" spans="1:12" x14ac:dyDescent="0.2">
      <c r="A76" s="70"/>
      <c r="B76" s="70"/>
      <c r="C76" s="70"/>
      <c r="D76" s="70"/>
      <c r="E76" s="70"/>
      <c r="F76" s="70"/>
      <c r="G76" s="70"/>
      <c r="H76" s="70"/>
      <c r="I76" s="70"/>
      <c r="J76" s="70"/>
      <c r="K76" s="70"/>
      <c r="L76" s="48"/>
    </row>
    <row r="77" spans="1:12" x14ac:dyDescent="0.2">
      <c r="A77" s="70"/>
      <c r="B77" s="70"/>
      <c r="C77" s="70"/>
      <c r="D77" s="70"/>
      <c r="E77" s="70"/>
      <c r="F77" s="70"/>
      <c r="G77" s="70"/>
      <c r="H77" s="70"/>
      <c r="I77" s="70"/>
      <c r="J77" s="70"/>
      <c r="K77" s="70"/>
      <c r="L77" s="48"/>
    </row>
    <row r="78" spans="1:12" x14ac:dyDescent="0.2">
      <c r="A78" s="70"/>
      <c r="B78" s="70"/>
      <c r="C78" s="70"/>
      <c r="D78" s="70"/>
      <c r="E78" s="70"/>
      <c r="F78" s="70"/>
      <c r="G78" s="70"/>
      <c r="H78" s="70"/>
      <c r="I78" s="70"/>
      <c r="J78" s="70"/>
      <c r="K78" s="70"/>
      <c r="L78" s="48"/>
    </row>
    <row r="79" spans="1:12" x14ac:dyDescent="0.2">
      <c r="A79" s="70"/>
      <c r="B79" s="70"/>
      <c r="C79" s="70"/>
      <c r="D79" s="70"/>
      <c r="E79" s="70"/>
      <c r="F79" s="70"/>
      <c r="G79" s="70"/>
      <c r="H79" s="70"/>
      <c r="I79" s="70"/>
      <c r="J79" s="70"/>
      <c r="K79" s="70"/>
      <c r="L79" s="48"/>
    </row>
    <row r="80" spans="1:12" x14ac:dyDescent="0.2">
      <c r="A80" s="70"/>
      <c r="B80" s="70"/>
      <c r="C80" s="70"/>
      <c r="D80" s="70"/>
      <c r="E80" s="70"/>
      <c r="F80" s="70"/>
      <c r="G80" s="70"/>
      <c r="H80" s="70"/>
      <c r="I80" s="70"/>
      <c r="J80" s="70"/>
      <c r="K80" s="70"/>
      <c r="L80" s="48"/>
    </row>
    <row r="81" spans="1:12" x14ac:dyDescent="0.2">
      <c r="A81" s="70"/>
      <c r="B81" s="70"/>
      <c r="C81" s="70"/>
      <c r="D81" s="70"/>
      <c r="E81" s="70"/>
      <c r="F81" s="70"/>
      <c r="G81" s="70"/>
      <c r="H81" s="70"/>
      <c r="I81" s="70"/>
      <c r="J81" s="70"/>
      <c r="K81" s="70"/>
      <c r="L81" s="48"/>
    </row>
    <row r="82" spans="1:12" x14ac:dyDescent="0.2">
      <c r="A82" s="70"/>
      <c r="B82" s="70"/>
      <c r="C82" s="70"/>
      <c r="D82" s="70"/>
      <c r="E82" s="70"/>
      <c r="F82" s="70"/>
      <c r="G82" s="70"/>
      <c r="H82" s="70"/>
      <c r="I82" s="70"/>
      <c r="J82" s="70"/>
      <c r="K82" s="70"/>
      <c r="L82" s="48"/>
    </row>
    <row r="83" spans="1:12" x14ac:dyDescent="0.2">
      <c r="A83" s="70"/>
      <c r="B83" s="70"/>
      <c r="C83" s="70"/>
      <c r="D83" s="70"/>
      <c r="E83" s="70"/>
      <c r="F83" s="70"/>
      <c r="G83" s="70"/>
      <c r="H83" s="70"/>
      <c r="I83" s="70"/>
      <c r="J83" s="70"/>
      <c r="K83" s="70"/>
      <c r="L83" s="48"/>
    </row>
    <row r="84" spans="1:12" x14ac:dyDescent="0.2">
      <c r="A84" s="70"/>
      <c r="B84" s="70"/>
      <c r="C84" s="70"/>
      <c r="D84" s="70"/>
      <c r="E84" s="70"/>
      <c r="F84" s="70"/>
      <c r="G84" s="70"/>
      <c r="H84" s="70"/>
      <c r="I84" s="70"/>
      <c r="J84" s="70"/>
      <c r="K84" s="70"/>
      <c r="L84" s="48"/>
    </row>
    <row r="85" spans="1:12" x14ac:dyDescent="0.2">
      <c r="A85" s="33" t="s">
        <v>141</v>
      </c>
    </row>
    <row r="86" spans="1:12" x14ac:dyDescent="0.2">
      <c r="A86" s="52" t="s">
        <v>135</v>
      </c>
    </row>
    <row r="87" spans="1:12" x14ac:dyDescent="0.2">
      <c r="A87" s="10" t="s">
        <v>94</v>
      </c>
    </row>
    <row r="89" spans="1:12" x14ac:dyDescent="0.2">
      <c r="A89" s="35" t="s">
        <v>36</v>
      </c>
      <c r="B89" s="35"/>
      <c r="C89" s="35"/>
      <c r="D89" s="35"/>
      <c r="E89" s="62" t="s">
        <v>12</v>
      </c>
      <c r="F89" s="62" t="s">
        <v>27</v>
      </c>
      <c r="G89" s="62" t="s">
        <v>28</v>
      </c>
      <c r="H89" s="35"/>
      <c r="I89" s="62" t="s">
        <v>10</v>
      </c>
      <c r="J89" s="62" t="s">
        <v>27</v>
      </c>
      <c r="K89" s="62" t="s">
        <v>28</v>
      </c>
    </row>
    <row r="90" spans="1:12" x14ac:dyDescent="0.2">
      <c r="A90" s="62" t="s">
        <v>14</v>
      </c>
      <c r="B90" s="62" t="s">
        <v>27</v>
      </c>
      <c r="C90" s="62" t="s">
        <v>28</v>
      </c>
      <c r="D90" s="35"/>
      <c r="E90" s="62" t="s">
        <v>31</v>
      </c>
      <c r="F90" s="62">
        <v>28664</v>
      </c>
      <c r="G90" s="63">
        <f t="shared" ref="G90:G96" si="0">F90/F$96</f>
        <v>4.7407975865992748E-2</v>
      </c>
      <c r="H90" s="35"/>
      <c r="I90" s="62" t="s">
        <v>95</v>
      </c>
      <c r="J90" s="62">
        <f>137425+11872</f>
        <v>149297</v>
      </c>
      <c r="K90" s="63">
        <f t="shared" ref="K90:K95" si="1">J90/J$95</f>
        <v>0.7209455054687689</v>
      </c>
    </row>
    <row r="91" spans="1:12" x14ac:dyDescent="0.2">
      <c r="A91" s="62" t="s">
        <v>96</v>
      </c>
      <c r="B91" s="94">
        <f>34342+13356</f>
        <v>47698</v>
      </c>
      <c r="C91" s="63">
        <f>B91/B$97</f>
        <v>9.4488157780049292E-2</v>
      </c>
      <c r="D91" s="35"/>
      <c r="E91" s="62" t="s">
        <v>29</v>
      </c>
      <c r="F91" s="62">
        <f>112831-F90</f>
        <v>84167</v>
      </c>
      <c r="G91" s="63">
        <f t="shared" si="0"/>
        <v>0.13920552277117679</v>
      </c>
      <c r="H91" s="35"/>
      <c r="I91" s="62" t="s">
        <v>29</v>
      </c>
      <c r="J91" s="62">
        <f>172917-J90</f>
        <v>23620</v>
      </c>
      <c r="K91" s="63">
        <f t="shared" si="1"/>
        <v>0.11405944418958398</v>
      </c>
    </row>
    <row r="92" spans="1:12" x14ac:dyDescent="0.2">
      <c r="A92" s="62" t="s">
        <v>29</v>
      </c>
      <c r="B92" s="94">
        <f>111813-B91</f>
        <v>64115</v>
      </c>
      <c r="C92" s="63">
        <f t="shared" ref="C92:C97" si="2">B92/B$97</f>
        <v>0.12700969088992956</v>
      </c>
      <c r="D92" s="35"/>
      <c r="E92" s="108" t="s">
        <v>147</v>
      </c>
      <c r="F92" s="62">
        <f>150134-F90-F91-F93</f>
        <v>5345</v>
      </c>
      <c r="G92" s="63">
        <f t="shared" si="0"/>
        <v>8.8402048215089051E-3</v>
      </c>
      <c r="H92" s="35"/>
      <c r="I92" s="108" t="s">
        <v>148</v>
      </c>
      <c r="J92" s="62">
        <f>174130-J91-J90</f>
        <v>1213</v>
      </c>
      <c r="K92" s="63">
        <f t="shared" si="1"/>
        <v>5.8574981287876958E-3</v>
      </c>
    </row>
    <row r="93" spans="1:12" x14ac:dyDescent="0.2">
      <c r="A93" s="108" t="s">
        <v>146</v>
      </c>
      <c r="B93" s="94">
        <f>156006-B94-B92-B91</f>
        <v>17950</v>
      </c>
      <c r="C93" s="63">
        <f t="shared" si="2"/>
        <v>3.5558355322065596E-2</v>
      </c>
      <c r="D93" s="35"/>
      <c r="E93" s="108" t="s">
        <v>110</v>
      </c>
      <c r="F93" s="62">
        <f>21112+10846</f>
        <v>31958</v>
      </c>
      <c r="G93" s="63">
        <f t="shared" si="0"/>
        <v>5.2855989838312738E-2</v>
      </c>
      <c r="H93" s="35"/>
      <c r="I93" s="62" t="s">
        <v>21</v>
      </c>
      <c r="J93" s="62">
        <v>32788</v>
      </c>
      <c r="K93" s="63">
        <f t="shared" si="1"/>
        <v>0.15833112007146824</v>
      </c>
    </row>
    <row r="94" spans="1:12" x14ac:dyDescent="0.2">
      <c r="A94" s="108" t="s">
        <v>110</v>
      </c>
      <c r="B94" s="62">
        <f>8071+18172</f>
        <v>26243</v>
      </c>
      <c r="C94" s="63">
        <f t="shared" si="2"/>
        <v>5.1986513577546932E-2</v>
      </c>
      <c r="D94" s="35"/>
      <c r="E94" s="62" t="s">
        <v>21</v>
      </c>
      <c r="F94" s="62">
        <v>291964</v>
      </c>
      <c r="G94" s="63">
        <f t="shared" si="0"/>
        <v>0.4828852311519225</v>
      </c>
      <c r="H94" s="35"/>
      <c r="I94" s="108" t="s">
        <v>22</v>
      </c>
      <c r="J94" s="62">
        <v>167</v>
      </c>
      <c r="K94" s="63">
        <f t="shared" si="1"/>
        <v>8.0643214139121617E-4</v>
      </c>
    </row>
    <row r="95" spans="1:12" x14ac:dyDescent="0.2">
      <c r="A95" s="62" t="s">
        <v>21</v>
      </c>
      <c r="B95" s="62">
        <v>220777</v>
      </c>
      <c r="C95" s="63">
        <f t="shared" si="2"/>
        <v>0.4373519227264443</v>
      </c>
      <c r="D95" s="35"/>
      <c r="E95" s="62" t="s">
        <v>22</v>
      </c>
      <c r="F95" s="62">
        <v>162526</v>
      </c>
      <c r="G95" s="63">
        <f t="shared" si="0"/>
        <v>0.26880507555108629</v>
      </c>
      <c r="H95" s="35"/>
      <c r="I95" s="62" t="s">
        <v>30</v>
      </c>
      <c r="J95" s="62">
        <v>207085</v>
      </c>
      <c r="K95" s="63">
        <f t="shared" si="1"/>
        <v>1</v>
      </c>
    </row>
    <row r="96" spans="1:12" x14ac:dyDescent="0.2">
      <c r="A96" s="62" t="s">
        <v>22</v>
      </c>
      <c r="B96" s="62">
        <v>128021</v>
      </c>
      <c r="C96" s="63">
        <f t="shared" si="2"/>
        <v>0.25360535970396431</v>
      </c>
      <c r="D96" s="35"/>
      <c r="E96" s="62" t="s">
        <v>30</v>
      </c>
      <c r="F96" s="62">
        <v>604624</v>
      </c>
      <c r="G96" s="63">
        <f t="shared" si="0"/>
        <v>1</v>
      </c>
      <c r="H96" s="35"/>
      <c r="I96" s="35"/>
      <c r="J96" s="35"/>
      <c r="K96" s="35"/>
    </row>
    <row r="97" spans="1:11" x14ac:dyDescent="0.2">
      <c r="A97" s="62" t="s">
        <v>30</v>
      </c>
      <c r="B97" s="62">
        <v>504804</v>
      </c>
      <c r="C97" s="63">
        <f t="shared" si="2"/>
        <v>1</v>
      </c>
      <c r="D97" s="35"/>
      <c r="E97" s="35"/>
      <c r="F97" s="35"/>
      <c r="G97" s="35"/>
      <c r="H97" s="35"/>
      <c r="I97" s="62" t="s">
        <v>15</v>
      </c>
      <c r="J97" s="62" t="s">
        <v>27</v>
      </c>
      <c r="K97" s="62" t="s">
        <v>28</v>
      </c>
    </row>
    <row r="98" spans="1:11" x14ac:dyDescent="0.2">
      <c r="A98" s="35"/>
      <c r="B98" s="35"/>
      <c r="C98" s="35"/>
      <c r="D98" s="35"/>
      <c r="E98" s="62" t="s">
        <v>111</v>
      </c>
      <c r="F98" s="62" t="s">
        <v>27</v>
      </c>
      <c r="G98" s="62" t="s">
        <v>28</v>
      </c>
      <c r="H98" s="35"/>
      <c r="I98" s="62" t="s">
        <v>95</v>
      </c>
      <c r="J98" s="62">
        <f>20302+6255</f>
        <v>26557</v>
      </c>
      <c r="K98" s="63">
        <f>J98/J$105</f>
        <v>0.1480504855667919</v>
      </c>
    </row>
    <row r="99" spans="1:11" x14ac:dyDescent="0.2">
      <c r="A99" s="62" t="s">
        <v>17</v>
      </c>
      <c r="B99" s="62" t="s">
        <v>27</v>
      </c>
      <c r="C99" s="62" t="s">
        <v>28</v>
      </c>
      <c r="D99" s="35"/>
      <c r="E99" s="62" t="s">
        <v>21</v>
      </c>
      <c r="F99" s="62">
        <v>73858</v>
      </c>
      <c r="G99" s="63">
        <f>F99/F$101</f>
        <v>0.98021207978871649</v>
      </c>
      <c r="H99" s="35"/>
      <c r="I99" s="62" t="s">
        <v>31</v>
      </c>
      <c r="J99" s="62">
        <v>33983</v>
      </c>
      <c r="K99" s="63">
        <f t="shared" ref="K99:K105" si="3">J99/J$105</f>
        <v>0.18944909632173398</v>
      </c>
    </row>
    <row r="100" spans="1:11" x14ac:dyDescent="0.2">
      <c r="A100" s="62" t="s">
        <v>31</v>
      </c>
      <c r="B100" s="62">
        <v>4323</v>
      </c>
      <c r="C100" s="63">
        <f>B100/$B$106</f>
        <v>4.9578530879064164E-2</v>
      </c>
      <c r="D100" s="35"/>
      <c r="E100" s="62" t="s">
        <v>22</v>
      </c>
      <c r="F100" s="62">
        <v>1491</v>
      </c>
      <c r="G100" s="63">
        <f>F100/F$101</f>
        <v>1.9787920211283495E-2</v>
      </c>
      <c r="H100" s="35"/>
      <c r="I100" s="62" t="s">
        <v>29</v>
      </c>
      <c r="J100" s="62">
        <f>71892-J99-J98</f>
        <v>11352</v>
      </c>
      <c r="K100" s="63">
        <f t="shared" si="3"/>
        <v>6.3285352718839546E-2</v>
      </c>
    </row>
    <row r="101" spans="1:11" x14ac:dyDescent="0.2">
      <c r="A101" s="62" t="s">
        <v>29</v>
      </c>
      <c r="B101" s="62">
        <f>18946-B100</f>
        <v>14623</v>
      </c>
      <c r="C101" s="63">
        <f t="shared" ref="C101:C106" si="4">B101/$B$106</f>
        <v>0.16770457021618213</v>
      </c>
      <c r="D101" s="35"/>
      <c r="E101" s="62" t="s">
        <v>30</v>
      </c>
      <c r="F101" s="62">
        <v>75349</v>
      </c>
      <c r="G101" s="63">
        <f>F101/F$101</f>
        <v>1</v>
      </c>
      <c r="H101" s="35"/>
      <c r="I101" s="108" t="s">
        <v>136</v>
      </c>
      <c r="J101" s="62">
        <f>100237-J100-J99-J98-J102</f>
        <v>1676</v>
      </c>
      <c r="K101" s="63">
        <f t="shared" si="3"/>
        <v>9.3433977410830767E-3</v>
      </c>
    </row>
    <row r="102" spans="1:11" x14ac:dyDescent="0.2">
      <c r="A102" s="108" t="s">
        <v>136</v>
      </c>
      <c r="B102" s="62">
        <f>37472-B101-B100-B103</f>
        <v>12595</v>
      </c>
      <c r="C102" s="63">
        <f t="shared" si="4"/>
        <v>0.14444635586902918</v>
      </c>
      <c r="D102" s="35"/>
      <c r="E102" s="35"/>
      <c r="F102" s="35"/>
      <c r="G102" s="35"/>
      <c r="H102" s="35"/>
      <c r="I102" s="108" t="s">
        <v>110</v>
      </c>
      <c r="J102" s="62">
        <f>9658+17011</f>
        <v>26669</v>
      </c>
      <c r="K102" s="63">
        <f t="shared" si="3"/>
        <v>0.14867486536810534</v>
      </c>
    </row>
    <row r="103" spans="1:11" x14ac:dyDescent="0.2">
      <c r="A103" s="108" t="s">
        <v>110</v>
      </c>
      <c r="B103" s="62">
        <f>3300+2631</f>
        <v>5931</v>
      </c>
      <c r="C103" s="63">
        <f t="shared" si="4"/>
        <v>6.8019955272664717E-2</v>
      </c>
      <c r="D103" s="35"/>
      <c r="E103" s="62" t="s">
        <v>19</v>
      </c>
      <c r="F103" s="62" t="s">
        <v>27</v>
      </c>
      <c r="G103" s="62" t="s">
        <v>28</v>
      </c>
      <c r="H103" s="35"/>
      <c r="I103" s="62" t="s">
        <v>21</v>
      </c>
      <c r="J103" s="62">
        <v>35697</v>
      </c>
      <c r="K103" s="63">
        <f t="shared" si="3"/>
        <v>0.19900433720969127</v>
      </c>
    </row>
    <row r="104" spans="1:11" x14ac:dyDescent="0.2">
      <c r="A104" s="62" t="s">
        <v>21</v>
      </c>
      <c r="B104" s="62">
        <v>34787</v>
      </c>
      <c r="C104" s="63">
        <f t="shared" si="4"/>
        <v>0.39895636217673031</v>
      </c>
      <c r="D104" s="35"/>
      <c r="E104" s="62" t="s">
        <v>95</v>
      </c>
      <c r="F104" s="62">
        <f>21152+1705</f>
        <v>22857</v>
      </c>
      <c r="G104" s="63">
        <f>F104/F$111</f>
        <v>0.5383437750247303</v>
      </c>
      <c r="H104" s="35"/>
      <c r="I104" s="62" t="s">
        <v>22</v>
      </c>
      <c r="J104" s="62">
        <v>43444</v>
      </c>
      <c r="K104" s="63">
        <f t="shared" si="3"/>
        <v>0.24219246507375486</v>
      </c>
    </row>
    <row r="105" spans="1:11" x14ac:dyDescent="0.2">
      <c r="A105" s="62" t="s">
        <v>22</v>
      </c>
      <c r="B105" s="62">
        <v>14936</v>
      </c>
      <c r="C105" s="63">
        <f t="shared" si="4"/>
        <v>0.17129422558632948</v>
      </c>
      <c r="D105" s="35"/>
      <c r="E105" s="62" t="s">
        <v>31</v>
      </c>
      <c r="F105" s="62">
        <v>1833</v>
      </c>
      <c r="G105" s="63">
        <f t="shared" ref="G105:G111" si="5">F105/F$111</f>
        <v>4.3172075933864053E-2</v>
      </c>
      <c r="H105" s="35"/>
      <c r="I105" s="62" t="s">
        <v>30</v>
      </c>
      <c r="J105" s="62">
        <v>179378</v>
      </c>
      <c r="K105" s="63">
        <f t="shared" si="3"/>
        <v>1</v>
      </c>
    </row>
    <row r="106" spans="1:11" x14ac:dyDescent="0.2">
      <c r="A106" s="62" t="s">
        <v>30</v>
      </c>
      <c r="B106" s="62">
        <v>87195</v>
      </c>
      <c r="C106" s="63">
        <f t="shared" si="4"/>
        <v>1</v>
      </c>
      <c r="D106" s="35"/>
      <c r="E106" s="62" t="s">
        <v>101</v>
      </c>
      <c r="F106" s="62">
        <v>353</v>
      </c>
      <c r="G106" s="63">
        <f t="shared" si="5"/>
        <v>8.3140986386546697E-3</v>
      </c>
      <c r="H106" s="35"/>
      <c r="I106" s="35"/>
      <c r="J106" s="35"/>
      <c r="K106" s="35"/>
    </row>
    <row r="107" spans="1:11" x14ac:dyDescent="0.2">
      <c r="A107" s="35"/>
      <c r="B107" s="35"/>
      <c r="C107" s="35"/>
      <c r="D107" s="35"/>
      <c r="E107" s="62" t="s">
        <v>29</v>
      </c>
      <c r="F107" s="62">
        <f>28550-F106-F105-F104</f>
        <v>3507</v>
      </c>
      <c r="G107" s="63">
        <f t="shared" si="5"/>
        <v>8.2599274577229265E-2</v>
      </c>
      <c r="H107" s="35"/>
      <c r="I107" s="62" t="s">
        <v>33</v>
      </c>
      <c r="J107" s="62" t="s">
        <v>27</v>
      </c>
      <c r="K107" s="62" t="s">
        <v>28</v>
      </c>
    </row>
    <row r="108" spans="1:11" x14ac:dyDescent="0.2">
      <c r="A108" s="62" t="s">
        <v>16</v>
      </c>
      <c r="B108" s="62" t="s">
        <v>27</v>
      </c>
      <c r="C108" s="62" t="s">
        <v>28</v>
      </c>
      <c r="D108" s="35"/>
      <c r="E108" s="108" t="s">
        <v>136</v>
      </c>
      <c r="F108" s="62">
        <f>29062-F107-F106-F105-F104</f>
        <v>512</v>
      </c>
      <c r="G108" s="63">
        <f t="shared" si="5"/>
        <v>1.2058975929153516E-2</v>
      </c>
      <c r="H108" s="35"/>
      <c r="I108" s="62" t="s">
        <v>95</v>
      </c>
      <c r="J108" s="62">
        <f>84751+8850</f>
        <v>93601</v>
      </c>
      <c r="K108" s="63">
        <f>J108/J$116</f>
        <v>0.34429220385117615</v>
      </c>
    </row>
    <row r="109" spans="1:11" x14ac:dyDescent="0.2">
      <c r="A109" s="108" t="s">
        <v>128</v>
      </c>
      <c r="B109" s="62">
        <v>2876</v>
      </c>
      <c r="C109" s="63">
        <f>B109/B$117</f>
        <v>3.7769051965277689E-2</v>
      </c>
      <c r="D109" s="35"/>
      <c r="E109" s="62" t="s">
        <v>21</v>
      </c>
      <c r="F109" s="62">
        <v>11040</v>
      </c>
      <c r="G109" s="63">
        <f t="shared" si="5"/>
        <v>0.26002166847237268</v>
      </c>
      <c r="H109" s="35"/>
      <c r="I109" s="62" t="s">
        <v>32</v>
      </c>
      <c r="J109" s="62">
        <v>15191</v>
      </c>
      <c r="K109" s="63">
        <f t="shared" ref="K109:K116" si="6">J109/J$116</f>
        <v>5.5876997774630788E-2</v>
      </c>
    </row>
    <row r="110" spans="1:11" x14ac:dyDescent="0.2">
      <c r="A110" s="62" t="s">
        <v>31</v>
      </c>
      <c r="B110" s="62">
        <v>3368</v>
      </c>
      <c r="C110" s="63">
        <f t="shared" ref="C110:C117" si="7">B110/B$117</f>
        <v>4.4230238880060932E-2</v>
      </c>
      <c r="D110" s="35"/>
      <c r="E110" s="62" t="s">
        <v>22</v>
      </c>
      <c r="F110" s="62">
        <v>2356</v>
      </c>
      <c r="G110" s="63">
        <f t="shared" si="5"/>
        <v>5.5490131423995476E-2</v>
      </c>
      <c r="H110" s="35"/>
      <c r="I110" s="62" t="s">
        <v>34</v>
      </c>
      <c r="J110" s="62">
        <v>13589</v>
      </c>
      <c r="K110" s="63">
        <f t="shared" si="6"/>
        <v>4.9984367241093924E-2</v>
      </c>
    </row>
    <row r="111" spans="1:11" x14ac:dyDescent="0.2">
      <c r="A111" s="62" t="s">
        <v>32</v>
      </c>
      <c r="B111" s="62">
        <v>39628</v>
      </c>
      <c r="C111" s="63">
        <f t="shared" si="7"/>
        <v>0.52041446150209458</v>
      </c>
      <c r="D111" s="35"/>
      <c r="E111" s="62" t="s">
        <v>30</v>
      </c>
      <c r="F111" s="62">
        <v>42458</v>
      </c>
      <c r="G111" s="63">
        <f t="shared" si="5"/>
        <v>1</v>
      </c>
      <c r="H111" s="35"/>
      <c r="I111" s="62" t="s">
        <v>29</v>
      </c>
      <c r="J111" s="62">
        <f>161076-J110-J109-J108</f>
        <v>38695</v>
      </c>
      <c r="K111" s="63">
        <f t="shared" si="6"/>
        <v>0.14233167196954372</v>
      </c>
    </row>
    <row r="112" spans="1:11" x14ac:dyDescent="0.2">
      <c r="A112" s="62" t="s">
        <v>29</v>
      </c>
      <c r="B112" s="62">
        <f>53571-B111-B110-B109</f>
        <v>7699</v>
      </c>
      <c r="C112" s="63">
        <f t="shared" si="7"/>
        <v>0.10110706922137444</v>
      </c>
      <c r="D112" s="35"/>
      <c r="E112" s="35"/>
      <c r="F112" s="35"/>
      <c r="G112" s="35"/>
      <c r="H112" s="35"/>
      <c r="I112" s="108" t="s">
        <v>136</v>
      </c>
      <c r="J112" s="62">
        <f>165684-J113-J111-J110-J109-J108</f>
        <v>1236</v>
      </c>
      <c r="K112" s="63">
        <f t="shared" si="6"/>
        <v>4.5463741195078443E-3</v>
      </c>
    </row>
    <row r="113" spans="1:11" x14ac:dyDescent="0.2">
      <c r="A113" s="108" t="s">
        <v>136</v>
      </c>
      <c r="B113" s="62">
        <f>61083-B112-B111-B110-B109-B114</f>
        <v>1003</v>
      </c>
      <c r="C113" s="63">
        <f t="shared" si="7"/>
        <v>1.3171891210421947E-2</v>
      </c>
      <c r="D113" s="35"/>
      <c r="E113" s="62" t="s">
        <v>11</v>
      </c>
      <c r="F113" s="62" t="s">
        <v>27</v>
      </c>
      <c r="G113" s="62" t="s">
        <v>28</v>
      </c>
      <c r="H113" s="35"/>
      <c r="I113" s="108" t="s">
        <v>110</v>
      </c>
      <c r="J113" s="62">
        <f>897+2475</f>
        <v>3372</v>
      </c>
      <c r="K113" s="63">
        <f t="shared" si="6"/>
        <v>1.2403214830890331E-2</v>
      </c>
    </row>
    <row r="114" spans="1:11" x14ac:dyDescent="0.2">
      <c r="A114" s="108" t="s">
        <v>110</v>
      </c>
      <c r="B114" s="62">
        <f>2475+4034</f>
        <v>6509</v>
      </c>
      <c r="C114" s="63">
        <f t="shared" si="7"/>
        <v>8.5479401683585698E-2</v>
      </c>
      <c r="D114" s="35"/>
      <c r="E114" s="62" t="s">
        <v>95</v>
      </c>
      <c r="F114" s="62">
        <f>52579+6424</f>
        <v>59003</v>
      </c>
      <c r="G114" s="63">
        <f>F114/F$122</f>
        <v>0.12119164354214892</v>
      </c>
      <c r="H114" s="35"/>
      <c r="I114" s="62" t="s">
        <v>21</v>
      </c>
      <c r="J114" s="62">
        <v>80723</v>
      </c>
      <c r="K114" s="63">
        <f t="shared" si="6"/>
        <v>0.29692310521766319</v>
      </c>
    </row>
    <row r="115" spans="1:11" x14ac:dyDescent="0.2">
      <c r="A115" s="62" t="s">
        <v>21</v>
      </c>
      <c r="B115" s="62">
        <v>12689</v>
      </c>
      <c r="C115" s="63">
        <f t="shared" si="7"/>
        <v>0.16663821293025333</v>
      </c>
      <c r="D115" s="35"/>
      <c r="E115" s="62" t="s">
        <v>31</v>
      </c>
      <c r="F115" s="62">
        <v>24931</v>
      </c>
      <c r="G115" s="63">
        <f t="shared" ref="G115:G122" si="8">F115/F$122</f>
        <v>5.1208054931940999E-2</v>
      </c>
      <c r="H115" s="35"/>
      <c r="I115" s="62" t="s">
        <v>22</v>
      </c>
      <c r="J115" s="62">
        <v>25458</v>
      </c>
      <c r="K115" s="63">
        <f t="shared" si="6"/>
        <v>9.3642064995494087E-2</v>
      </c>
    </row>
    <row r="116" spans="1:11" x14ac:dyDescent="0.2">
      <c r="A116" s="62" t="s">
        <v>22</v>
      </c>
      <c r="B116" s="62">
        <v>2375</v>
      </c>
      <c r="C116" s="63">
        <f t="shared" si="7"/>
        <v>3.118967260693133E-2</v>
      </c>
      <c r="D116" s="35"/>
      <c r="E116" s="62" t="s">
        <v>101</v>
      </c>
      <c r="F116" s="62">
        <v>37560</v>
      </c>
      <c r="G116" s="63">
        <f t="shared" si="8"/>
        <v>7.7147909961241184E-2</v>
      </c>
      <c r="H116" s="35"/>
      <c r="I116" s="62" t="s">
        <v>30</v>
      </c>
      <c r="J116" s="62">
        <v>271865</v>
      </c>
      <c r="K116" s="63">
        <f t="shared" si="6"/>
        <v>1</v>
      </c>
    </row>
    <row r="117" spans="1:11" x14ac:dyDescent="0.2">
      <c r="A117" s="62" t="s">
        <v>30</v>
      </c>
      <c r="B117" s="62">
        <v>76147</v>
      </c>
      <c r="C117" s="63">
        <f t="shared" si="7"/>
        <v>1</v>
      </c>
      <c r="D117" s="35"/>
      <c r="E117" s="62" t="s">
        <v>29</v>
      </c>
      <c r="F117" s="62">
        <f>165833-F116-F115-F114</f>
        <v>44339</v>
      </c>
      <c r="G117" s="63">
        <f t="shared" si="8"/>
        <v>9.1071916394341659E-2</v>
      </c>
      <c r="H117" s="35"/>
      <c r="I117" s="35"/>
      <c r="J117" s="35"/>
      <c r="K117" s="35"/>
    </row>
    <row r="118" spans="1:11" x14ac:dyDescent="0.2">
      <c r="A118" s="35"/>
      <c r="B118" s="35"/>
      <c r="C118" s="35"/>
      <c r="D118" s="35"/>
      <c r="E118" s="108" t="s">
        <v>136</v>
      </c>
      <c r="F118" s="62">
        <f>189883-F119-F117-F116-F115-F114</f>
        <v>1614</v>
      </c>
      <c r="G118" s="63">
        <f t="shared" si="8"/>
        <v>3.3151418178233032E-3</v>
      </c>
      <c r="H118" s="35"/>
      <c r="I118" s="62" t="s">
        <v>18</v>
      </c>
      <c r="J118" s="62" t="s">
        <v>27</v>
      </c>
      <c r="K118" s="62" t="s">
        <v>28</v>
      </c>
    </row>
    <row r="119" spans="1:11" x14ac:dyDescent="0.2">
      <c r="A119" s="35"/>
      <c r="B119" s="35"/>
      <c r="C119" s="35"/>
      <c r="D119" s="35"/>
      <c r="E119" s="108" t="s">
        <v>110</v>
      </c>
      <c r="F119" s="62">
        <f>6636+15800</f>
        <v>22436</v>
      </c>
      <c r="G119" s="63">
        <f t="shared" si="8"/>
        <v>4.6083346855442152E-2</v>
      </c>
      <c r="H119" s="35"/>
      <c r="I119" s="62" t="s">
        <v>95</v>
      </c>
      <c r="J119" s="62">
        <f>10388+16759</f>
        <v>27147</v>
      </c>
      <c r="K119" s="63">
        <f>J119/J$125</f>
        <v>0.32473264910643795</v>
      </c>
    </row>
    <row r="120" spans="1:11" x14ac:dyDescent="0.2">
      <c r="A120" s="35"/>
      <c r="B120" s="35"/>
      <c r="C120" s="35"/>
      <c r="D120" s="35"/>
      <c r="E120" s="62" t="s">
        <v>21</v>
      </c>
      <c r="F120" s="62">
        <v>175129</v>
      </c>
      <c r="G120" s="63">
        <f t="shared" si="8"/>
        <v>0.35971342714595866</v>
      </c>
      <c r="H120" s="35"/>
      <c r="I120" s="62" t="s">
        <v>35</v>
      </c>
      <c r="J120" s="62">
        <f>40221-J119</f>
        <v>13074</v>
      </c>
      <c r="K120" s="63">
        <f t="shared" ref="K120:K125" si="9">J120/J$125</f>
        <v>0.15639130122730208</v>
      </c>
    </row>
    <row r="121" spans="1:11" x14ac:dyDescent="0.2">
      <c r="A121" s="35"/>
      <c r="B121" s="35"/>
      <c r="C121" s="35"/>
      <c r="D121" s="35"/>
      <c r="E121" s="62" t="s">
        <v>22</v>
      </c>
      <c r="F121" s="62">
        <v>121845</v>
      </c>
      <c r="G121" s="63">
        <f t="shared" si="8"/>
        <v>0.25026855935110309</v>
      </c>
      <c r="H121" s="35"/>
      <c r="I121" s="108" t="s">
        <v>136</v>
      </c>
      <c r="J121" s="62">
        <f>54149-J122-J120-J119</f>
        <v>12626</v>
      </c>
      <c r="K121" s="63">
        <f t="shared" si="9"/>
        <v>0.15103232134740066</v>
      </c>
    </row>
    <row r="122" spans="1:11" x14ac:dyDescent="0.2">
      <c r="A122" s="35"/>
      <c r="B122" s="35"/>
      <c r="C122" s="35"/>
      <c r="D122" s="35"/>
      <c r="E122" s="62" t="s">
        <v>30</v>
      </c>
      <c r="F122" s="62">
        <v>486857</v>
      </c>
      <c r="G122" s="63">
        <f t="shared" si="8"/>
        <v>1</v>
      </c>
      <c r="H122" s="35"/>
      <c r="I122" s="108" t="s">
        <v>110</v>
      </c>
      <c r="J122" s="62">
        <f>1032+270</f>
        <v>1302</v>
      </c>
      <c r="K122" s="63">
        <f t="shared" si="9"/>
        <v>1.5574535275963539E-2</v>
      </c>
    </row>
    <row r="123" spans="1:11" x14ac:dyDescent="0.2">
      <c r="A123" s="35"/>
      <c r="B123" s="35"/>
      <c r="C123" s="35"/>
      <c r="D123" s="35"/>
      <c r="E123" s="35"/>
      <c r="F123" s="35"/>
      <c r="G123" s="35"/>
      <c r="H123" s="35"/>
      <c r="I123" s="62" t="s">
        <v>21</v>
      </c>
      <c r="J123" s="62">
        <v>19178</v>
      </c>
      <c r="K123" s="63">
        <f t="shared" si="9"/>
        <v>0.22940740209095911</v>
      </c>
    </row>
    <row r="124" spans="1:11" x14ac:dyDescent="0.2">
      <c r="A124" s="35"/>
      <c r="B124" s="35"/>
      <c r="C124" s="35"/>
      <c r="D124" s="35"/>
      <c r="E124" s="35"/>
      <c r="F124" s="35"/>
      <c r="G124" s="35"/>
      <c r="H124" s="35"/>
      <c r="I124" s="62" t="s">
        <v>22</v>
      </c>
      <c r="J124" s="62">
        <v>10271</v>
      </c>
      <c r="K124" s="63">
        <f t="shared" si="9"/>
        <v>0.12286179095193665</v>
      </c>
    </row>
    <row r="125" spans="1:11" x14ac:dyDescent="0.2">
      <c r="A125" s="35"/>
      <c r="B125" s="35"/>
      <c r="C125" s="35"/>
      <c r="D125" s="35"/>
      <c r="E125" s="35"/>
      <c r="F125" s="35"/>
      <c r="G125" s="35"/>
      <c r="H125" s="35"/>
      <c r="I125" s="62" t="s">
        <v>30</v>
      </c>
      <c r="J125" s="62">
        <v>83598</v>
      </c>
      <c r="K125" s="63">
        <f t="shared" si="9"/>
        <v>1</v>
      </c>
    </row>
    <row r="126" spans="1:11" x14ac:dyDescent="0.2">
      <c r="E126" s="35"/>
      <c r="F126" s="35"/>
      <c r="G126" s="35"/>
      <c r="I126" s="35"/>
      <c r="J126" s="35"/>
      <c r="K126" s="35"/>
    </row>
    <row r="127" spans="1:11" x14ac:dyDescent="0.2">
      <c r="E127" s="35"/>
      <c r="F127" s="35"/>
      <c r="G127" s="35"/>
    </row>
  </sheetData>
  <mergeCells count="1">
    <mergeCell ref="A1:K2"/>
  </mergeCells>
  <phoneticPr fontId="4" type="noConversion"/>
  <pageMargins left="0.78740157499999996" right="0.78740157499999996" top="0.984251969" bottom="0.984251969" header="0.4921259845" footer="0.4921259845"/>
  <pageSetup paperSize="9" scale="76" orientation="landscape" r:id="rId1"/>
  <headerFooter alignWithMargins="0"/>
  <rowBreaks count="4" manualBreakCount="4">
    <brk id="46" max="10" man="1"/>
    <brk id="88" max="16383" man="1"/>
    <brk id="124" max="10" man="1"/>
    <brk id="151"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9" sqref="A9"/>
    </sheetView>
  </sheetViews>
  <sheetFormatPr baseColWidth="10" defaultRowHeight="12.75" x14ac:dyDescent="0.2"/>
  <cols>
    <col min="1" max="1" width="28" customWidth="1"/>
    <col min="4" max="4" width="18.7109375" bestFit="1" customWidth="1"/>
    <col min="5" max="5" width="13" customWidth="1"/>
  </cols>
  <sheetData>
    <row r="1" spans="1:5" ht="12.75" customHeight="1" x14ac:dyDescent="0.2">
      <c r="A1" s="123" t="s">
        <v>112</v>
      </c>
      <c r="B1" s="123"/>
      <c r="C1" s="123"/>
      <c r="D1" s="123"/>
      <c r="E1" s="123"/>
    </row>
    <row r="2" spans="1:5" x14ac:dyDescent="0.2">
      <c r="A2" s="123"/>
      <c r="B2" s="123"/>
      <c r="C2" s="123"/>
      <c r="D2" s="123"/>
      <c r="E2" s="123"/>
    </row>
    <row r="3" spans="1:5" x14ac:dyDescent="0.2">
      <c r="A3" s="124"/>
      <c r="B3" s="124"/>
      <c r="C3" s="124"/>
      <c r="D3" s="124"/>
      <c r="E3" s="124"/>
    </row>
    <row r="4" spans="1:5" x14ac:dyDescent="0.2">
      <c r="A4" s="36"/>
      <c r="B4" s="37" t="s">
        <v>5</v>
      </c>
      <c r="C4" s="37" t="s">
        <v>6</v>
      </c>
      <c r="D4" s="37" t="s">
        <v>7</v>
      </c>
      <c r="E4" s="37" t="s">
        <v>38</v>
      </c>
    </row>
    <row r="5" spans="1:5" x14ac:dyDescent="0.2">
      <c r="A5" s="38" t="s">
        <v>20</v>
      </c>
      <c r="B5" s="39">
        <v>2226957</v>
      </c>
      <c r="C5" s="39">
        <v>1176333</v>
      </c>
      <c r="D5" s="39">
        <v>1116750</v>
      </c>
      <c r="E5" s="40">
        <f>C5/B5</f>
        <v>0.52822438870620314</v>
      </c>
    </row>
    <row r="6" spans="1:5" x14ac:dyDescent="0.2">
      <c r="A6" s="41" t="s">
        <v>21</v>
      </c>
      <c r="B6" s="42">
        <v>1892961</v>
      </c>
      <c r="C6" s="42">
        <v>1039382</v>
      </c>
      <c r="D6" s="42">
        <v>988630</v>
      </c>
      <c r="E6" s="40">
        <f>C6/B6</f>
        <v>0.54907734496378957</v>
      </c>
    </row>
    <row r="7" spans="1:5" x14ac:dyDescent="0.2">
      <c r="A7" s="43" t="s">
        <v>22</v>
      </c>
      <c r="B7" s="44">
        <v>1059363</v>
      </c>
      <c r="C7" s="44">
        <v>530629</v>
      </c>
      <c r="D7" s="44">
        <v>509329</v>
      </c>
      <c r="E7" s="40">
        <f>C7/B7</f>
        <v>0.50089440541155394</v>
      </c>
    </row>
    <row r="8" spans="1:5" x14ac:dyDescent="0.2">
      <c r="A8" s="45" t="s">
        <v>124</v>
      </c>
      <c r="B8" s="46">
        <f>B5+B6+B7</f>
        <v>5179281</v>
      </c>
      <c r="C8" s="46">
        <f>C5+C6+C7</f>
        <v>2746344</v>
      </c>
      <c r="D8" s="46">
        <f>D5+D6+D7</f>
        <v>2614709</v>
      </c>
      <c r="E8" s="47">
        <f>C8/B8</f>
        <v>0.53025584053076091</v>
      </c>
    </row>
    <row r="9" spans="1:5" x14ac:dyDescent="0.2">
      <c r="A9" s="33" t="s">
        <v>141</v>
      </c>
    </row>
    <row r="10" spans="1:5" x14ac:dyDescent="0.2">
      <c r="A10" s="61"/>
    </row>
  </sheetData>
  <mergeCells count="1">
    <mergeCell ref="A1:E3"/>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tabSelected="1" topLeftCell="A92" zoomScaleNormal="100" workbookViewId="0">
      <selection activeCell="A127" sqref="A127"/>
    </sheetView>
  </sheetViews>
  <sheetFormatPr baseColWidth="10" defaultRowHeight="11.25" x14ac:dyDescent="0.2"/>
  <cols>
    <col min="1" max="1" width="24.7109375" style="52" bestFit="1" customWidth="1"/>
    <col min="2" max="2" width="8.42578125" style="52" customWidth="1"/>
    <col min="3" max="13" width="8.42578125" style="60" customWidth="1"/>
    <col min="14" max="16384" width="11.42578125" style="52"/>
  </cols>
  <sheetData>
    <row r="1" spans="1:14" x14ac:dyDescent="0.2">
      <c r="A1" s="123" t="s">
        <v>113</v>
      </c>
      <c r="B1" s="123"/>
      <c r="C1" s="123"/>
      <c r="D1" s="123"/>
      <c r="E1" s="123"/>
      <c r="F1" s="123"/>
      <c r="G1" s="123"/>
      <c r="H1" s="123"/>
      <c r="I1" s="123"/>
      <c r="J1" s="123"/>
      <c r="K1" s="123"/>
      <c r="L1" s="123"/>
      <c r="M1" s="123"/>
    </row>
    <row r="2" spans="1:14" ht="15" customHeight="1" x14ac:dyDescent="0.2">
      <c r="A2" s="124"/>
      <c r="B2" s="124"/>
      <c r="C2" s="124"/>
      <c r="D2" s="124"/>
      <c r="E2" s="124"/>
      <c r="F2" s="124"/>
      <c r="G2" s="124"/>
      <c r="H2" s="124"/>
      <c r="I2" s="124"/>
      <c r="J2" s="124"/>
      <c r="K2" s="124"/>
      <c r="L2" s="124"/>
      <c r="M2" s="124"/>
      <c r="N2" s="51"/>
    </row>
    <row r="3" spans="1:14" x14ac:dyDescent="0.2">
      <c r="A3" s="49" t="s">
        <v>120</v>
      </c>
      <c r="B3" s="49" t="s">
        <v>39</v>
      </c>
      <c r="C3" s="50" t="s">
        <v>14</v>
      </c>
      <c r="D3" s="50" t="s">
        <v>17</v>
      </c>
      <c r="E3" s="50" t="s">
        <v>16</v>
      </c>
      <c r="F3" s="50" t="s">
        <v>111</v>
      </c>
      <c r="G3" s="50" t="s">
        <v>19</v>
      </c>
      <c r="H3" s="50" t="s">
        <v>11</v>
      </c>
      <c r="I3" s="50" t="s">
        <v>12</v>
      </c>
      <c r="J3" s="50" t="s">
        <v>10</v>
      </c>
      <c r="K3" s="50" t="s">
        <v>15</v>
      </c>
      <c r="L3" s="50" t="s">
        <v>13</v>
      </c>
      <c r="M3" s="50" t="s">
        <v>114</v>
      </c>
    </row>
    <row r="4" spans="1:14" x14ac:dyDescent="0.2">
      <c r="A4" s="53" t="s">
        <v>40</v>
      </c>
      <c r="B4" s="55" t="s">
        <v>20</v>
      </c>
      <c r="C4" s="56">
        <v>0.18031893639434779</v>
      </c>
      <c r="D4" s="56">
        <v>2.6808093283446546E-2</v>
      </c>
      <c r="E4" s="56">
        <v>3.9921537287950885E-2</v>
      </c>
      <c r="F4" s="56">
        <v>0</v>
      </c>
      <c r="G4" s="56">
        <v>2.3357186966471721E-2</v>
      </c>
      <c r="H4" s="56">
        <v>0.17951977914199571</v>
      </c>
      <c r="I4" s="56">
        <v>0.11409786043808348</v>
      </c>
      <c r="J4" s="57">
        <v>0.1165679828544444</v>
      </c>
      <c r="K4" s="56">
        <v>7.1306622107595627E-2</v>
      </c>
      <c r="L4" s="56">
        <v>0.17385302771622652</v>
      </c>
      <c r="M4" s="56">
        <v>7.4248973809437319E-2</v>
      </c>
      <c r="N4" s="51"/>
    </row>
    <row r="5" spans="1:14" x14ac:dyDescent="0.2">
      <c r="A5" s="55"/>
      <c r="B5" s="55" t="s">
        <v>22</v>
      </c>
      <c r="C5" s="56">
        <v>0.35411810411810413</v>
      </c>
      <c r="D5" s="56">
        <v>0.13500388500388499</v>
      </c>
      <c r="E5" s="56">
        <v>0</v>
      </c>
      <c r="F5" s="56">
        <v>1.2950012950012951E-4</v>
      </c>
      <c r="G5" s="56">
        <v>0</v>
      </c>
      <c r="H5" s="57">
        <v>0.207005957005957</v>
      </c>
      <c r="I5" s="56">
        <v>9.5894845894845898E-2</v>
      </c>
      <c r="J5" s="57">
        <v>0</v>
      </c>
      <c r="K5" s="57">
        <v>1.4827764827764827E-2</v>
      </c>
      <c r="L5" s="56">
        <v>0.19289044289044288</v>
      </c>
      <c r="M5" s="56">
        <v>1.2950012950012951E-4</v>
      </c>
    </row>
    <row r="6" spans="1:14" x14ac:dyDescent="0.2">
      <c r="A6" s="95"/>
      <c r="B6" s="95" t="s">
        <v>21</v>
      </c>
      <c r="C6" s="96">
        <v>0.1844721096313453</v>
      </c>
      <c r="D6" s="96">
        <v>7.1077012159814712E-2</v>
      </c>
      <c r="E6" s="96">
        <v>1.4668982821849063E-2</v>
      </c>
      <c r="F6" s="96">
        <v>0.20719938235861804</v>
      </c>
      <c r="G6" s="96">
        <v>0</v>
      </c>
      <c r="H6" s="96">
        <v>0.13810075275043429</v>
      </c>
      <c r="I6" s="96">
        <v>0.21028758926848098</v>
      </c>
      <c r="J6" s="96">
        <v>0</v>
      </c>
      <c r="K6" s="96">
        <v>4.6805635977610503E-3</v>
      </c>
      <c r="L6" s="96">
        <v>0.15817409766454352</v>
      </c>
      <c r="M6" s="96">
        <v>1.1339509747153059E-2</v>
      </c>
    </row>
    <row r="7" spans="1:14" s="98" customFormat="1" x14ac:dyDescent="0.2">
      <c r="A7" s="97" t="s">
        <v>41</v>
      </c>
      <c r="B7" s="99"/>
      <c r="C7" s="100">
        <v>0.22380959856822141</v>
      </c>
      <c r="D7" s="100">
        <v>6.744430663924518E-2</v>
      </c>
      <c r="E7" s="100">
        <v>2.2026155077947158E-2</v>
      </c>
      <c r="F7" s="100">
        <v>6.744430663924518E-2</v>
      </c>
      <c r="G7" s="100">
        <v>1.0094666938788325E-2</v>
      </c>
      <c r="H7" s="100">
        <v>0.17270829081432407</v>
      </c>
      <c r="I7" s="100">
        <v>0.14097995196006091</v>
      </c>
      <c r="J7" s="100">
        <v>5.0379138734948273E-2</v>
      </c>
      <c r="K7" s="100">
        <v>3.5935758355966532E-2</v>
      </c>
      <c r="L7" s="100">
        <v>0.17336766252727759</v>
      </c>
      <c r="M7" s="100">
        <v>3.581016374397538E-2</v>
      </c>
    </row>
    <row r="8" spans="1:14" x14ac:dyDescent="0.2">
      <c r="A8" s="53" t="s">
        <v>42</v>
      </c>
      <c r="B8" s="55" t="s">
        <v>20</v>
      </c>
      <c r="C8" s="56">
        <v>0.12956708627571384</v>
      </c>
      <c r="D8" s="56">
        <v>1.1053116364752841E-2</v>
      </c>
      <c r="E8" s="56">
        <v>4.2926773104083514E-2</v>
      </c>
      <c r="F8" s="56">
        <v>0</v>
      </c>
      <c r="G8" s="56">
        <v>1.5812097021799202E-2</v>
      </c>
      <c r="H8" s="56">
        <v>0.19256601166717838</v>
      </c>
      <c r="I8" s="56">
        <v>0.14827678845563402</v>
      </c>
      <c r="J8" s="57">
        <v>0.16422321154436598</v>
      </c>
      <c r="K8" s="56">
        <v>7.2017961314092729E-2</v>
      </c>
      <c r="L8" s="56">
        <v>0.17583282161498312</v>
      </c>
      <c r="M8" s="56">
        <v>4.7724132637396374E-2</v>
      </c>
      <c r="N8" s="51"/>
    </row>
    <row r="9" spans="1:14" x14ac:dyDescent="0.2">
      <c r="A9" s="55"/>
      <c r="B9" s="55" t="s">
        <v>22</v>
      </c>
      <c r="C9" s="56">
        <v>0.1811934486313137</v>
      </c>
      <c r="D9" s="56">
        <v>7.1393120299316614E-3</v>
      </c>
      <c r="E9" s="56">
        <v>7.4829152827091206E-3</v>
      </c>
      <c r="F9" s="56">
        <v>3.3596762493796053E-3</v>
      </c>
      <c r="G9" s="56">
        <v>0</v>
      </c>
      <c r="H9" s="57">
        <v>0.30370709731607681</v>
      </c>
      <c r="I9" s="56">
        <v>0.34432863742221204</v>
      </c>
      <c r="J9" s="57">
        <v>0</v>
      </c>
      <c r="K9" s="57">
        <v>4.1194212194097662E-2</v>
      </c>
      <c r="L9" s="56">
        <v>9.6552514030466149E-2</v>
      </c>
      <c r="M9" s="56">
        <v>1.5042186843813232E-2</v>
      </c>
    </row>
    <row r="10" spans="1:14" x14ac:dyDescent="0.2">
      <c r="A10" s="95"/>
      <c r="B10" s="95" t="s">
        <v>21</v>
      </c>
      <c r="C10" s="96">
        <v>0.25994256999282123</v>
      </c>
      <c r="D10" s="96">
        <v>2.4766690595836327E-3</v>
      </c>
      <c r="E10" s="96">
        <v>4.9892318736539844E-3</v>
      </c>
      <c r="F10" s="96">
        <v>2.8876525484565686E-2</v>
      </c>
      <c r="G10" s="96">
        <v>9.8169418521177314E-3</v>
      </c>
      <c r="H10" s="96">
        <v>0.20116654702081838</v>
      </c>
      <c r="I10" s="96">
        <v>0.30527638190954776</v>
      </c>
      <c r="J10" s="96">
        <v>4.827709978463747E-3</v>
      </c>
      <c r="K10" s="96">
        <v>5.0664034458004305E-2</v>
      </c>
      <c r="L10" s="96">
        <v>0.12476669059583632</v>
      </c>
      <c r="M10" s="96">
        <v>7.1966977745872218E-3</v>
      </c>
    </row>
    <row r="11" spans="1:14" s="98" customFormat="1" x14ac:dyDescent="0.2">
      <c r="A11" s="97" t="s">
        <v>43</v>
      </c>
      <c r="B11" s="99"/>
      <c r="C11" s="100">
        <v>0.19385935459802275</v>
      </c>
      <c r="D11" s="100">
        <v>6.72262637567618E-3</v>
      </c>
      <c r="E11" s="100">
        <v>2.0227569483305355E-2</v>
      </c>
      <c r="F11" s="100">
        <v>1.2661816825219175E-2</v>
      </c>
      <c r="G11" s="100">
        <v>1.0229434806939004E-2</v>
      </c>
      <c r="H11" s="100">
        <v>0.21786233911583661</v>
      </c>
      <c r="I11" s="100">
        <v>0.25186345831001677</v>
      </c>
      <c r="J11" s="100">
        <v>6.5860846856929681E-2</v>
      </c>
      <c r="K11" s="100">
        <v>5.7116209662376426E-2</v>
      </c>
      <c r="L11" s="100">
        <v>0.13910837530311509</v>
      </c>
      <c r="M11" s="100">
        <v>2.4487968662562955E-2</v>
      </c>
    </row>
    <row r="12" spans="1:14" x14ac:dyDescent="0.2">
      <c r="A12" s="53" t="s">
        <v>44</v>
      </c>
      <c r="B12" s="55" t="s">
        <v>20</v>
      </c>
      <c r="C12" s="56">
        <v>9.9355381165919285E-2</v>
      </c>
      <c r="D12" s="56">
        <v>3.7509342301943201E-2</v>
      </c>
      <c r="E12" s="56">
        <v>2.1347159940209269E-2</v>
      </c>
      <c r="F12" s="56">
        <v>0</v>
      </c>
      <c r="G12" s="56">
        <v>2.438340807174888E-2</v>
      </c>
      <c r="H12" s="56">
        <v>0.20113976083707025</v>
      </c>
      <c r="I12" s="56">
        <v>0.14816890881913303</v>
      </c>
      <c r="J12" s="57">
        <v>0.1368180119581465</v>
      </c>
      <c r="K12" s="56">
        <v>9.1134155455904337E-2</v>
      </c>
      <c r="L12" s="56">
        <v>0.19964499252615844</v>
      </c>
      <c r="M12" s="56">
        <v>4.0498878923766815E-2</v>
      </c>
      <c r="N12" s="51"/>
    </row>
    <row r="13" spans="1:14" x14ac:dyDescent="0.2">
      <c r="A13" s="55"/>
      <c r="B13" s="55" t="s">
        <v>22</v>
      </c>
      <c r="C13" s="56">
        <v>9.689715126387588E-2</v>
      </c>
      <c r="D13" s="56">
        <v>3.677945700147118E-3</v>
      </c>
      <c r="E13" s="56">
        <v>0</v>
      </c>
      <c r="F13" s="56">
        <v>1.2036913200481477E-3</v>
      </c>
      <c r="G13" s="56">
        <v>0</v>
      </c>
      <c r="H13" s="57">
        <v>0.34104587401364184</v>
      </c>
      <c r="I13" s="56">
        <v>0.44262404707770497</v>
      </c>
      <c r="J13" s="57">
        <v>0</v>
      </c>
      <c r="K13" s="57">
        <v>5.0956265882038249E-2</v>
      </c>
      <c r="L13" s="56">
        <v>5.9248361642369934E-2</v>
      </c>
      <c r="M13" s="56">
        <v>4.3466631001738663E-3</v>
      </c>
    </row>
    <row r="14" spans="1:14" x14ac:dyDescent="0.2">
      <c r="A14" s="95"/>
      <c r="B14" s="95" t="s">
        <v>21</v>
      </c>
      <c r="C14" s="96">
        <v>9.810489606754462E-2</v>
      </c>
      <c r="D14" s="96">
        <v>1.2939934841462854E-2</v>
      </c>
      <c r="E14" s="96">
        <v>1.4545955123204699E-2</v>
      </c>
      <c r="F14" s="96">
        <v>2.1612444362868809E-2</v>
      </c>
      <c r="G14" s="96">
        <v>2.8495388427476714E-2</v>
      </c>
      <c r="H14" s="96">
        <v>0.19698985912907815</v>
      </c>
      <c r="I14" s="96">
        <v>0.4038452714174276</v>
      </c>
      <c r="J14" s="96">
        <v>7.4152250722709132E-2</v>
      </c>
      <c r="K14" s="96">
        <v>7.8924425274170609E-3</v>
      </c>
      <c r="L14" s="96">
        <v>0.10379479649428716</v>
      </c>
      <c r="M14" s="96">
        <v>3.7626760886523197E-2</v>
      </c>
    </row>
    <row r="15" spans="1:14" x14ac:dyDescent="0.2">
      <c r="A15" s="97" t="s">
        <v>45</v>
      </c>
      <c r="B15" s="99"/>
      <c r="C15" s="100">
        <v>9.8254664259307026E-2</v>
      </c>
      <c r="D15" s="100">
        <v>1.9602785659014701E-2</v>
      </c>
      <c r="E15" s="100">
        <v>1.3309259736909981E-2</v>
      </c>
      <c r="F15" s="100">
        <v>8.4085633221563059E-3</v>
      </c>
      <c r="G15" s="100">
        <v>1.9654371937064742E-2</v>
      </c>
      <c r="H15" s="100">
        <v>0.23556014100249334</v>
      </c>
      <c r="I15" s="100">
        <v>0.31969736050210645</v>
      </c>
      <c r="J15" s="100">
        <v>7.815321124580861E-2</v>
      </c>
      <c r="K15" s="100">
        <v>4.9608804058120543E-2</v>
      </c>
      <c r="L15" s="100">
        <v>0.12762445189579572</v>
      </c>
      <c r="M15" s="100">
        <v>3.0126386381222593E-2</v>
      </c>
    </row>
    <row r="16" spans="1:14" x14ac:dyDescent="0.2">
      <c r="A16" s="53" t="s">
        <v>46</v>
      </c>
      <c r="B16" s="55" t="s">
        <v>20</v>
      </c>
      <c r="C16" s="56">
        <v>0.16396018858040859</v>
      </c>
      <c r="D16" s="56">
        <v>1.2257726558407542E-2</v>
      </c>
      <c r="E16" s="56">
        <v>3.7297014143530642E-2</v>
      </c>
      <c r="F16" s="56">
        <v>0</v>
      </c>
      <c r="G16" s="56">
        <v>1.6343635411210058E-2</v>
      </c>
      <c r="H16" s="56">
        <v>0.14457831325301204</v>
      </c>
      <c r="I16" s="56">
        <v>0.10450497642744892</v>
      </c>
      <c r="J16" s="57">
        <v>0.20916710319539025</v>
      </c>
      <c r="K16" s="56">
        <v>0.1390256678889471</v>
      </c>
      <c r="L16" s="56">
        <v>0.11299109481403877</v>
      </c>
      <c r="M16" s="56">
        <v>5.9874279727606075E-2</v>
      </c>
    </row>
    <row r="17" spans="1:14" x14ac:dyDescent="0.2">
      <c r="A17" s="55"/>
      <c r="B17" s="55" t="s">
        <v>22</v>
      </c>
      <c r="C17" s="56">
        <v>0.2622435020519836</v>
      </c>
      <c r="D17" s="56">
        <v>6.9904240766073877E-2</v>
      </c>
      <c r="E17" s="56">
        <v>0</v>
      </c>
      <c r="F17" s="56">
        <v>1.7989056087551299E-2</v>
      </c>
      <c r="G17" s="56">
        <v>0</v>
      </c>
      <c r="H17" s="57">
        <v>0.29343365253077974</v>
      </c>
      <c r="I17" s="56">
        <v>0.20896032831737346</v>
      </c>
      <c r="J17" s="57">
        <v>0</v>
      </c>
      <c r="K17" s="57">
        <v>5.9370725034199726E-2</v>
      </c>
      <c r="L17" s="56">
        <v>8.8098495212038302E-2</v>
      </c>
      <c r="M17" s="56">
        <v>0</v>
      </c>
    </row>
    <row r="18" spans="1:14" x14ac:dyDescent="0.2">
      <c r="A18" s="95"/>
      <c r="B18" s="95" t="s">
        <v>21</v>
      </c>
      <c r="C18" s="96">
        <v>0.26852190257400932</v>
      </c>
      <c r="D18" s="96">
        <v>3.7017699577089752E-2</v>
      </c>
      <c r="E18" s="96">
        <v>2.2764057849945177E-2</v>
      </c>
      <c r="F18" s="96">
        <v>0.15814754868688979</v>
      </c>
      <c r="G18" s="96">
        <v>0</v>
      </c>
      <c r="H18" s="96">
        <v>0.10823369707095494</v>
      </c>
      <c r="I18" s="96">
        <v>0.26533702292069128</v>
      </c>
      <c r="J18" s="96">
        <v>1.2217407194695348E-2</v>
      </c>
      <c r="K18" s="96">
        <v>3.5869054456220954E-2</v>
      </c>
      <c r="L18" s="96">
        <v>7.9778624758523473E-2</v>
      </c>
      <c r="M18" s="96">
        <v>1.2112984910980003E-2</v>
      </c>
    </row>
    <row r="19" spans="1:14" x14ac:dyDescent="0.2">
      <c r="A19" s="97" t="s">
        <v>47</v>
      </c>
      <c r="B19" s="99"/>
      <c r="C19" s="100">
        <v>0.22902597279760892</v>
      </c>
      <c r="D19" s="100">
        <v>3.7171556665342491E-2</v>
      </c>
      <c r="E19" s="100">
        <v>2.1716512494561413E-2</v>
      </c>
      <c r="F19" s="100">
        <v>6.22741804286552E-2</v>
      </c>
      <c r="G19" s="100">
        <v>5.9020486919017078E-3</v>
      </c>
      <c r="H19" s="100">
        <v>0.17257817376993359</v>
      </c>
      <c r="I19" s="100">
        <v>0.19166524790496189</v>
      </c>
      <c r="J19" s="100">
        <v>7.9961409681629875E-2</v>
      </c>
      <c r="K19" s="100">
        <v>7.9620906872481703E-2</v>
      </c>
      <c r="L19" s="100">
        <v>9.4073359438548707E-2</v>
      </c>
      <c r="M19" s="100">
        <v>2.6010631254374514E-2</v>
      </c>
      <c r="N19" s="51"/>
    </row>
    <row r="20" spans="1:14" x14ac:dyDescent="0.2">
      <c r="A20" s="53" t="s">
        <v>48</v>
      </c>
      <c r="B20" s="55" t="s">
        <v>20</v>
      </c>
      <c r="C20" s="56">
        <v>0.13502575423105223</v>
      </c>
      <c r="D20" s="56">
        <v>1.6602281089036056E-2</v>
      </c>
      <c r="E20" s="56">
        <v>2.9203458425312731E-2</v>
      </c>
      <c r="F20" s="56">
        <v>0</v>
      </c>
      <c r="G20" s="56">
        <v>1.8349889624724062E-2</v>
      </c>
      <c r="H20" s="56">
        <v>0.1870401030169242</v>
      </c>
      <c r="I20" s="56">
        <v>0.12716151582045621</v>
      </c>
      <c r="J20" s="57">
        <v>0.20106696100073584</v>
      </c>
      <c r="K20" s="56">
        <v>7.5193156732891828E-2</v>
      </c>
      <c r="L20" s="56">
        <v>0.18474061810154527</v>
      </c>
      <c r="M20" s="56">
        <v>2.561626195732156E-2</v>
      </c>
    </row>
    <row r="21" spans="1:14" x14ac:dyDescent="0.2">
      <c r="A21" s="55"/>
      <c r="B21" s="55" t="s">
        <v>22</v>
      </c>
      <c r="C21" s="56">
        <v>0.35988027466400613</v>
      </c>
      <c r="D21" s="56">
        <v>8.8620224191560543E-3</v>
      </c>
      <c r="E21" s="56">
        <v>1.2265978050355068E-2</v>
      </c>
      <c r="F21" s="56">
        <v>1.4085333646340747E-3</v>
      </c>
      <c r="G21" s="56">
        <v>0</v>
      </c>
      <c r="H21" s="57">
        <v>0.23534244967427667</v>
      </c>
      <c r="I21" s="56">
        <v>0.33452667410059278</v>
      </c>
      <c r="J21" s="57">
        <v>0</v>
      </c>
      <c r="K21" s="57">
        <v>8.2164446270321032E-3</v>
      </c>
      <c r="L21" s="56">
        <v>3.9497623099947178E-2</v>
      </c>
      <c r="M21" s="56">
        <v>0</v>
      </c>
    </row>
    <row r="22" spans="1:14" x14ac:dyDescent="0.2">
      <c r="A22" s="95"/>
      <c r="B22" s="95" t="s">
        <v>21</v>
      </c>
      <c r="C22" s="96">
        <v>0.34144876651575351</v>
      </c>
      <c r="D22" s="96">
        <v>2.4808278665804307E-2</v>
      </c>
      <c r="E22" s="96">
        <v>8.0384366626628477E-3</v>
      </c>
      <c r="F22" s="96">
        <v>7.6549939942714584E-2</v>
      </c>
      <c r="G22" s="96">
        <v>0</v>
      </c>
      <c r="H22" s="96">
        <v>0.12949274692783885</v>
      </c>
      <c r="I22" s="96">
        <v>0.28407095999260834</v>
      </c>
      <c r="J22" s="96">
        <v>1.4875727617111707E-2</v>
      </c>
      <c r="K22" s="96">
        <v>1.0440728079090826E-2</v>
      </c>
      <c r="L22" s="96">
        <v>0.1066247805599187</v>
      </c>
      <c r="M22" s="96">
        <v>3.6496350364963502E-3</v>
      </c>
    </row>
    <row r="23" spans="1:14" x14ac:dyDescent="0.2">
      <c r="A23" s="97" t="s">
        <v>49</v>
      </c>
      <c r="B23" s="99"/>
      <c r="C23" s="100">
        <v>0.27236922669579178</v>
      </c>
      <c r="D23" s="100">
        <v>1.7359214946466101E-2</v>
      </c>
      <c r="E23" s="100">
        <v>1.6846216220688742E-2</v>
      </c>
      <c r="F23" s="100">
        <v>2.7817769613927089E-2</v>
      </c>
      <c r="G23" s="100">
        <v>6.6027900511343891E-3</v>
      </c>
      <c r="H23" s="100">
        <v>0.18004600440186003</v>
      </c>
      <c r="I23" s="100">
        <v>0.24183752833904251</v>
      </c>
      <c r="J23" s="100">
        <v>7.767793609028778E-2</v>
      </c>
      <c r="K23" s="100">
        <v>3.3113240331628851E-2</v>
      </c>
      <c r="L23" s="100">
        <v>0.11580532525774048</v>
      </c>
      <c r="M23" s="100">
        <v>1.052474805143226E-2</v>
      </c>
      <c r="N23" s="51"/>
    </row>
    <row r="24" spans="1:14" x14ac:dyDescent="0.2">
      <c r="A24" s="53" t="s">
        <v>50</v>
      </c>
      <c r="B24" s="55" t="s">
        <v>20</v>
      </c>
      <c r="C24" s="56">
        <v>0.19350850077279752</v>
      </c>
      <c r="D24" s="56">
        <v>3.1472179289026278E-2</v>
      </c>
      <c r="E24" s="56">
        <v>2.2932766615146833E-2</v>
      </c>
      <c r="F24" s="56">
        <v>0</v>
      </c>
      <c r="G24" s="56">
        <v>1.3272797527047913E-2</v>
      </c>
      <c r="H24" s="56">
        <v>0.17243044822256567</v>
      </c>
      <c r="I24" s="56">
        <v>0.17018933539412673</v>
      </c>
      <c r="J24" s="57">
        <v>0.14681221020092736</v>
      </c>
      <c r="K24" s="56">
        <v>0.10079211746522411</v>
      </c>
      <c r="L24" s="56">
        <v>9.55177743431221E-2</v>
      </c>
      <c r="M24" s="56">
        <v>5.3071870170015453E-2</v>
      </c>
    </row>
    <row r="25" spans="1:14" x14ac:dyDescent="0.2">
      <c r="A25" s="55"/>
      <c r="B25" s="55" t="s">
        <v>22</v>
      </c>
      <c r="C25" s="56">
        <v>0.4525267719637549</v>
      </c>
      <c r="D25" s="56">
        <v>2.0701264281365282E-2</v>
      </c>
      <c r="E25" s="56">
        <v>5.909530460943376E-3</v>
      </c>
      <c r="F25" s="56">
        <v>1.0744600838078866E-4</v>
      </c>
      <c r="G25" s="56">
        <v>0</v>
      </c>
      <c r="H25" s="57">
        <v>7.9724938218545177E-2</v>
      </c>
      <c r="I25" s="56">
        <v>0.29708821317288064</v>
      </c>
      <c r="J25" s="57">
        <v>0</v>
      </c>
      <c r="K25" s="57">
        <v>0.14372694387736829</v>
      </c>
      <c r="L25" s="56">
        <v>1.7907668063464775E-4</v>
      </c>
      <c r="M25" s="56">
        <v>3.5815336126929548E-5</v>
      </c>
    </row>
    <row r="26" spans="1:14" x14ac:dyDescent="0.2">
      <c r="A26" s="95"/>
      <c r="B26" s="95" t="s">
        <v>21</v>
      </c>
      <c r="C26" s="96">
        <v>0.37742439363040742</v>
      </c>
      <c r="D26" s="96">
        <v>4.3432984770252092E-2</v>
      </c>
      <c r="E26" s="96">
        <v>3.4277780188310845E-3</v>
      </c>
      <c r="F26" s="96">
        <v>2.6706295830259904E-2</v>
      </c>
      <c r="G26" s="96">
        <v>0</v>
      </c>
      <c r="H26" s="96">
        <v>0.11452683646461578</v>
      </c>
      <c r="I26" s="96">
        <v>0.27574087733761443</v>
      </c>
      <c r="J26" s="96">
        <v>5.9877641341606284E-3</v>
      </c>
      <c r="K26" s="96">
        <v>6.5453204321603675E-2</v>
      </c>
      <c r="L26" s="96">
        <v>7.6474161496073237E-2</v>
      </c>
      <c r="M26" s="96">
        <v>1.0825703996181716E-2</v>
      </c>
    </row>
    <row r="27" spans="1:14" x14ac:dyDescent="0.2">
      <c r="A27" s="97" t="s">
        <v>51</v>
      </c>
      <c r="B27" s="99"/>
      <c r="C27" s="100">
        <v>0.31840985887497514</v>
      </c>
      <c r="D27" s="100">
        <v>3.3464519976147883E-2</v>
      </c>
      <c r="E27" s="100">
        <v>1.2005565493937586E-2</v>
      </c>
      <c r="F27" s="100">
        <v>9.8111707414032991E-3</v>
      </c>
      <c r="G27" s="100">
        <v>5.4621347644603462E-3</v>
      </c>
      <c r="H27" s="100">
        <v>0.1306300934207911</v>
      </c>
      <c r="I27" s="100">
        <v>0.23704233750745379</v>
      </c>
      <c r="J27" s="100">
        <v>6.2611806797853303E-2</v>
      </c>
      <c r="K27" s="100">
        <v>9.7372291790896445E-2</v>
      </c>
      <c r="L27" s="100">
        <v>6.737427946730272E-2</v>
      </c>
      <c r="M27" s="100">
        <v>2.5815941164778373E-2</v>
      </c>
      <c r="N27" s="51"/>
    </row>
    <row r="28" spans="1:14" x14ac:dyDescent="0.2">
      <c r="A28" s="53" t="s">
        <v>52</v>
      </c>
      <c r="B28" s="55" t="s">
        <v>20</v>
      </c>
      <c r="C28" s="56">
        <v>0.14437656812479546</v>
      </c>
      <c r="D28" s="56">
        <v>1.900839969455656E-2</v>
      </c>
      <c r="E28" s="56">
        <v>3.6516853932584269E-2</v>
      </c>
      <c r="F28" s="56">
        <v>0</v>
      </c>
      <c r="G28" s="56">
        <v>2.072651903567143E-2</v>
      </c>
      <c r="H28" s="56">
        <v>0.16477582633358787</v>
      </c>
      <c r="I28" s="56">
        <v>0.12577724446383767</v>
      </c>
      <c r="J28" s="57">
        <v>0.19698374604559835</v>
      </c>
      <c r="K28" s="56">
        <v>9.5969237482273373E-2</v>
      </c>
      <c r="L28" s="56">
        <v>0.14773099160030545</v>
      </c>
      <c r="M28" s="56">
        <v>4.8134613286789571E-2</v>
      </c>
    </row>
    <row r="29" spans="1:14" x14ac:dyDescent="0.2">
      <c r="A29" s="55"/>
      <c r="B29" s="55" t="s">
        <v>22</v>
      </c>
      <c r="C29" s="56">
        <v>0.30382925298179536</v>
      </c>
      <c r="D29" s="56">
        <v>1.0761366693570083E-2</v>
      </c>
      <c r="E29" s="56">
        <v>1.3092996143843601E-2</v>
      </c>
      <c r="F29" s="56">
        <v>3.5871222311900278E-4</v>
      </c>
      <c r="G29" s="56">
        <v>0</v>
      </c>
      <c r="H29" s="57">
        <v>0.21011568469195588</v>
      </c>
      <c r="I29" s="56">
        <v>0.28544525154694644</v>
      </c>
      <c r="J29" s="57">
        <v>0</v>
      </c>
      <c r="K29" s="57">
        <v>0.15361850955071293</v>
      </c>
      <c r="L29" s="56">
        <v>2.2598870056497175E-2</v>
      </c>
      <c r="M29" s="56">
        <v>1.7935611155950139E-4</v>
      </c>
    </row>
    <row r="30" spans="1:14" x14ac:dyDescent="0.2">
      <c r="A30" s="95"/>
      <c r="B30" s="95" t="s">
        <v>21</v>
      </c>
      <c r="C30" s="96">
        <v>0.28391418538082452</v>
      </c>
      <c r="D30" s="96">
        <v>7.5840292737627997E-3</v>
      </c>
      <c r="E30" s="96">
        <v>3.7447988904299581E-2</v>
      </c>
      <c r="F30" s="96">
        <v>0.10065806946616697</v>
      </c>
      <c r="G30" s="96">
        <v>9.4136394487561604E-3</v>
      </c>
      <c r="H30" s="96">
        <v>0.1956797591996931</v>
      </c>
      <c r="I30" s="96">
        <v>0.26933632366394195</v>
      </c>
      <c r="J30" s="96">
        <v>5.2055360462714313E-2</v>
      </c>
      <c r="K30" s="96">
        <v>2.183728273379172E-3</v>
      </c>
      <c r="L30" s="96">
        <v>3.9159559713164344E-2</v>
      </c>
      <c r="M30" s="96">
        <v>2.5673562132971345E-3</v>
      </c>
    </row>
    <row r="31" spans="1:14" x14ac:dyDescent="0.2">
      <c r="A31" s="97" t="s">
        <v>53</v>
      </c>
      <c r="B31" s="99"/>
      <c r="C31" s="100">
        <v>0.23359574399345229</v>
      </c>
      <c r="D31" s="100">
        <v>1.2858481320740493E-2</v>
      </c>
      <c r="E31" s="100">
        <v>3.1230817278180428E-2</v>
      </c>
      <c r="F31" s="100">
        <v>3.6820056646240995E-2</v>
      </c>
      <c r="G31" s="100">
        <v>1.162001787695058E-2</v>
      </c>
      <c r="H31" s="100">
        <v>0.18694336452825311</v>
      </c>
      <c r="I31" s="100">
        <v>0.21651571771648878</v>
      </c>
      <c r="J31" s="100">
        <v>9.6783225820347416E-2</v>
      </c>
      <c r="K31" s="100">
        <v>7.558934706053394E-2</v>
      </c>
      <c r="L31" s="100">
        <v>7.8055504700776462E-2</v>
      </c>
      <c r="M31" s="100">
        <v>1.9987723058035475E-2</v>
      </c>
      <c r="N31" s="51"/>
    </row>
    <row r="32" spans="1:14" x14ac:dyDescent="0.2">
      <c r="A32" s="53" t="s">
        <v>54</v>
      </c>
      <c r="B32" s="55" t="s">
        <v>20</v>
      </c>
      <c r="C32" s="56">
        <v>0.15841421286395788</v>
      </c>
      <c r="D32" s="56">
        <v>2.0014256730821956E-2</v>
      </c>
      <c r="E32" s="56">
        <v>3.4654822613368427E-2</v>
      </c>
      <c r="F32" s="56">
        <v>0</v>
      </c>
      <c r="G32" s="56">
        <v>1.935625376980863E-2</v>
      </c>
      <c r="H32" s="56">
        <v>0.1688325930800022</v>
      </c>
      <c r="I32" s="56">
        <v>0.11460218237648737</v>
      </c>
      <c r="J32" s="57">
        <v>0.21242528924713494</v>
      </c>
      <c r="K32" s="56">
        <v>5.3791742062839286E-2</v>
      </c>
      <c r="L32" s="56">
        <v>0.17596095849097987</v>
      </c>
      <c r="M32" s="56">
        <v>4.1947688764599443E-2</v>
      </c>
    </row>
    <row r="33" spans="1:14" x14ac:dyDescent="0.2">
      <c r="A33" s="55"/>
      <c r="B33" s="55" t="s">
        <v>22</v>
      </c>
      <c r="C33" s="56">
        <v>0.23559108119478334</v>
      </c>
      <c r="D33" s="56">
        <v>2.6083298275136725E-3</v>
      </c>
      <c r="E33" s="56">
        <v>1.1611274716028607E-2</v>
      </c>
      <c r="F33" s="56">
        <v>5.5532183424484641E-3</v>
      </c>
      <c r="G33" s="56">
        <v>0</v>
      </c>
      <c r="H33" s="57">
        <v>0.34623474968447621</v>
      </c>
      <c r="I33" s="56">
        <v>0.32031973075305004</v>
      </c>
      <c r="J33" s="57">
        <v>0</v>
      </c>
      <c r="K33" s="57">
        <v>1.4135464871687001E-2</v>
      </c>
      <c r="L33" s="56">
        <v>6.3777871266302064E-2</v>
      </c>
      <c r="M33" s="56">
        <v>1.6827934371055952E-4</v>
      </c>
    </row>
    <row r="34" spans="1:14" x14ac:dyDescent="0.2">
      <c r="A34" s="95"/>
      <c r="B34" s="95" t="s">
        <v>21</v>
      </c>
      <c r="C34" s="96">
        <v>0.25788119877968535</v>
      </c>
      <c r="D34" s="96">
        <v>2.1355506370760304E-2</v>
      </c>
      <c r="E34" s="96">
        <v>1.5792307232158881E-2</v>
      </c>
      <c r="F34" s="96">
        <v>4.3488664234013277E-2</v>
      </c>
      <c r="G34" s="96">
        <v>0</v>
      </c>
      <c r="H34" s="96">
        <v>0.2078722258778489</v>
      </c>
      <c r="I34" s="96">
        <v>0.30190823712388587</v>
      </c>
      <c r="J34" s="96">
        <v>1.5313752467548005E-2</v>
      </c>
      <c r="K34" s="96">
        <v>7.4834001316025606E-2</v>
      </c>
      <c r="L34" s="96">
        <v>5.8622958664832206E-2</v>
      </c>
      <c r="M34" s="96">
        <v>2.9311479332416101E-3</v>
      </c>
    </row>
    <row r="35" spans="1:14" x14ac:dyDescent="0.2">
      <c r="A35" s="97" t="s">
        <v>55</v>
      </c>
      <c r="B35" s="99"/>
      <c r="C35" s="100">
        <v>0.21349729925916436</v>
      </c>
      <c r="D35" s="100">
        <v>1.6076346634215078E-2</v>
      </c>
      <c r="E35" s="100">
        <v>2.2075620743397598E-2</v>
      </c>
      <c r="F35" s="100">
        <v>1.6930335831251735E-2</v>
      </c>
      <c r="G35" s="100">
        <v>7.5364546638485019E-3</v>
      </c>
      <c r="H35" s="100">
        <v>0.22778026857960246</v>
      </c>
      <c r="I35" s="100">
        <v>0.23365144430922949</v>
      </c>
      <c r="J35" s="100">
        <v>8.8174384594034885E-2</v>
      </c>
      <c r="K35" s="100">
        <v>5.123935182219945E-2</v>
      </c>
      <c r="L35" s="100">
        <v>0.10561711394350862</v>
      </c>
      <c r="M35" s="100">
        <v>1.7421379619547813E-2</v>
      </c>
      <c r="N35" s="51"/>
    </row>
    <row r="36" spans="1:14" x14ac:dyDescent="0.2">
      <c r="A36" s="53" t="s">
        <v>56</v>
      </c>
      <c r="B36" s="55" t="s">
        <v>20</v>
      </c>
      <c r="C36" s="56">
        <v>0.1072463768115942</v>
      </c>
      <c r="D36" s="56">
        <v>6.6666666666666671E-3</v>
      </c>
      <c r="E36" s="56">
        <v>3.4347826086956523E-2</v>
      </c>
      <c r="F36" s="56">
        <v>0</v>
      </c>
      <c r="G36" s="56">
        <v>7.2608695652173913E-2</v>
      </c>
      <c r="H36" s="56">
        <v>0.17797101449275363</v>
      </c>
      <c r="I36" s="56">
        <v>0.12391304347826088</v>
      </c>
      <c r="J36" s="57">
        <v>0.18782608695652173</v>
      </c>
      <c r="K36" s="56">
        <v>3.1014492753623189E-2</v>
      </c>
      <c r="L36" s="56">
        <v>4.6956521739130432E-2</v>
      </c>
      <c r="M36" s="56">
        <v>0.21144927536231883</v>
      </c>
    </row>
    <row r="37" spans="1:14" x14ac:dyDescent="0.2">
      <c r="A37" s="55"/>
      <c r="B37" s="55" t="s">
        <v>22</v>
      </c>
      <c r="C37" s="56">
        <v>0.31931554524361949</v>
      </c>
      <c r="D37" s="56">
        <v>0</v>
      </c>
      <c r="E37" s="56">
        <v>0</v>
      </c>
      <c r="F37" s="56">
        <v>0</v>
      </c>
      <c r="G37" s="56">
        <v>0</v>
      </c>
      <c r="H37" s="57">
        <v>5.8874709976798147E-2</v>
      </c>
      <c r="I37" s="56">
        <v>0.24825986078886311</v>
      </c>
      <c r="J37" s="57">
        <v>0</v>
      </c>
      <c r="K37" s="57">
        <v>0</v>
      </c>
      <c r="L37" s="56">
        <v>0</v>
      </c>
      <c r="M37" s="56">
        <v>0.37354988399071926</v>
      </c>
    </row>
    <row r="38" spans="1:14" x14ac:dyDescent="0.2">
      <c r="A38" s="95"/>
      <c r="B38" s="95" t="s">
        <v>21</v>
      </c>
      <c r="C38" s="96">
        <v>0.13834739598487053</v>
      </c>
      <c r="D38" s="96">
        <v>1.9639220250218213E-2</v>
      </c>
      <c r="E38" s="96">
        <v>2.8222286878091359E-2</v>
      </c>
      <c r="F38" s="96">
        <v>0</v>
      </c>
      <c r="G38" s="96">
        <v>0</v>
      </c>
      <c r="H38" s="96">
        <v>8.9903986034332264E-2</v>
      </c>
      <c r="I38" s="96">
        <v>0.21123072446901367</v>
      </c>
      <c r="J38" s="96">
        <v>0</v>
      </c>
      <c r="K38" s="96">
        <v>0</v>
      </c>
      <c r="L38" s="96">
        <v>5.5717195228396861E-2</v>
      </c>
      <c r="M38" s="96">
        <v>0.45693919115507708</v>
      </c>
    </row>
    <row r="39" spans="1:14" x14ac:dyDescent="0.2">
      <c r="A39" s="97" t="s">
        <v>57</v>
      </c>
      <c r="B39" s="99"/>
      <c r="C39" s="100">
        <v>0.16211822088026942</v>
      </c>
      <c r="D39" s="100">
        <v>1.0509813029845546E-2</v>
      </c>
      <c r="E39" s="100">
        <v>2.5026129369411218E-2</v>
      </c>
      <c r="F39" s="100">
        <v>0</v>
      </c>
      <c r="G39" s="100">
        <v>2.9090697944489607E-2</v>
      </c>
      <c r="H39" s="100">
        <v>0.11897572871908024</v>
      </c>
      <c r="I39" s="100">
        <v>0.18366043432818488</v>
      </c>
      <c r="J39" s="100">
        <v>7.5252583904308445E-2</v>
      </c>
      <c r="K39" s="100">
        <v>1.2425966786668215E-2</v>
      </c>
      <c r="L39" s="100">
        <v>4.1052142608291722E-2</v>
      </c>
      <c r="M39" s="100">
        <v>0.34188828242945069</v>
      </c>
      <c r="N39" s="51"/>
    </row>
    <row r="40" spans="1:14" s="98" customFormat="1" x14ac:dyDescent="0.2">
      <c r="A40" s="97" t="s">
        <v>137</v>
      </c>
      <c r="B40" s="99" t="s">
        <v>20</v>
      </c>
      <c r="C40" s="100">
        <v>0.128</v>
      </c>
      <c r="D40" s="100">
        <v>0</v>
      </c>
      <c r="E40" s="100">
        <v>0</v>
      </c>
      <c r="F40" s="100">
        <v>0</v>
      </c>
      <c r="G40" s="100">
        <v>0</v>
      </c>
      <c r="H40" s="100">
        <v>0.188</v>
      </c>
      <c r="I40" s="100">
        <v>1.2E-2</v>
      </c>
      <c r="J40" s="100">
        <v>0</v>
      </c>
      <c r="K40" s="100">
        <v>0</v>
      </c>
      <c r="L40" s="100">
        <v>9.1999999999999998E-2</v>
      </c>
      <c r="M40" s="100">
        <v>0.57999999999999996</v>
      </c>
    </row>
    <row r="41" spans="1:14" x14ac:dyDescent="0.2">
      <c r="A41" s="53" t="s">
        <v>58</v>
      </c>
      <c r="B41" s="55" t="s">
        <v>20</v>
      </c>
      <c r="C41" s="56">
        <v>0.14908529341886434</v>
      </c>
      <c r="D41" s="56">
        <v>1.3304822998336897E-2</v>
      </c>
      <c r="E41" s="56">
        <v>3.379662627702542E-2</v>
      </c>
      <c r="F41" s="56">
        <v>0</v>
      </c>
      <c r="G41" s="56">
        <v>2.6847232121644096E-2</v>
      </c>
      <c r="H41" s="56">
        <v>0.1525302922309337</v>
      </c>
      <c r="I41" s="56">
        <v>8.125445473984319E-2</v>
      </c>
      <c r="J41" s="57">
        <v>0.23610121168923734</v>
      </c>
      <c r="K41" s="56">
        <v>8.6837728676645284E-2</v>
      </c>
      <c r="L41" s="56">
        <v>0.18626752197671656</v>
      </c>
      <c r="M41" s="56">
        <v>3.3974815870753149E-2</v>
      </c>
    </row>
    <row r="42" spans="1:14" x14ac:dyDescent="0.2">
      <c r="A42" s="55"/>
      <c r="B42" s="55" t="s">
        <v>22</v>
      </c>
      <c r="C42" s="56">
        <v>0.36989308896525391</v>
      </c>
      <c r="D42" s="56">
        <v>3.8182512409316535E-4</v>
      </c>
      <c r="E42" s="56">
        <v>0</v>
      </c>
      <c r="F42" s="56">
        <v>2.8636884306987401E-4</v>
      </c>
      <c r="G42" s="56">
        <v>0</v>
      </c>
      <c r="H42" s="57">
        <v>0.21993127147766323</v>
      </c>
      <c r="I42" s="56">
        <v>0.27520045819014893</v>
      </c>
      <c r="J42" s="57">
        <v>0</v>
      </c>
      <c r="K42" s="57">
        <v>6.8442153493699892E-2</v>
      </c>
      <c r="L42" s="56">
        <v>3.3886979763268425E-2</v>
      </c>
      <c r="M42" s="56">
        <v>3.1977854142802596E-2</v>
      </c>
      <c r="N42" s="51"/>
    </row>
    <row r="43" spans="1:14" x14ac:dyDescent="0.2">
      <c r="A43" s="95"/>
      <c r="B43" s="95" t="s">
        <v>21</v>
      </c>
      <c r="C43" s="96">
        <v>0.37794257722139069</v>
      </c>
      <c r="D43" s="96">
        <v>3.3133759695196628E-2</v>
      </c>
      <c r="E43" s="96">
        <v>1.0817798339910192E-2</v>
      </c>
      <c r="F43" s="96">
        <v>6.6743774663219485E-2</v>
      </c>
      <c r="G43" s="96">
        <v>0</v>
      </c>
      <c r="H43" s="96">
        <v>0.2021363450809634</v>
      </c>
      <c r="I43" s="96">
        <v>0.25268744046809088</v>
      </c>
      <c r="J43" s="96">
        <v>2.2179888420193222E-2</v>
      </c>
      <c r="K43" s="96">
        <v>2.8575316369574091E-3</v>
      </c>
      <c r="L43" s="96">
        <v>2.6942441148455572E-2</v>
      </c>
      <c r="M43" s="96">
        <v>4.5584433256225338E-3</v>
      </c>
    </row>
    <row r="44" spans="1:14" x14ac:dyDescent="0.2">
      <c r="A44" s="97" t="s">
        <v>59</v>
      </c>
      <c r="B44" s="99"/>
      <c r="C44" s="100">
        <v>0.28421804332301831</v>
      </c>
      <c r="D44" s="100">
        <v>1.7019757200666508E-2</v>
      </c>
      <c r="E44" s="100">
        <v>1.7329207331587718E-2</v>
      </c>
      <c r="F44" s="100">
        <v>2.3422994525113067E-2</v>
      </c>
      <c r="G44" s="100">
        <v>1.0759343013568198E-2</v>
      </c>
      <c r="H44" s="100">
        <v>0.18669364437038799</v>
      </c>
      <c r="I44" s="100">
        <v>0.18959771482980242</v>
      </c>
      <c r="J44" s="100">
        <v>0.10238038562247084</v>
      </c>
      <c r="K44" s="100">
        <v>5.2868364675077363E-2</v>
      </c>
      <c r="L44" s="100">
        <v>9.2525589145441567E-2</v>
      </c>
      <c r="M44" s="100">
        <v>2.3184955962865985E-2</v>
      </c>
    </row>
    <row r="45" spans="1:14" x14ac:dyDescent="0.2">
      <c r="A45" s="53" t="s">
        <v>60</v>
      </c>
      <c r="B45" s="55" t="s">
        <v>20</v>
      </c>
      <c r="C45" s="56">
        <v>2.8475084301236419E-2</v>
      </c>
      <c r="D45" s="56">
        <v>3.4188834769576619E-2</v>
      </c>
      <c r="E45" s="56">
        <v>2.5196702884975646E-2</v>
      </c>
      <c r="F45" s="56">
        <v>0</v>
      </c>
      <c r="G45" s="56">
        <v>8.3364556013488193E-3</v>
      </c>
      <c r="H45" s="56">
        <v>0.14293742974896964</v>
      </c>
      <c r="I45" s="56">
        <v>0.12542150618209066</v>
      </c>
      <c r="J45" s="57">
        <v>0.19482952416635443</v>
      </c>
      <c r="K45" s="56">
        <v>5.9666541775946047E-2</v>
      </c>
      <c r="L45" s="56">
        <v>0.19707755713750469</v>
      </c>
      <c r="M45" s="56">
        <v>0.183870363431997</v>
      </c>
    </row>
    <row r="46" spans="1:14" x14ac:dyDescent="0.2">
      <c r="A46" s="55"/>
      <c r="B46" s="55" t="s">
        <v>22</v>
      </c>
      <c r="C46" s="56">
        <v>0</v>
      </c>
      <c r="D46" s="56">
        <v>0</v>
      </c>
      <c r="E46" s="56">
        <v>0</v>
      </c>
      <c r="F46" s="56">
        <v>0</v>
      </c>
      <c r="G46" s="56">
        <v>0</v>
      </c>
      <c r="H46" s="57">
        <v>6.8799615107048351E-2</v>
      </c>
      <c r="I46" s="56">
        <v>0.38248737070002403</v>
      </c>
      <c r="J46" s="57">
        <v>0</v>
      </c>
      <c r="K46" s="57">
        <v>1.9725763771950927E-2</v>
      </c>
      <c r="L46" s="56">
        <v>0</v>
      </c>
      <c r="M46" s="56">
        <v>0.52898725042097672</v>
      </c>
      <c r="N46" s="51"/>
    </row>
    <row r="47" spans="1:14" x14ac:dyDescent="0.2">
      <c r="A47" s="95"/>
      <c r="B47" s="95" t="s">
        <v>21</v>
      </c>
      <c r="C47" s="96">
        <v>0</v>
      </c>
      <c r="D47" s="96">
        <v>7.3084677419354843E-2</v>
      </c>
      <c r="E47" s="96">
        <v>7.6612903225806448E-3</v>
      </c>
      <c r="F47" s="96">
        <v>3.4677419354838708E-2</v>
      </c>
      <c r="G47" s="96">
        <v>0</v>
      </c>
      <c r="H47" s="96">
        <v>5.6350806451612903E-2</v>
      </c>
      <c r="I47" s="96">
        <v>0.15383064516129033</v>
      </c>
      <c r="J47" s="96">
        <v>0</v>
      </c>
      <c r="K47" s="96">
        <v>2.6108870967741934E-2</v>
      </c>
      <c r="L47" s="96">
        <v>0.20070564516129033</v>
      </c>
      <c r="M47" s="96">
        <v>0.44758064516129031</v>
      </c>
    </row>
    <row r="48" spans="1:14" x14ac:dyDescent="0.2">
      <c r="A48" s="97" t="s">
        <v>61</v>
      </c>
      <c r="B48" s="99"/>
      <c r="C48" s="100">
        <v>1.2281339635599726E-2</v>
      </c>
      <c r="D48" s="100">
        <v>4.4035066456591124E-2</v>
      </c>
      <c r="E48" s="100">
        <v>1.3937704520664162E-2</v>
      </c>
      <c r="F48" s="100">
        <v>1.3897305377126004E-2</v>
      </c>
      <c r="G48" s="100">
        <v>3.5955237748959723E-3</v>
      </c>
      <c r="H48" s="100">
        <v>9.5786369328970222E-2</v>
      </c>
      <c r="I48" s="100">
        <v>0.17997818446248939</v>
      </c>
      <c r="J48" s="100">
        <v>8.4030218559366543E-2</v>
      </c>
      <c r="K48" s="100">
        <v>3.9510362380317535E-2</v>
      </c>
      <c r="L48" s="100">
        <v>0.16543449278875288</v>
      </c>
      <c r="M48" s="100">
        <v>0.34751343271522644</v>
      </c>
    </row>
    <row r="49" spans="1:14" x14ac:dyDescent="0.2">
      <c r="A49" s="53" t="s">
        <v>62</v>
      </c>
      <c r="B49" s="55" t="s">
        <v>20</v>
      </c>
      <c r="C49" s="56">
        <v>4.8976736050376071E-2</v>
      </c>
      <c r="D49" s="56">
        <v>7.5214273220220399E-3</v>
      </c>
      <c r="E49" s="56">
        <v>5.387440965541368E-2</v>
      </c>
      <c r="F49" s="56">
        <v>0</v>
      </c>
      <c r="G49" s="56">
        <v>1.7491691446562882E-4</v>
      </c>
      <c r="H49" s="56">
        <v>0.1164946650341088</v>
      </c>
      <c r="I49" s="56">
        <v>0.11474549588945251</v>
      </c>
      <c r="J49" s="57">
        <v>0.25170543991603989</v>
      </c>
      <c r="K49" s="56">
        <v>6.1220920062970093E-2</v>
      </c>
      <c r="L49" s="56">
        <v>0.32114745495889452</v>
      </c>
      <c r="M49" s="56">
        <v>2.4138534196256778E-2</v>
      </c>
    </row>
    <row r="50" spans="1:14" x14ac:dyDescent="0.2">
      <c r="A50" s="55"/>
      <c r="B50" s="55" t="s">
        <v>22</v>
      </c>
      <c r="C50" s="56">
        <v>0.35968722849695917</v>
      </c>
      <c r="D50" s="56">
        <v>3.3883579496090353E-2</v>
      </c>
      <c r="E50" s="56">
        <v>0</v>
      </c>
      <c r="F50" s="56">
        <v>0</v>
      </c>
      <c r="G50" s="56">
        <v>0</v>
      </c>
      <c r="H50" s="57">
        <v>0.13987836663770634</v>
      </c>
      <c r="I50" s="56">
        <v>0.46655082536924414</v>
      </c>
      <c r="J50" s="57">
        <v>0</v>
      </c>
      <c r="K50" s="57">
        <v>0</v>
      </c>
      <c r="L50" s="56">
        <v>0</v>
      </c>
      <c r="M50" s="56">
        <v>0</v>
      </c>
      <c r="N50" s="51"/>
    </row>
    <row r="51" spans="1:14" x14ac:dyDescent="0.2">
      <c r="A51" s="95"/>
      <c r="B51" s="95" t="s">
        <v>21</v>
      </c>
      <c r="C51" s="96">
        <v>6.8274111675126897E-2</v>
      </c>
      <c r="D51" s="96">
        <v>4.3908629441624367E-2</v>
      </c>
      <c r="E51" s="96">
        <v>3.8071065989847717E-3</v>
      </c>
      <c r="F51" s="96">
        <v>0.23299492385786802</v>
      </c>
      <c r="G51" s="96">
        <v>0</v>
      </c>
      <c r="H51" s="96">
        <v>8.4010152284263964E-2</v>
      </c>
      <c r="I51" s="96">
        <v>0.37741116751269038</v>
      </c>
      <c r="J51" s="96">
        <v>0</v>
      </c>
      <c r="K51" s="96">
        <v>4.8477157360406094E-2</v>
      </c>
      <c r="L51" s="96">
        <v>7.0304568527918776E-2</v>
      </c>
      <c r="M51" s="96">
        <v>7.0812182741116753E-2</v>
      </c>
      <c r="N51" s="59"/>
    </row>
    <row r="52" spans="1:14" x14ac:dyDescent="0.2">
      <c r="A52" s="97" t="s">
        <v>63</v>
      </c>
      <c r="B52" s="99"/>
      <c r="C52" s="100">
        <v>8.9100666173205029E-2</v>
      </c>
      <c r="D52" s="100">
        <v>2.3593634344929681E-2</v>
      </c>
      <c r="E52" s="100">
        <v>2.9885270170244265E-2</v>
      </c>
      <c r="F52" s="100">
        <v>8.4937083641746861E-2</v>
      </c>
      <c r="G52" s="100">
        <v>9.2524056254626199E-5</v>
      </c>
      <c r="H52" s="100">
        <v>0.10714285714285714</v>
      </c>
      <c r="I52" s="100">
        <v>0.24796447076239822</v>
      </c>
      <c r="J52" s="100">
        <v>0.13314211695040712</v>
      </c>
      <c r="K52" s="100">
        <v>5.0055514433752779E-2</v>
      </c>
      <c r="L52" s="100">
        <v>0.19550333086602517</v>
      </c>
      <c r="M52" s="100">
        <v>3.858253145817913E-2</v>
      </c>
    </row>
    <row r="53" spans="1:14" x14ac:dyDescent="0.2">
      <c r="A53" s="53" t="s">
        <v>64</v>
      </c>
      <c r="B53" s="55" t="s">
        <v>20</v>
      </c>
      <c r="C53" s="56">
        <v>9.6500530222693531E-2</v>
      </c>
      <c r="D53" s="56">
        <v>2.210620768415042E-2</v>
      </c>
      <c r="E53" s="56">
        <v>2.9366179949424913E-2</v>
      </c>
      <c r="F53" s="56">
        <v>0</v>
      </c>
      <c r="G53" s="56">
        <v>2.0352394159393099E-2</v>
      </c>
      <c r="H53" s="56">
        <v>0.21066155477608287</v>
      </c>
      <c r="I53" s="56">
        <v>0.13855126845582838</v>
      </c>
      <c r="J53" s="57">
        <v>0.1996900236560894</v>
      </c>
      <c r="K53" s="56">
        <v>9.6011093890203111E-2</v>
      </c>
      <c r="L53" s="56">
        <v>0.15099110857329309</v>
      </c>
      <c r="M53" s="56">
        <v>3.5769638632841175E-2</v>
      </c>
    </row>
    <row r="54" spans="1:14" x14ac:dyDescent="0.2">
      <c r="A54" s="55"/>
      <c r="B54" s="55" t="s">
        <v>22</v>
      </c>
      <c r="C54" s="56">
        <v>0.24984992996731809</v>
      </c>
      <c r="D54" s="56">
        <v>4.1486026812512504E-2</v>
      </c>
      <c r="E54" s="56">
        <v>1.3339558460614953E-4</v>
      </c>
      <c r="F54" s="56">
        <v>4.001867538184486E-4</v>
      </c>
      <c r="G54" s="56">
        <v>0</v>
      </c>
      <c r="H54" s="57">
        <v>0.26405655972787301</v>
      </c>
      <c r="I54" s="56">
        <v>0.33008737410791705</v>
      </c>
      <c r="J54" s="57">
        <v>0</v>
      </c>
      <c r="K54" s="57">
        <v>9.324351363969853E-2</v>
      </c>
      <c r="L54" s="56">
        <v>8.1371306609751212E-3</v>
      </c>
      <c r="M54" s="56">
        <v>1.2605882745281131E-2</v>
      </c>
      <c r="N54" s="59"/>
    </row>
    <row r="55" spans="1:14" x14ac:dyDescent="0.2">
      <c r="A55" s="95"/>
      <c r="B55" s="95" t="s">
        <v>21</v>
      </c>
      <c r="C55" s="96">
        <v>0.28426436827902857</v>
      </c>
      <c r="D55" s="96">
        <v>2.5172177695436788E-2</v>
      </c>
      <c r="E55" s="96">
        <v>1.3854766603568408E-2</v>
      </c>
      <c r="F55" s="96">
        <v>1.9332232470095453E-2</v>
      </c>
      <c r="G55" s="96">
        <v>3.0206613234524146E-3</v>
      </c>
      <c r="H55" s="96">
        <v>0.13786298280236819</v>
      </c>
      <c r="I55" s="96">
        <v>0.37991864352168836</v>
      </c>
      <c r="J55" s="96">
        <v>7.7731684723508802E-3</v>
      </c>
      <c r="K55" s="96">
        <v>5.4855209633895848E-2</v>
      </c>
      <c r="L55" s="96">
        <v>6.5407386523822955E-2</v>
      </c>
      <c r="M55" s="96">
        <v>8.5384026742921591E-3</v>
      </c>
    </row>
    <row r="56" spans="1:14" x14ac:dyDescent="0.2">
      <c r="A56" s="97" t="s">
        <v>65</v>
      </c>
      <c r="B56" s="99"/>
      <c r="C56" s="100">
        <v>0.20469381411252721</v>
      </c>
      <c r="D56" s="100">
        <v>2.7805408765930992E-2</v>
      </c>
      <c r="E56" s="100">
        <v>1.6568231271370842E-2</v>
      </c>
      <c r="F56" s="100">
        <v>7.5536213863848303E-3</v>
      </c>
      <c r="G56" s="100">
        <v>8.9213552999689149E-3</v>
      </c>
      <c r="H56" s="100">
        <v>0.19501087970158532</v>
      </c>
      <c r="I56" s="100">
        <v>0.27632887783649362</v>
      </c>
      <c r="J56" s="100">
        <v>7.9095430525334159E-2</v>
      </c>
      <c r="K56" s="100">
        <v>7.9483991296238732E-2</v>
      </c>
      <c r="L56" s="100">
        <v>8.4675163195523775E-2</v>
      </c>
      <c r="M56" s="100">
        <v>1.9863226608641593E-2</v>
      </c>
    </row>
    <row r="57" spans="1:14" x14ac:dyDescent="0.2">
      <c r="A57" s="53" t="s">
        <v>66</v>
      </c>
      <c r="B57" s="55" t="s">
        <v>20</v>
      </c>
      <c r="C57" s="56">
        <v>0.14934723336006414</v>
      </c>
      <c r="D57" s="56">
        <v>2.4205292702485965E-2</v>
      </c>
      <c r="E57" s="56">
        <v>9.5239775461106652E-2</v>
      </c>
      <c r="F57" s="56">
        <v>0</v>
      </c>
      <c r="G57" s="56">
        <v>1.6554931836407379E-2</v>
      </c>
      <c r="H57" s="56">
        <v>0.18551082598235766</v>
      </c>
      <c r="I57" s="56">
        <v>0.15501523656776264</v>
      </c>
      <c r="J57" s="57">
        <v>0.11607056936647955</v>
      </c>
      <c r="K57" s="56">
        <v>0.10161026463512429</v>
      </c>
      <c r="L57" s="56">
        <v>0.11653247794707297</v>
      </c>
      <c r="M57" s="56">
        <v>3.9913392141138732E-2</v>
      </c>
    </row>
    <row r="58" spans="1:14" x14ac:dyDescent="0.2">
      <c r="A58" s="55"/>
      <c r="B58" s="55" t="s">
        <v>22</v>
      </c>
      <c r="C58" s="56">
        <v>0.17711456555499178</v>
      </c>
      <c r="D58" s="56">
        <v>5.1140120239248431E-2</v>
      </c>
      <c r="E58" s="56">
        <v>1.6621307870904253E-2</v>
      </c>
      <c r="F58" s="56">
        <v>2.1526208158432892E-4</v>
      </c>
      <c r="G58" s="56">
        <v>3.6225533158048495E-2</v>
      </c>
      <c r="H58" s="57">
        <v>0.12046988637237264</v>
      </c>
      <c r="I58" s="56">
        <v>0.30152067284776357</v>
      </c>
      <c r="J58" s="57">
        <v>0</v>
      </c>
      <c r="K58" s="57">
        <v>0.23943293817365499</v>
      </c>
      <c r="L58" s="56">
        <v>3.5056967572304996E-2</v>
      </c>
      <c r="M58" s="56">
        <v>2.2202746129126497E-2</v>
      </c>
      <c r="N58" s="51"/>
    </row>
    <row r="59" spans="1:14" x14ac:dyDescent="0.2">
      <c r="A59" s="95"/>
      <c r="B59" s="95" t="s">
        <v>21</v>
      </c>
      <c r="C59" s="96">
        <v>0.22724314552576078</v>
      </c>
      <c r="D59" s="96">
        <v>4.1235311840915938E-2</v>
      </c>
      <c r="E59" s="96">
        <v>1.5341970473034046E-2</v>
      </c>
      <c r="F59" s="96">
        <v>5.7107562518830972E-2</v>
      </c>
      <c r="G59" s="96">
        <v>6.4778547755347995E-3</v>
      </c>
      <c r="H59" s="96">
        <v>0.13431153962036757</v>
      </c>
      <c r="I59" s="96">
        <v>0.32968966556191626</v>
      </c>
      <c r="J59" s="96">
        <v>4.8261524555589033E-2</v>
      </c>
      <c r="K59" s="96">
        <v>2.9002711660138597E-2</v>
      </c>
      <c r="L59" s="96">
        <v>8.3187707140705031E-2</v>
      </c>
      <c r="M59" s="96">
        <v>2.814100632720699E-2</v>
      </c>
    </row>
    <row r="60" spans="1:14" x14ac:dyDescent="0.2">
      <c r="A60" s="97" t="s">
        <v>67</v>
      </c>
      <c r="B60" s="99"/>
      <c r="C60" s="100">
        <v>0.17649248162553871</v>
      </c>
      <c r="D60" s="100">
        <v>3.2640118510438756E-2</v>
      </c>
      <c r="E60" s="100">
        <v>6.1388849479582189E-2</v>
      </c>
      <c r="F60" s="100">
        <v>1.7487291266303936E-2</v>
      </c>
      <c r="G60" s="100">
        <v>1.5830872042996883E-2</v>
      </c>
      <c r="H60" s="100">
        <v>0.1620619194932352</v>
      </c>
      <c r="I60" s="100">
        <v>0.22598053937726745</v>
      </c>
      <c r="J60" s="100">
        <v>8.1428021306820794E-2</v>
      </c>
      <c r="K60" s="100">
        <v>9.5924913908578185E-2</v>
      </c>
      <c r="L60" s="100">
        <v>9.657347849879408E-2</v>
      </c>
      <c r="M60" s="100">
        <v>3.4191514490443803E-2</v>
      </c>
    </row>
    <row r="61" spans="1:14" x14ac:dyDescent="0.2">
      <c r="A61" s="53" t="s">
        <v>68</v>
      </c>
      <c r="B61" s="55" t="s">
        <v>20</v>
      </c>
      <c r="C61" s="56">
        <v>8.3681280445372305E-2</v>
      </c>
      <c r="D61" s="56">
        <v>5.7411273486430062E-2</v>
      </c>
      <c r="E61" s="56">
        <v>3.1199257712827649E-2</v>
      </c>
      <c r="F61" s="56">
        <v>0</v>
      </c>
      <c r="G61" s="56">
        <v>6.7327766179540713E-2</v>
      </c>
      <c r="H61" s="56">
        <v>0.19305265599628857</v>
      </c>
      <c r="I61" s="56">
        <v>0.15379262352122477</v>
      </c>
      <c r="J61" s="57">
        <v>0.13714915332869404</v>
      </c>
      <c r="K61" s="56">
        <v>3.9376014845743448E-2</v>
      </c>
      <c r="L61" s="56">
        <v>0.18539781953143122</v>
      </c>
      <c r="M61" s="56">
        <v>5.1612154952447226E-2</v>
      </c>
    </row>
    <row r="62" spans="1:14" x14ac:dyDescent="0.2">
      <c r="A62" s="55"/>
      <c r="B62" s="55" t="s">
        <v>22</v>
      </c>
      <c r="C62" s="56">
        <v>0.27324647510262362</v>
      </c>
      <c r="D62" s="56">
        <v>0.18864893806889166</v>
      </c>
      <c r="E62" s="56">
        <v>0</v>
      </c>
      <c r="F62" s="56">
        <v>0</v>
      </c>
      <c r="G62" s="56">
        <v>0</v>
      </c>
      <c r="H62" s="57">
        <v>0.24897376405497054</v>
      </c>
      <c r="I62" s="56">
        <v>4.8723897911832945E-2</v>
      </c>
      <c r="J62" s="57">
        <v>0</v>
      </c>
      <c r="K62" s="57">
        <v>0.12207745850437265</v>
      </c>
      <c r="L62" s="56">
        <v>8.9773335713010882E-2</v>
      </c>
      <c r="M62" s="56">
        <v>2.8556130644297698E-2</v>
      </c>
      <c r="N62" s="51"/>
    </row>
    <row r="63" spans="1:14" x14ac:dyDescent="0.2">
      <c r="A63" s="95"/>
      <c r="B63" s="95" t="s">
        <v>21</v>
      </c>
      <c r="C63" s="96">
        <v>0.12953980352993927</v>
      </c>
      <c r="D63" s="96">
        <v>5.3152896099131784E-2</v>
      </c>
      <c r="E63" s="96">
        <v>3.9946194921126645E-3</v>
      </c>
      <c r="F63" s="96">
        <v>0.29026209595239066</v>
      </c>
      <c r="G63" s="96">
        <v>0</v>
      </c>
      <c r="H63" s="96">
        <v>0.13129254473566218</v>
      </c>
      <c r="I63" s="96">
        <v>0.12415929564260383</v>
      </c>
      <c r="J63" s="96">
        <v>6.8030815636082015E-2</v>
      </c>
      <c r="K63" s="96">
        <v>9.5381730730037095E-3</v>
      </c>
      <c r="L63" s="96">
        <v>0.18041005991929238</v>
      </c>
      <c r="M63" s="96">
        <v>9.6196959197815193E-3</v>
      </c>
    </row>
    <row r="64" spans="1:14" x14ac:dyDescent="0.2">
      <c r="A64" s="97" t="s">
        <v>69</v>
      </c>
      <c r="B64" s="99"/>
      <c r="C64" s="100">
        <v>0.12984381595609962</v>
      </c>
      <c r="D64" s="100">
        <v>7.072604474461798E-2</v>
      </c>
      <c r="E64" s="100">
        <v>1.3423385394681299E-2</v>
      </c>
      <c r="F64" s="100">
        <v>0.15029548332629802</v>
      </c>
      <c r="G64" s="100">
        <v>2.4504010130856901E-2</v>
      </c>
      <c r="H64" s="100">
        <v>0.16768678767412409</v>
      </c>
      <c r="I64" s="100">
        <v>0.12602363866610383</v>
      </c>
      <c r="J64" s="100">
        <v>8.5141409877585478E-2</v>
      </c>
      <c r="K64" s="100">
        <v>3.3706205149852259E-2</v>
      </c>
      <c r="L64" s="100">
        <v>0.17150696496411988</v>
      </c>
      <c r="M64" s="100">
        <v>2.7142254115660618E-2</v>
      </c>
    </row>
    <row r="65" spans="1:14" x14ac:dyDescent="0.2">
      <c r="A65" s="53" t="s">
        <v>70</v>
      </c>
      <c r="B65" s="55" t="s">
        <v>20</v>
      </c>
      <c r="C65" s="56">
        <v>8.4062311188168232E-2</v>
      </c>
      <c r="D65" s="56">
        <v>1.4842251819160953E-2</v>
      </c>
      <c r="E65" s="56">
        <v>3.4229122336932254E-2</v>
      </c>
      <c r="F65" s="56">
        <v>0</v>
      </c>
      <c r="G65" s="56">
        <v>4.3922557595817903E-2</v>
      </c>
      <c r="H65" s="56">
        <v>0.17230146846349856</v>
      </c>
      <c r="I65" s="56">
        <v>0.11477132424409593</v>
      </c>
      <c r="J65" s="57">
        <v>0.20146058265689443</v>
      </c>
      <c r="K65" s="56">
        <v>8.9289936165182437E-2</v>
      </c>
      <c r="L65" s="56">
        <v>0.18133816691622665</v>
      </c>
      <c r="M65" s="56">
        <v>6.378227861402265E-2</v>
      </c>
    </row>
    <row r="66" spans="1:14" x14ac:dyDescent="0.2">
      <c r="A66" s="55"/>
      <c r="B66" s="55" t="s">
        <v>22</v>
      </c>
      <c r="C66" s="56">
        <v>0.13703199135622682</v>
      </c>
      <c r="D66" s="56">
        <v>1.1180532719500164E-2</v>
      </c>
      <c r="E66" s="56">
        <v>0</v>
      </c>
      <c r="F66" s="56">
        <v>1.4093108469958191E-4</v>
      </c>
      <c r="G66" s="56">
        <v>0</v>
      </c>
      <c r="H66" s="57">
        <v>0.43815474233100016</v>
      </c>
      <c r="I66" s="56">
        <v>0.32226241367971065</v>
      </c>
      <c r="J66" s="57">
        <v>0</v>
      </c>
      <c r="K66" s="57">
        <v>2.5837365528256682E-2</v>
      </c>
      <c r="L66" s="56">
        <v>4.4769107906233854E-2</v>
      </c>
      <c r="M66" s="56">
        <v>2.0622915394372152E-2</v>
      </c>
      <c r="N66" s="51"/>
    </row>
    <row r="67" spans="1:14" x14ac:dyDescent="0.2">
      <c r="A67" s="95"/>
      <c r="B67" s="95" t="s">
        <v>21</v>
      </c>
      <c r="C67" s="96">
        <v>0.13409494232475599</v>
      </c>
      <c r="D67" s="96">
        <v>4.658385093167702E-3</v>
      </c>
      <c r="E67" s="96">
        <v>7.3388050872522925E-3</v>
      </c>
      <c r="F67" s="96">
        <v>0.14592576160899143</v>
      </c>
      <c r="G67" s="96">
        <v>3.0686187518485656E-3</v>
      </c>
      <c r="H67" s="96">
        <v>0.28216503992901509</v>
      </c>
      <c r="I67" s="96">
        <v>0.23844646554273882</v>
      </c>
      <c r="J67" s="96">
        <v>4.2350635906536531E-2</v>
      </c>
      <c r="K67" s="96">
        <v>6.2407571724341908E-2</v>
      </c>
      <c r="L67" s="96">
        <v>7.3572907423839096E-2</v>
      </c>
      <c r="M67" s="96">
        <v>5.9708666075125707E-3</v>
      </c>
    </row>
    <row r="68" spans="1:14" x14ac:dyDescent="0.2">
      <c r="A68" s="97" t="s">
        <v>71</v>
      </c>
      <c r="B68" s="99"/>
      <c r="C68" s="100">
        <v>0.11785808726311151</v>
      </c>
      <c r="D68" s="100">
        <v>9.2992507712648751E-3</v>
      </c>
      <c r="E68" s="100">
        <v>1.498457470251212E-2</v>
      </c>
      <c r="F68" s="100">
        <v>6.9607756721022471E-2</v>
      </c>
      <c r="G68" s="100">
        <v>1.620096959012781E-2</v>
      </c>
      <c r="H68" s="100">
        <v>0.27457029528426619</v>
      </c>
      <c r="I68" s="100">
        <v>0.21267518730718379</v>
      </c>
      <c r="J68" s="100">
        <v>8.7791978845306304E-2</v>
      </c>
      <c r="K68" s="100">
        <v>6.4565888056412515E-2</v>
      </c>
      <c r="L68" s="100">
        <v>0.1043278977523138</v>
      </c>
      <c r="M68" s="100">
        <v>2.8118113706478626E-2</v>
      </c>
    </row>
    <row r="69" spans="1:14" x14ac:dyDescent="0.2">
      <c r="A69" s="53" t="s">
        <v>72</v>
      </c>
      <c r="B69" s="55" t="s">
        <v>20</v>
      </c>
      <c r="C69" s="56">
        <v>0.12272977435332967</v>
      </c>
      <c r="D69" s="56">
        <v>1.651073197578426E-2</v>
      </c>
      <c r="E69" s="56">
        <v>4.8156301596037426E-2</v>
      </c>
      <c r="F69" s="56">
        <v>0</v>
      </c>
      <c r="G69" s="56">
        <v>2.53852504127683E-2</v>
      </c>
      <c r="H69" s="56">
        <v>0.15526967528893781</v>
      </c>
      <c r="I69" s="56">
        <v>0.15664556962025317</v>
      </c>
      <c r="J69" s="57">
        <v>0.22647220693450743</v>
      </c>
      <c r="K69" s="56">
        <v>5.9438635112823338E-2</v>
      </c>
      <c r="L69" s="56">
        <v>0.15740231150247661</v>
      </c>
      <c r="M69" s="56">
        <v>3.1989543203082005E-2</v>
      </c>
    </row>
    <row r="70" spans="1:14" x14ac:dyDescent="0.2">
      <c r="A70" s="55"/>
      <c r="B70" s="55" t="s">
        <v>22</v>
      </c>
      <c r="C70" s="56">
        <v>0.2106354893456534</v>
      </c>
      <c r="D70" s="56">
        <v>2.2157269470111259E-2</v>
      </c>
      <c r="E70" s="56">
        <v>0</v>
      </c>
      <c r="F70" s="56">
        <v>1.8857250612860644E-4</v>
      </c>
      <c r="G70" s="56">
        <v>0</v>
      </c>
      <c r="H70" s="57">
        <v>0.23646992268527248</v>
      </c>
      <c r="I70" s="56">
        <v>0.47105412030925892</v>
      </c>
      <c r="J70" s="57">
        <v>1.574580426173864E-2</v>
      </c>
      <c r="K70" s="57">
        <v>2.5268715821233263E-2</v>
      </c>
      <c r="L70" s="56">
        <v>4.4314538940222513E-3</v>
      </c>
      <c r="M70" s="56">
        <v>1.4048651706581181E-2</v>
      </c>
      <c r="N70" s="51"/>
    </row>
    <row r="71" spans="1:14" x14ac:dyDescent="0.2">
      <c r="A71" s="95"/>
      <c r="B71" s="95" t="s">
        <v>21</v>
      </c>
      <c r="C71" s="96">
        <v>1.4437242192103713E-2</v>
      </c>
      <c r="D71" s="96">
        <v>0</v>
      </c>
      <c r="E71" s="96">
        <v>5.6717737183264588E-3</v>
      </c>
      <c r="F71" s="96">
        <v>4.7142015321154978E-3</v>
      </c>
      <c r="G71" s="96">
        <v>0</v>
      </c>
      <c r="H71" s="96">
        <v>0.28086328815556866</v>
      </c>
      <c r="I71" s="96">
        <v>0.27114024749558041</v>
      </c>
      <c r="J71" s="96">
        <v>0.26473187978786095</v>
      </c>
      <c r="K71" s="96">
        <v>2.4012964054213319E-2</v>
      </c>
      <c r="L71" s="96">
        <v>0.13442840306423098</v>
      </c>
      <c r="M71" s="96">
        <v>0</v>
      </c>
    </row>
    <row r="72" spans="1:14" x14ac:dyDescent="0.2">
      <c r="A72" s="97" t="s">
        <v>73</v>
      </c>
      <c r="B72" s="99"/>
      <c r="C72" s="100">
        <v>0.1088382664393822</v>
      </c>
      <c r="D72" s="100">
        <v>1.2268195671264012E-2</v>
      </c>
      <c r="E72" s="100">
        <v>2.0068185340151867E-2</v>
      </c>
      <c r="F72" s="100">
        <v>1.7046335037966837E-3</v>
      </c>
      <c r="G72" s="100">
        <v>9.5304509530450953E-3</v>
      </c>
      <c r="H72" s="100">
        <v>0.22155069993284776</v>
      </c>
      <c r="I72" s="100">
        <v>0.28291750606952837</v>
      </c>
      <c r="J72" s="100">
        <v>0.18216333488300016</v>
      </c>
      <c r="K72" s="100">
        <v>3.7656903765690378E-2</v>
      </c>
      <c r="L72" s="100">
        <v>0.10744356629991218</v>
      </c>
      <c r="M72" s="100">
        <v>1.5858257141381268E-2</v>
      </c>
    </row>
    <row r="73" spans="1:14" x14ac:dyDescent="0.2">
      <c r="A73" s="53" t="s">
        <v>74</v>
      </c>
      <c r="B73" s="55" t="s">
        <v>20</v>
      </c>
      <c r="C73" s="56">
        <v>0.17363224065675412</v>
      </c>
      <c r="D73" s="56">
        <v>1.9002238934496814E-2</v>
      </c>
      <c r="E73" s="56">
        <v>4.2453642574200583E-2</v>
      </c>
      <c r="F73" s="56">
        <v>0</v>
      </c>
      <c r="G73" s="56">
        <v>2.233193639129686E-2</v>
      </c>
      <c r="H73" s="56">
        <v>0.20735977955106494</v>
      </c>
      <c r="I73" s="56">
        <v>9.9776106550318613E-2</v>
      </c>
      <c r="J73" s="57">
        <v>0.17945921120615421</v>
      </c>
      <c r="K73" s="56">
        <v>6.0393822837131871E-2</v>
      </c>
      <c r="L73" s="56">
        <v>0.15322349158964349</v>
      </c>
      <c r="M73" s="56">
        <v>4.2367529708938513E-2</v>
      </c>
    </row>
    <row r="74" spans="1:14" x14ac:dyDescent="0.2">
      <c r="A74" s="55"/>
      <c r="B74" s="55" t="s">
        <v>22</v>
      </c>
      <c r="C74" s="56">
        <v>0.38472848958069261</v>
      </c>
      <c r="D74" s="56">
        <v>4.6392536632358164E-2</v>
      </c>
      <c r="E74" s="56">
        <v>0</v>
      </c>
      <c r="F74" s="56">
        <v>3.0421335496628299E-4</v>
      </c>
      <c r="G74" s="56">
        <v>0</v>
      </c>
      <c r="H74" s="57">
        <v>0.18927140901485576</v>
      </c>
      <c r="I74" s="56">
        <v>0.26167418749683113</v>
      </c>
      <c r="J74" s="57">
        <v>0</v>
      </c>
      <c r="K74" s="57">
        <v>2.9255184302590883E-2</v>
      </c>
      <c r="L74" s="56">
        <v>8.8221872940222074E-2</v>
      </c>
      <c r="M74" s="56">
        <v>1.521066774831415E-4</v>
      </c>
      <c r="N74" s="51"/>
    </row>
    <row r="75" spans="1:14" x14ac:dyDescent="0.2">
      <c r="A75" s="95"/>
      <c r="B75" s="95" t="s">
        <v>21</v>
      </c>
      <c r="C75" s="96">
        <v>0.28203631869829393</v>
      </c>
      <c r="D75" s="96">
        <v>0.12265284404929457</v>
      </c>
      <c r="E75" s="96">
        <v>2.5162198345405239E-2</v>
      </c>
      <c r="F75" s="96">
        <v>0.11503209639215956</v>
      </c>
      <c r="G75" s="96">
        <v>8.2386461158216338E-4</v>
      </c>
      <c r="H75" s="96">
        <v>0.11256050255741307</v>
      </c>
      <c r="I75" s="96">
        <v>0.26998729875390476</v>
      </c>
      <c r="J75" s="96">
        <v>1.1431121485702517E-2</v>
      </c>
      <c r="K75" s="96">
        <v>3.3709793690570186E-2</v>
      </c>
      <c r="L75" s="96">
        <v>2.2862242971405034E-2</v>
      </c>
      <c r="M75" s="96">
        <v>3.7417184442689916E-3</v>
      </c>
    </row>
    <row r="76" spans="1:14" x14ac:dyDescent="0.2">
      <c r="A76" s="97" t="s">
        <v>75</v>
      </c>
      <c r="B76" s="99"/>
      <c r="C76" s="100">
        <v>0.26111217320651914</v>
      </c>
      <c r="D76" s="100">
        <v>6.1535152702767291E-2</v>
      </c>
      <c r="E76" s="100">
        <v>2.6430244228839078E-2</v>
      </c>
      <c r="F76" s="100">
        <v>4.0111360703531995E-2</v>
      </c>
      <c r="G76" s="100">
        <v>9.5827558189552162E-3</v>
      </c>
      <c r="H76" s="100">
        <v>0.17009989007312526</v>
      </c>
      <c r="I76" s="100">
        <v>0.19717535726234287</v>
      </c>
      <c r="J76" s="100">
        <v>7.8681355446159729E-2</v>
      </c>
      <c r="K76" s="100">
        <v>4.3767624145677003E-2</v>
      </c>
      <c r="L76" s="100">
        <v>9.252975194761745E-2</v>
      </c>
      <c r="M76" s="100">
        <v>1.8974334464464941E-2</v>
      </c>
    </row>
    <row r="77" spans="1:14" x14ac:dyDescent="0.2">
      <c r="A77" s="53" t="s">
        <v>76</v>
      </c>
      <c r="B77" s="55" t="s">
        <v>20</v>
      </c>
      <c r="C77" s="56">
        <v>4.3278084714548803E-2</v>
      </c>
      <c r="D77" s="56">
        <v>1.4601420678768745E-2</v>
      </c>
      <c r="E77" s="56">
        <v>4.7487503288608263E-2</v>
      </c>
      <c r="F77" s="56">
        <v>0</v>
      </c>
      <c r="G77" s="56">
        <v>0</v>
      </c>
      <c r="H77" s="56">
        <v>0.1875822152065246</v>
      </c>
      <c r="I77" s="56">
        <v>0.11694290976058933</v>
      </c>
      <c r="J77" s="57">
        <v>0.18771375953696395</v>
      </c>
      <c r="K77" s="56">
        <v>4.3409629044988164E-2</v>
      </c>
      <c r="L77" s="56">
        <v>0.28926598263614839</v>
      </c>
      <c r="M77" s="56">
        <v>6.971849513285977E-2</v>
      </c>
      <c r="N77" s="51"/>
    </row>
    <row r="78" spans="1:14" x14ac:dyDescent="0.2">
      <c r="A78" s="55"/>
      <c r="B78" s="55" t="s">
        <v>22</v>
      </c>
      <c r="C78" s="56">
        <v>0</v>
      </c>
      <c r="D78" s="56">
        <v>0</v>
      </c>
      <c r="E78" s="56">
        <v>0</v>
      </c>
      <c r="F78" s="56">
        <v>0</v>
      </c>
      <c r="G78" s="56">
        <v>0</v>
      </c>
      <c r="H78" s="57">
        <v>0.22470610907689342</v>
      </c>
      <c r="I78" s="56">
        <v>0.27558296396222781</v>
      </c>
      <c r="J78" s="57">
        <v>0</v>
      </c>
      <c r="K78" s="57">
        <v>0.3008286760454808</v>
      </c>
      <c r="L78" s="56">
        <v>2.3703989207939872E-2</v>
      </c>
      <c r="M78" s="56">
        <v>0.17517826170745809</v>
      </c>
    </row>
    <row r="79" spans="1:14" x14ac:dyDescent="0.2">
      <c r="A79" s="95"/>
      <c r="B79" s="95" t="s">
        <v>21</v>
      </c>
      <c r="C79" s="96">
        <v>4.9121481201587006E-3</v>
      </c>
      <c r="D79" s="96">
        <v>9.7298318533912721E-3</v>
      </c>
      <c r="E79" s="96">
        <v>0</v>
      </c>
      <c r="F79" s="96">
        <v>0</v>
      </c>
      <c r="G79" s="96">
        <v>0</v>
      </c>
      <c r="H79" s="96">
        <v>0.15274891365955034</v>
      </c>
      <c r="I79" s="96">
        <v>0.57547704515397691</v>
      </c>
      <c r="J79" s="96">
        <v>0</v>
      </c>
      <c r="K79" s="96">
        <v>0.11184583412053656</v>
      </c>
      <c r="L79" s="96">
        <v>7.5760438314755332E-2</v>
      </c>
      <c r="M79" s="96">
        <v>6.952578877763084E-2</v>
      </c>
    </row>
    <row r="80" spans="1:14" x14ac:dyDescent="0.2">
      <c r="A80" s="97" t="s">
        <v>77</v>
      </c>
      <c r="B80" s="99"/>
      <c r="C80" s="100">
        <v>1.6298070753304531E-2</v>
      </c>
      <c r="D80" s="100">
        <v>9.1542969585490016E-3</v>
      </c>
      <c r="E80" s="100">
        <v>1.5442528981477521E-2</v>
      </c>
      <c r="F80" s="100">
        <v>0</v>
      </c>
      <c r="G80" s="100">
        <v>0</v>
      </c>
      <c r="H80" s="100">
        <v>0.18004876588099414</v>
      </c>
      <c r="I80" s="100">
        <v>0.35979809214184882</v>
      </c>
      <c r="J80" s="100">
        <v>6.1042905419857123E-2</v>
      </c>
      <c r="K80" s="100">
        <v>0.13153954741840271</v>
      </c>
      <c r="L80" s="100">
        <v>0.13363562475937887</v>
      </c>
      <c r="M80" s="100">
        <v>9.3040167686187281E-2</v>
      </c>
    </row>
    <row r="81" spans="1:14" x14ac:dyDescent="0.2">
      <c r="A81" s="53" t="s">
        <v>78</v>
      </c>
      <c r="B81" s="55" t="s">
        <v>20</v>
      </c>
      <c r="C81" s="56">
        <v>0</v>
      </c>
      <c r="D81" s="56">
        <v>4.9059689288634507E-3</v>
      </c>
      <c r="E81" s="56">
        <v>0.13246116107931316</v>
      </c>
      <c r="F81" s="56">
        <v>0</v>
      </c>
      <c r="G81" s="56">
        <v>0</v>
      </c>
      <c r="H81" s="56">
        <v>0.44317252657399836</v>
      </c>
      <c r="I81" s="56">
        <v>0.10874897792313983</v>
      </c>
      <c r="J81" s="57">
        <v>8.9125102207686019E-2</v>
      </c>
      <c r="K81" s="56">
        <v>5.5600981193785773E-2</v>
      </c>
      <c r="L81" s="56">
        <v>0.14881439084219134</v>
      </c>
      <c r="M81" s="56">
        <v>1.7170891251022075E-2</v>
      </c>
      <c r="N81" s="51"/>
    </row>
    <row r="82" spans="1:14" x14ac:dyDescent="0.2">
      <c r="A82" s="55"/>
      <c r="B82" s="55" t="s">
        <v>22</v>
      </c>
      <c r="C82" s="56">
        <v>0.35735150925024345</v>
      </c>
      <c r="D82" s="56">
        <v>0</v>
      </c>
      <c r="E82" s="56">
        <v>5.939629990262902E-2</v>
      </c>
      <c r="F82" s="56">
        <v>0</v>
      </c>
      <c r="G82" s="56">
        <v>0</v>
      </c>
      <c r="H82" s="57">
        <v>0.15774099318403115</v>
      </c>
      <c r="I82" s="56">
        <v>0.24148003894839337</v>
      </c>
      <c r="J82" s="57">
        <v>0</v>
      </c>
      <c r="K82" s="57">
        <v>0.12074001947419669</v>
      </c>
      <c r="L82" s="56">
        <v>6.3291139240506333E-2</v>
      </c>
      <c r="M82" s="56">
        <v>0</v>
      </c>
    </row>
    <row r="83" spans="1:14" x14ac:dyDescent="0.2">
      <c r="A83" s="95"/>
      <c r="B83" s="95" t="s">
        <v>21</v>
      </c>
      <c r="C83" s="96">
        <v>0.32237037037037036</v>
      </c>
      <c r="D83" s="96">
        <v>0</v>
      </c>
      <c r="E83" s="96">
        <v>4.5037037037037035E-2</v>
      </c>
      <c r="F83" s="96">
        <v>2.7259259259259261E-2</v>
      </c>
      <c r="G83" s="96">
        <v>0</v>
      </c>
      <c r="H83" s="96">
        <v>0.26666666666666666</v>
      </c>
      <c r="I83" s="96">
        <v>0.27259259259259261</v>
      </c>
      <c r="J83" s="96">
        <v>0</v>
      </c>
      <c r="K83" s="96">
        <v>6.6074074074074077E-2</v>
      </c>
      <c r="L83" s="96">
        <v>0</v>
      </c>
      <c r="M83" s="96">
        <v>0</v>
      </c>
    </row>
    <row r="84" spans="1:14" x14ac:dyDescent="0.2">
      <c r="A84" s="97" t="s">
        <v>79</v>
      </c>
      <c r="B84" s="99"/>
      <c r="C84" s="100">
        <v>0.25866666666666666</v>
      </c>
      <c r="D84" s="100">
        <v>1.0666666666666667E-3</v>
      </c>
      <c r="E84" s="100">
        <v>6.6666666666666666E-2</v>
      </c>
      <c r="F84" s="100">
        <v>1.6355555555555557E-2</v>
      </c>
      <c r="G84" s="100">
        <v>0</v>
      </c>
      <c r="H84" s="100">
        <v>0.28515555555555555</v>
      </c>
      <c r="I84" s="100">
        <v>0.23128888888888888</v>
      </c>
      <c r="J84" s="100">
        <v>1.9377777777777778E-2</v>
      </c>
      <c r="K84" s="100">
        <v>7.3777777777777775E-2</v>
      </c>
      <c r="L84" s="100">
        <v>4.3911111111111109E-2</v>
      </c>
      <c r="M84" s="100">
        <v>3.7333333333333333E-3</v>
      </c>
    </row>
    <row r="85" spans="1:14" x14ac:dyDescent="0.2">
      <c r="A85" s="53" t="s">
        <v>80</v>
      </c>
      <c r="B85" s="55" t="s">
        <v>20</v>
      </c>
      <c r="C85" s="56">
        <v>0.12470661543254752</v>
      </c>
      <c r="D85" s="56">
        <v>2.191297123273445E-2</v>
      </c>
      <c r="E85" s="56">
        <v>3.2028248000830824E-2</v>
      </c>
      <c r="F85" s="56">
        <v>0</v>
      </c>
      <c r="G85" s="56">
        <v>1.7904247585419048E-2</v>
      </c>
      <c r="H85" s="56">
        <v>0.16772250493301485</v>
      </c>
      <c r="I85" s="56">
        <v>0.16157441063454148</v>
      </c>
      <c r="J85" s="57">
        <v>0.17297746391110189</v>
      </c>
      <c r="K85" s="56">
        <v>0.10260670890019732</v>
      </c>
      <c r="L85" s="56">
        <v>0.14709731020874442</v>
      </c>
      <c r="M85" s="56">
        <v>5.1469519160868213E-2</v>
      </c>
      <c r="N85" s="51"/>
    </row>
    <row r="86" spans="1:14" x14ac:dyDescent="0.2">
      <c r="A86" s="55"/>
      <c r="B86" s="55" t="s">
        <v>22</v>
      </c>
      <c r="C86" s="56">
        <v>0.20559139784946237</v>
      </c>
      <c r="D86" s="56">
        <v>4.7311827956989248E-4</v>
      </c>
      <c r="E86" s="56">
        <v>0</v>
      </c>
      <c r="F86" s="56">
        <v>6.1075268817204304E-3</v>
      </c>
      <c r="G86" s="56">
        <v>0</v>
      </c>
      <c r="H86" s="57">
        <v>0.23720430107526883</v>
      </c>
      <c r="I86" s="56">
        <v>0.46279569892473116</v>
      </c>
      <c r="J86" s="57">
        <v>0</v>
      </c>
      <c r="K86" s="57">
        <v>7.8752688172043006E-2</v>
      </c>
      <c r="L86" s="56">
        <v>8.8172043010752692E-3</v>
      </c>
      <c r="M86" s="56">
        <v>2.5806451612903227E-4</v>
      </c>
    </row>
    <row r="87" spans="1:14" x14ac:dyDescent="0.2">
      <c r="A87" s="95"/>
      <c r="B87" s="95" t="s">
        <v>21</v>
      </c>
      <c r="C87" s="96">
        <v>0.1640092849804026</v>
      </c>
      <c r="D87" s="96">
        <v>6.1836447353400053E-3</v>
      </c>
      <c r="E87" s="96">
        <v>1.6553141291525554E-3</v>
      </c>
      <c r="F87" s="96">
        <v>4.9811636668061952E-2</v>
      </c>
      <c r="G87" s="96">
        <v>2.6446972868069563E-3</v>
      </c>
      <c r="H87" s="96">
        <v>0.18490049088625898</v>
      </c>
      <c r="I87" s="96">
        <v>0.36205715590395371</v>
      </c>
      <c r="J87" s="96">
        <v>1.1454012709768256E-2</v>
      </c>
      <c r="K87" s="96">
        <v>9.7168842041173556E-2</v>
      </c>
      <c r="L87" s="96">
        <v>0.11684234559914761</v>
      </c>
      <c r="M87" s="96">
        <v>3.2725750599337873E-3</v>
      </c>
    </row>
    <row r="88" spans="1:14" x14ac:dyDescent="0.2">
      <c r="A88" s="97" t="s">
        <v>81</v>
      </c>
      <c r="B88" s="99"/>
      <c r="C88" s="100">
        <v>0.15654320589255605</v>
      </c>
      <c r="D88" s="100">
        <v>1.1221995433753115E-2</v>
      </c>
      <c r="E88" s="100">
        <v>1.3142078045710874E-2</v>
      </c>
      <c r="F88" s="100">
        <v>2.2266504239510137E-2</v>
      </c>
      <c r="G88" s="100">
        <v>8.0756415738223366E-3</v>
      </c>
      <c r="H88" s="100">
        <v>0.18803901478786314</v>
      </c>
      <c r="I88" s="100">
        <v>0.30308262002533221</v>
      </c>
      <c r="J88" s="100">
        <v>7.2043435818415047E-2</v>
      </c>
      <c r="K88" s="100">
        <v>9.5826643969891809E-2</v>
      </c>
      <c r="L88" s="100">
        <v>0.10833138366961671</v>
      </c>
      <c r="M88" s="100">
        <v>2.1427476543528595E-2</v>
      </c>
    </row>
    <row r="89" spans="1:14" x14ac:dyDescent="0.2">
      <c r="A89" s="53" t="s">
        <v>82</v>
      </c>
      <c r="B89" s="55" t="s">
        <v>20</v>
      </c>
      <c r="C89" s="56">
        <v>0.13302300295606673</v>
      </c>
      <c r="D89" s="56">
        <v>3.6288267473072608E-2</v>
      </c>
      <c r="E89" s="56">
        <v>4.818048995956644E-2</v>
      </c>
      <c r="F89" s="56">
        <v>0</v>
      </c>
      <c r="G89" s="56">
        <v>4.0127756447283475E-2</v>
      </c>
      <c r="H89" s="56">
        <v>0.14309741429105366</v>
      </c>
      <c r="I89" s="56">
        <v>0.12799429173320648</v>
      </c>
      <c r="J89" s="57">
        <v>0.14894159219870204</v>
      </c>
      <c r="K89" s="56">
        <v>6.6902245931161022E-2</v>
      </c>
      <c r="L89" s="56">
        <v>0.20243960449865789</v>
      </c>
      <c r="M89" s="56">
        <v>5.3005334511229657E-2</v>
      </c>
      <c r="N89" s="51"/>
    </row>
    <row r="90" spans="1:14" x14ac:dyDescent="0.2">
      <c r="A90" s="55"/>
      <c r="B90" s="55" t="s">
        <v>22</v>
      </c>
      <c r="C90" s="56">
        <v>0.15621436716077536</v>
      </c>
      <c r="D90" s="56">
        <v>5.2080957810718358E-2</v>
      </c>
      <c r="E90" s="56">
        <v>9.6921322690992023E-4</v>
      </c>
      <c r="F90" s="56">
        <v>1.9954389965792473E-4</v>
      </c>
      <c r="G90" s="56">
        <v>0</v>
      </c>
      <c r="H90" s="57">
        <v>0.23187001140250854</v>
      </c>
      <c r="I90" s="56">
        <v>0.38092930444697831</v>
      </c>
      <c r="J90" s="57">
        <v>0</v>
      </c>
      <c r="K90" s="57">
        <v>6.724629418472064E-2</v>
      </c>
      <c r="L90" s="56">
        <v>0.11031927023945268</v>
      </c>
      <c r="M90" s="56">
        <v>1.7103762827822122E-4</v>
      </c>
    </row>
    <row r="91" spans="1:14" x14ac:dyDescent="0.2">
      <c r="A91" s="95"/>
      <c r="B91" s="95" t="s">
        <v>21</v>
      </c>
      <c r="C91" s="96">
        <v>0.18522089352636573</v>
      </c>
      <c r="D91" s="96">
        <v>3.693221577744258E-2</v>
      </c>
      <c r="E91" s="96">
        <v>9.6101513054566382E-3</v>
      </c>
      <c r="F91" s="96">
        <v>0.11081219773897087</v>
      </c>
      <c r="G91" s="96">
        <v>0</v>
      </c>
      <c r="H91" s="96">
        <v>0.24222868428009392</v>
      </c>
      <c r="I91" s="96">
        <v>0.28203772528651622</v>
      </c>
      <c r="J91" s="96">
        <v>1.8333929432254654E-2</v>
      </c>
      <c r="K91" s="96">
        <v>5.3602251698881928E-2</v>
      </c>
      <c r="L91" s="96">
        <v>5.1098636229337399E-2</v>
      </c>
      <c r="M91" s="96">
        <v>1.012331472468005E-2</v>
      </c>
    </row>
    <row r="92" spans="1:14" x14ac:dyDescent="0.2">
      <c r="A92" s="97" t="s">
        <v>83</v>
      </c>
      <c r="B92" s="99"/>
      <c r="C92" s="100">
        <v>0.15937541469456362</v>
      </c>
      <c r="D92" s="100">
        <v>4.0050806008252816E-2</v>
      </c>
      <c r="E92" s="100">
        <v>2.2041213530575234E-2</v>
      </c>
      <c r="F92" s="100">
        <v>4.5074534436236567E-2</v>
      </c>
      <c r="G92" s="100">
        <v>1.4925844713078756E-2</v>
      </c>
      <c r="H92" s="100">
        <v>0.20305973497462859</v>
      </c>
      <c r="I92" s="100">
        <v>0.24666190623637432</v>
      </c>
      <c r="J92" s="100">
        <v>6.2850318169467109E-2</v>
      </c>
      <c r="K92" s="100">
        <v>6.1573848807891358E-2</v>
      </c>
      <c r="L92" s="100">
        <v>0.12051892902956733</v>
      </c>
      <c r="M92" s="100">
        <v>2.3867449399364294E-2</v>
      </c>
    </row>
    <row r="93" spans="1:14" x14ac:dyDescent="0.2">
      <c r="A93" s="49" t="s">
        <v>115</v>
      </c>
      <c r="B93" s="108" t="s">
        <v>20</v>
      </c>
      <c r="C93" s="54">
        <v>0.23561780890445222</v>
      </c>
      <c r="D93" s="54">
        <v>0</v>
      </c>
      <c r="E93" s="54">
        <v>0.20560280140070036</v>
      </c>
      <c r="F93" s="54">
        <v>0</v>
      </c>
      <c r="G93" s="54">
        <v>0</v>
      </c>
      <c r="H93" s="54">
        <v>0.24262131065532766</v>
      </c>
      <c r="I93" s="54">
        <v>1.5007503751875938E-2</v>
      </c>
      <c r="J93" s="54">
        <v>1.150575287643822E-2</v>
      </c>
      <c r="K93" s="54">
        <v>0</v>
      </c>
      <c r="L93" s="54">
        <v>0.1265632816408204</v>
      </c>
      <c r="M93" s="54">
        <v>0.1630815407703852</v>
      </c>
      <c r="N93" s="51"/>
    </row>
    <row r="94" spans="1:14" x14ac:dyDescent="0.2">
      <c r="A94" s="53" t="s">
        <v>84</v>
      </c>
      <c r="B94" s="55" t="s">
        <v>20</v>
      </c>
      <c r="C94" s="56">
        <v>0.18895477475882821</v>
      </c>
      <c r="D94" s="56">
        <v>3.9782281617842287E-2</v>
      </c>
      <c r="E94" s="56">
        <v>2.6639525621736437E-2</v>
      </c>
      <c r="F94" s="56">
        <v>0</v>
      </c>
      <c r="G94" s="56">
        <v>1.3496769625630586E-2</v>
      </c>
      <c r="H94" s="56">
        <v>0.17019205239401716</v>
      </c>
      <c r="I94" s="56">
        <v>0.13928223736613859</v>
      </c>
      <c r="J94" s="57">
        <v>0.15178334365873086</v>
      </c>
      <c r="K94" s="56">
        <v>8.9698203380830163E-2</v>
      </c>
      <c r="L94" s="56">
        <v>0.12180281440835472</v>
      </c>
      <c r="M94" s="56">
        <v>5.8367997167890963E-2</v>
      </c>
    </row>
    <row r="95" spans="1:14" x14ac:dyDescent="0.2">
      <c r="A95" s="55"/>
      <c r="B95" s="55" t="s">
        <v>22</v>
      </c>
      <c r="C95" s="56">
        <v>0.38464357705699104</v>
      </c>
      <c r="D95" s="56">
        <v>1.8654938610958401E-2</v>
      </c>
      <c r="E95" s="56">
        <v>0</v>
      </c>
      <c r="F95" s="56">
        <v>1.0995052226498076E-4</v>
      </c>
      <c r="G95" s="56">
        <v>0</v>
      </c>
      <c r="H95" s="57">
        <v>0.28840021990104453</v>
      </c>
      <c r="I95" s="56">
        <v>0.23899578522997983</v>
      </c>
      <c r="J95" s="57">
        <v>0</v>
      </c>
      <c r="K95" s="57">
        <v>6.7949422759758113E-2</v>
      </c>
      <c r="L95" s="56">
        <v>6.5970313358988458E-4</v>
      </c>
      <c r="M95" s="56">
        <v>5.8640278541323074E-4</v>
      </c>
    </row>
    <row r="96" spans="1:14" x14ac:dyDescent="0.2">
      <c r="A96" s="95"/>
      <c r="B96" s="95" t="s">
        <v>21</v>
      </c>
      <c r="C96" s="96">
        <v>0.38039117873251438</v>
      </c>
      <c r="D96" s="96">
        <v>5.1921597971357904E-2</v>
      </c>
      <c r="E96" s="96">
        <v>4.4480472241275387E-3</v>
      </c>
      <c r="F96" s="96">
        <v>2.118018748311197E-2</v>
      </c>
      <c r="G96" s="96">
        <v>4.6143293633472597E-3</v>
      </c>
      <c r="H96" s="96">
        <v>0.14701419633763588</v>
      </c>
      <c r="I96" s="96">
        <v>0.26046018582029057</v>
      </c>
      <c r="J96" s="96">
        <v>1.1203259129928707E-2</v>
      </c>
      <c r="K96" s="96">
        <v>3.7683689800669287E-2</v>
      </c>
      <c r="L96" s="96">
        <v>7.8173390700671364E-2</v>
      </c>
      <c r="M96" s="96">
        <v>2.9099374363451185E-3</v>
      </c>
      <c r="N96" s="51"/>
    </row>
    <row r="97" spans="1:14" x14ac:dyDescent="0.2">
      <c r="A97" s="97" t="s">
        <v>85</v>
      </c>
      <c r="B97" s="99"/>
      <c r="C97" s="100">
        <v>0.30960594400955288</v>
      </c>
      <c r="D97" s="100">
        <v>3.9845097518906726E-2</v>
      </c>
      <c r="E97" s="100">
        <v>1.1758657290699217E-2</v>
      </c>
      <c r="F97" s="100">
        <v>8.4748573703064874E-3</v>
      </c>
      <c r="G97" s="100">
        <v>6.8992968024412897E-3</v>
      </c>
      <c r="H97" s="100">
        <v>0.18769072575295209</v>
      </c>
      <c r="I97" s="100">
        <v>0.21018807217725885</v>
      </c>
      <c r="J97" s="100">
        <v>6.1355645482287384E-2</v>
      </c>
      <c r="K97" s="100">
        <v>6.4025806023616821E-2</v>
      </c>
      <c r="L97" s="100">
        <v>7.6986864800318425E-2</v>
      </c>
      <c r="M97" s="100">
        <v>2.3169032771659812E-2</v>
      </c>
    </row>
    <row r="98" spans="1:14" x14ac:dyDescent="0.2">
      <c r="A98" s="53" t="s">
        <v>86</v>
      </c>
      <c r="B98" s="55" t="s">
        <v>20</v>
      </c>
      <c r="C98" s="56">
        <v>0.10091943957968476</v>
      </c>
      <c r="D98" s="56">
        <v>4.3563922942206658E-2</v>
      </c>
      <c r="E98" s="56">
        <v>2.3598949211908932E-2</v>
      </c>
      <c r="F98" s="56">
        <v>0</v>
      </c>
      <c r="G98" s="56">
        <v>3.563922942206655E-2</v>
      </c>
      <c r="H98" s="56">
        <v>0.21838879159369526</v>
      </c>
      <c r="I98" s="56">
        <v>0.10604203152364274</v>
      </c>
      <c r="J98" s="57">
        <v>0.24597197898423817</v>
      </c>
      <c r="K98" s="56">
        <v>5.5735551663747808E-2</v>
      </c>
      <c r="L98" s="56">
        <v>0.12250437828371279</v>
      </c>
      <c r="M98" s="56">
        <v>4.7635726795096325E-2</v>
      </c>
    </row>
    <row r="99" spans="1:14" x14ac:dyDescent="0.2">
      <c r="A99" s="55"/>
      <c r="B99" s="55" t="s">
        <v>22</v>
      </c>
      <c r="C99" s="56">
        <v>0.24027697634160416</v>
      </c>
      <c r="D99" s="56">
        <v>4.7893825735718411E-3</v>
      </c>
      <c r="E99" s="56">
        <v>5.1933064050779E-3</v>
      </c>
      <c r="F99" s="56">
        <v>4.6624350836699364E-2</v>
      </c>
      <c r="G99" s="56">
        <v>0</v>
      </c>
      <c r="H99" s="57">
        <v>0.24598961338718983</v>
      </c>
      <c r="I99" s="56">
        <v>0.35372186959030583</v>
      </c>
      <c r="J99" s="57">
        <v>0</v>
      </c>
      <c r="K99" s="57">
        <v>2.7351413733410272E-2</v>
      </c>
      <c r="L99" s="56">
        <v>7.5937680323139065E-2</v>
      </c>
      <c r="M99" s="56">
        <v>1.154068090017311E-4</v>
      </c>
    </row>
    <row r="100" spans="1:14" x14ac:dyDescent="0.2">
      <c r="A100" s="95"/>
      <c r="B100" s="95" t="s">
        <v>21</v>
      </c>
      <c r="C100" s="96">
        <v>0.23016774419011007</v>
      </c>
      <c r="D100" s="96">
        <v>8.6274681111305263E-2</v>
      </c>
      <c r="E100" s="96">
        <v>1.4109732657697011E-2</v>
      </c>
      <c r="F100" s="96">
        <v>0.11737724969421633</v>
      </c>
      <c r="G100" s="96">
        <v>4.4557050497990563E-3</v>
      </c>
      <c r="H100" s="96">
        <v>0.15795911235366067</v>
      </c>
      <c r="I100" s="96">
        <v>0.32072339681984974</v>
      </c>
      <c r="J100" s="96">
        <v>1.555128429145553E-2</v>
      </c>
      <c r="K100" s="96">
        <v>3.4640922593045603E-2</v>
      </c>
      <c r="L100" s="96">
        <v>9.1298270138039494E-3</v>
      </c>
      <c r="M100" s="96">
        <v>9.610344225056789E-3</v>
      </c>
      <c r="N100" s="51"/>
    </row>
    <row r="101" spans="1:14" x14ac:dyDescent="0.2">
      <c r="A101" s="97" t="s">
        <v>87</v>
      </c>
      <c r="B101" s="99"/>
      <c r="C101" s="100">
        <v>0.1861342805493007</v>
      </c>
      <c r="D101" s="100">
        <v>4.8412673242206085E-2</v>
      </c>
      <c r="E101" s="100">
        <v>1.5096254479718373E-2</v>
      </c>
      <c r="F101" s="100">
        <v>5.5421648536361043E-2</v>
      </c>
      <c r="G101" s="100">
        <v>1.4525387713678601E-2</v>
      </c>
      <c r="H101" s="100">
        <v>0.20403729662871459</v>
      </c>
      <c r="I101" s="100">
        <v>0.25203767720655862</v>
      </c>
      <c r="J101" s="100">
        <v>9.4732168342266346E-2</v>
      </c>
      <c r="K101" s="100">
        <v>4.0277821826139357E-2</v>
      </c>
      <c r="L101" s="100">
        <v>6.8551584155275763E-2</v>
      </c>
      <c r="M101" s="100">
        <v>2.0773207319780534E-2</v>
      </c>
    </row>
    <row r="102" spans="1:14" x14ac:dyDescent="0.2">
      <c r="A102" s="53" t="s">
        <v>88</v>
      </c>
      <c r="B102" s="55" t="s">
        <v>20</v>
      </c>
      <c r="C102" s="56">
        <v>0.14878794051741698</v>
      </c>
      <c r="D102" s="56">
        <v>1.2629863515991036E-2</v>
      </c>
      <c r="E102" s="56">
        <v>3.0393155428804237E-2</v>
      </c>
      <c r="F102" s="56">
        <v>0</v>
      </c>
      <c r="G102" s="56">
        <v>3.6789570177225506E-2</v>
      </c>
      <c r="H102" s="56">
        <v>0.17119576288449787</v>
      </c>
      <c r="I102" s="56">
        <v>9.9938887757180683E-2</v>
      </c>
      <c r="J102" s="57">
        <v>0.22224485638622937</v>
      </c>
      <c r="K102" s="56">
        <v>8.0668160521491145E-2</v>
      </c>
      <c r="L102" s="56">
        <v>0.16007333469138318</v>
      </c>
      <c r="M102" s="56">
        <v>3.7278468119779994E-2</v>
      </c>
    </row>
    <row r="103" spans="1:14" x14ac:dyDescent="0.2">
      <c r="A103" s="55"/>
      <c r="B103" s="55" t="s">
        <v>22</v>
      </c>
      <c r="C103" s="56">
        <v>0.21034618928524418</v>
      </c>
      <c r="D103" s="56">
        <v>5.0875345531130711E-2</v>
      </c>
      <c r="E103" s="56">
        <v>0</v>
      </c>
      <c r="F103" s="56">
        <v>1.3163090693694878E-4</v>
      </c>
      <c r="G103" s="56">
        <v>0</v>
      </c>
      <c r="H103" s="57">
        <v>0.26773726470975384</v>
      </c>
      <c r="I103" s="56">
        <v>0.3439515598262472</v>
      </c>
      <c r="J103" s="57">
        <v>0</v>
      </c>
      <c r="K103" s="57">
        <v>3.8436224825589047E-2</v>
      </c>
      <c r="L103" s="56">
        <v>5.0414637356851387E-2</v>
      </c>
      <c r="M103" s="56">
        <v>3.8107147558246679E-2</v>
      </c>
    </row>
    <row r="104" spans="1:14" x14ac:dyDescent="0.2">
      <c r="A104" s="95"/>
      <c r="B104" s="95" t="s">
        <v>21</v>
      </c>
      <c r="C104" s="96">
        <v>0.24457072535109309</v>
      </c>
      <c r="D104" s="96">
        <v>1.1401476762704503E-2</v>
      </c>
      <c r="E104" s="96">
        <v>6.8408860576227018E-3</v>
      </c>
      <c r="F104" s="96">
        <v>3.6665701462284636E-2</v>
      </c>
      <c r="G104" s="96">
        <v>2.3164905168669464E-3</v>
      </c>
      <c r="H104" s="96">
        <v>0.25079629361517303</v>
      </c>
      <c r="I104" s="96">
        <v>0.33133053424062547</v>
      </c>
      <c r="J104" s="96">
        <v>1.2306355870855653E-2</v>
      </c>
      <c r="K104" s="96">
        <v>2.2332416389170408E-2</v>
      </c>
      <c r="L104" s="96">
        <v>6.2907195598668017E-2</v>
      </c>
      <c r="M104" s="96">
        <v>1.8531924134935571E-2</v>
      </c>
      <c r="N104" s="51"/>
    </row>
    <row r="105" spans="1:14" x14ac:dyDescent="0.2">
      <c r="A105" s="97" t="s">
        <v>89</v>
      </c>
      <c r="B105" s="99"/>
      <c r="C105" s="100">
        <v>0.20195347870619146</v>
      </c>
      <c r="D105" s="100">
        <v>2.0752000237505008E-2</v>
      </c>
      <c r="E105" s="100">
        <v>1.3879199014354209E-2</v>
      </c>
      <c r="F105" s="100">
        <v>1.5066724063710719E-2</v>
      </c>
      <c r="G105" s="100">
        <v>1.4354209034096814E-2</v>
      </c>
      <c r="H105" s="100">
        <v>0.22561491531461991</v>
      </c>
      <c r="I105" s="100">
        <v>0.24987011444772664</v>
      </c>
      <c r="J105" s="100">
        <v>8.6021345762762186E-2</v>
      </c>
      <c r="K105" s="100">
        <v>4.7218964775038223E-2</v>
      </c>
      <c r="L105" s="100">
        <v>9.5491858031380356E-2</v>
      </c>
      <c r="M105" s="100">
        <v>2.9777190612614485E-2</v>
      </c>
    </row>
    <row r="106" spans="1:14" x14ac:dyDescent="0.2">
      <c r="A106" s="97" t="s">
        <v>138</v>
      </c>
      <c r="B106" s="99" t="s">
        <v>20</v>
      </c>
      <c r="C106" s="100">
        <v>0.16926829268292684</v>
      </c>
      <c r="D106" s="100">
        <v>0.19658536585365854</v>
      </c>
      <c r="E106" s="100">
        <v>2.7804878048780488E-2</v>
      </c>
      <c r="F106" s="100">
        <v>0</v>
      </c>
      <c r="G106" s="100">
        <v>0</v>
      </c>
      <c r="H106" s="100">
        <v>0.33121951219512197</v>
      </c>
      <c r="I106" s="100">
        <v>5.2682926829268291E-2</v>
      </c>
      <c r="J106" s="100">
        <v>3.2195121951219513E-2</v>
      </c>
      <c r="K106" s="100">
        <v>0</v>
      </c>
      <c r="L106" s="100">
        <v>0.11073170731707317</v>
      </c>
      <c r="M106" s="100">
        <v>7.9512195121951221E-2</v>
      </c>
    </row>
    <row r="107" spans="1:14" x14ac:dyDescent="0.2">
      <c r="A107" s="53" t="s">
        <v>90</v>
      </c>
      <c r="B107" s="55" t="s">
        <v>20</v>
      </c>
      <c r="C107" s="56">
        <v>0.11095085277467277</v>
      </c>
      <c r="D107" s="56">
        <v>1.7608384716162453E-2</v>
      </c>
      <c r="E107" s="56">
        <v>4.997656221829589E-2</v>
      </c>
      <c r="F107" s="56">
        <v>0</v>
      </c>
      <c r="G107" s="56">
        <v>2.8341686799120181E-2</v>
      </c>
      <c r="H107" s="56">
        <v>0.20223800766836139</v>
      </c>
      <c r="I107" s="56">
        <v>0.15342732484765442</v>
      </c>
      <c r="J107" s="57">
        <v>0.16190098438683156</v>
      </c>
      <c r="K107" s="56">
        <v>6.8979194461471896E-2</v>
      </c>
      <c r="L107" s="56">
        <v>0.14003774083823123</v>
      </c>
      <c r="M107" s="56">
        <v>6.6539261289198182E-2</v>
      </c>
    </row>
    <row r="108" spans="1:14" x14ac:dyDescent="0.2">
      <c r="A108" s="55"/>
      <c r="B108" s="55" t="s">
        <v>22</v>
      </c>
      <c r="C108" s="56">
        <v>0.14418708989961304</v>
      </c>
      <c r="D108" s="56">
        <v>1.7665862823173127E-3</v>
      </c>
      <c r="E108" s="56">
        <v>3.000392574729404E-3</v>
      </c>
      <c r="F108" s="56">
        <v>3.6453367730357244E-4</v>
      </c>
      <c r="G108" s="56">
        <v>0</v>
      </c>
      <c r="H108" s="57">
        <v>0.40081879872132803</v>
      </c>
      <c r="I108" s="56">
        <v>0.31333071616847064</v>
      </c>
      <c r="J108" s="57">
        <v>0</v>
      </c>
      <c r="K108" s="57">
        <v>7.5346306993438389E-2</v>
      </c>
      <c r="L108" s="56">
        <v>3.1490101508608606E-2</v>
      </c>
      <c r="M108" s="56">
        <v>2.9695474174191015E-2</v>
      </c>
    </row>
    <row r="109" spans="1:14" x14ac:dyDescent="0.2">
      <c r="A109" s="95"/>
      <c r="B109" s="95" t="s">
        <v>21</v>
      </c>
      <c r="C109" s="96">
        <v>9.7329961856597952E-2</v>
      </c>
      <c r="D109" s="96">
        <v>5.5211503021471736E-2</v>
      </c>
      <c r="E109" s="96">
        <v>1.723953199331419E-2</v>
      </c>
      <c r="F109" s="96">
        <v>9.4447777825397511E-2</v>
      </c>
      <c r="G109" s="96">
        <v>7.7433249046414951E-2</v>
      </c>
      <c r="H109" s="96">
        <v>0.24076415377362534</v>
      </c>
      <c r="I109" s="96">
        <v>0.25206788668409547</v>
      </c>
      <c r="J109" s="96">
        <v>8.7997685681224014E-2</v>
      </c>
      <c r="K109" s="96">
        <v>5.3893627051815026E-3</v>
      </c>
      <c r="L109" s="96">
        <v>6.7575965370933869E-2</v>
      </c>
      <c r="M109" s="96">
        <v>4.5429220417434538E-3</v>
      </c>
    </row>
    <row r="110" spans="1:14" ht="11.25" customHeight="1" x14ac:dyDescent="0.2">
      <c r="A110" s="97" t="s">
        <v>91</v>
      </c>
      <c r="B110" s="99"/>
      <c r="C110" s="100">
        <v>0.11054558821450283</v>
      </c>
      <c r="D110" s="100">
        <v>3.1485487268665791E-2</v>
      </c>
      <c r="E110" s="100">
        <v>2.7682345788975132E-2</v>
      </c>
      <c r="F110" s="100">
        <v>4.1603634427148872E-2</v>
      </c>
      <c r="G110" s="100">
        <v>4.5171141366586079E-2</v>
      </c>
      <c r="H110" s="100">
        <v>0.25255781293445118</v>
      </c>
      <c r="I110" s="100">
        <v>0.22368786906259866</v>
      </c>
      <c r="J110" s="100">
        <v>0.10218527472631048</v>
      </c>
      <c r="K110" s="100">
        <v>4.2079616198460838E-2</v>
      </c>
      <c r="L110" s="100">
        <v>8.9922853251521023E-2</v>
      </c>
      <c r="M110" s="100">
        <v>3.3078376760779099E-2</v>
      </c>
    </row>
    <row r="111" spans="1:14" x14ac:dyDescent="0.2">
      <c r="A111" s="53" t="s">
        <v>92</v>
      </c>
      <c r="B111" s="55" t="s">
        <v>20</v>
      </c>
      <c r="C111" s="56">
        <v>0.15425092746507557</v>
      </c>
      <c r="D111" s="56">
        <v>2.4405816884818195E-2</v>
      </c>
      <c r="E111" s="56">
        <v>3.4951947951870892E-2</v>
      </c>
      <c r="F111" s="56">
        <v>0</v>
      </c>
      <c r="G111" s="56">
        <v>2.1741762899195279E-2</v>
      </c>
      <c r="H111" s="56">
        <v>0.1686059952223164</v>
      </c>
      <c r="I111" s="56">
        <v>0.13538237981483725</v>
      </c>
      <c r="J111" s="57">
        <v>0.1767742929798875</v>
      </c>
      <c r="K111" s="56">
        <v>8.6097381080813301E-2</v>
      </c>
      <c r="L111" s="56">
        <v>0.14052334349783682</v>
      </c>
      <c r="M111" s="56">
        <v>5.7266152203348783E-2</v>
      </c>
    </row>
    <row r="112" spans="1:14" x14ac:dyDescent="0.2">
      <c r="A112" s="55"/>
      <c r="B112" s="55" t="s">
        <v>22</v>
      </c>
      <c r="C112" s="56">
        <v>0.32452178847563429</v>
      </c>
      <c r="D112" s="56">
        <v>2.0925448655805926E-2</v>
      </c>
      <c r="E112" s="56">
        <v>0</v>
      </c>
      <c r="F112" s="56">
        <v>2.3644574752323079E-4</v>
      </c>
      <c r="G112" s="56">
        <v>0</v>
      </c>
      <c r="H112" s="57">
        <v>0.2001986144279195</v>
      </c>
      <c r="I112" s="56">
        <v>0.3663253966377415</v>
      </c>
      <c r="J112" s="57">
        <v>0</v>
      </c>
      <c r="K112" s="57">
        <v>3.3977253919088263E-2</v>
      </c>
      <c r="L112" s="56">
        <v>2.9697585888917789E-2</v>
      </c>
      <c r="M112" s="56">
        <v>2.4117466247369542E-2</v>
      </c>
    </row>
    <row r="113" spans="1:256" x14ac:dyDescent="0.2">
      <c r="A113" s="95"/>
      <c r="B113" s="95" t="s">
        <v>21</v>
      </c>
      <c r="C113" s="96">
        <v>0.30534994503481128</v>
      </c>
      <c r="D113" s="96">
        <v>2.6517649932820325E-2</v>
      </c>
      <c r="E113" s="96">
        <v>2.0251618419445463E-2</v>
      </c>
      <c r="F113" s="96">
        <v>4.1883473799926713E-2</v>
      </c>
      <c r="G113" s="96">
        <v>5.6064492488090874E-3</v>
      </c>
      <c r="H113" s="96">
        <v>0.15467204104067425</v>
      </c>
      <c r="I113" s="96">
        <v>0.32883840234518136</v>
      </c>
      <c r="J113" s="96">
        <v>4.9712959570050079E-3</v>
      </c>
      <c r="K113" s="96">
        <v>2.5381702699401491E-2</v>
      </c>
      <c r="L113" s="96">
        <v>8.3852449004519367E-2</v>
      </c>
      <c r="M113" s="96">
        <v>2.6749725174056429E-3</v>
      </c>
    </row>
    <row r="114" spans="1:256" x14ac:dyDescent="0.2">
      <c r="A114" s="97" t="s">
        <v>93</v>
      </c>
      <c r="B114" s="99"/>
      <c r="C114" s="100">
        <v>0.24528143924242565</v>
      </c>
      <c r="D114" s="100">
        <v>2.4525353252527884E-2</v>
      </c>
      <c r="E114" s="100">
        <v>2.2478860661761284E-2</v>
      </c>
      <c r="F114" s="100">
        <v>1.5995200044650746E-2</v>
      </c>
      <c r="G114" s="100">
        <v>1.1320824922558859E-2</v>
      </c>
      <c r="H114" s="100">
        <v>0.16951470218881684</v>
      </c>
      <c r="I114" s="100">
        <v>0.25447670254230192</v>
      </c>
      <c r="J114" s="100">
        <v>7.6580682970390973E-2</v>
      </c>
      <c r="K114" s="100">
        <v>5.2725090929386702E-2</v>
      </c>
      <c r="L114" s="100">
        <v>9.7143282388070809E-2</v>
      </c>
      <c r="M114" s="100">
        <v>2.9957860857108307E-2</v>
      </c>
    </row>
    <row r="115" spans="1:256" x14ac:dyDescent="0.2">
      <c r="A115" s="97" t="s">
        <v>139</v>
      </c>
      <c r="B115" s="99" t="s">
        <v>21</v>
      </c>
      <c r="C115" s="100">
        <v>0</v>
      </c>
      <c r="D115" s="100">
        <v>0</v>
      </c>
      <c r="E115" s="100">
        <v>0</v>
      </c>
      <c r="F115" s="100">
        <v>0</v>
      </c>
      <c r="G115" s="100">
        <v>0</v>
      </c>
      <c r="H115" s="100">
        <v>0</v>
      </c>
      <c r="I115" s="100">
        <v>0.40926640926640928</v>
      </c>
      <c r="J115" s="100">
        <v>0</v>
      </c>
      <c r="K115" s="100">
        <v>0</v>
      </c>
      <c r="L115" s="100">
        <v>0.15637065637065636</v>
      </c>
      <c r="M115" s="100">
        <v>0.43436293436293438</v>
      </c>
    </row>
    <row r="116" spans="1:256" x14ac:dyDescent="0.2">
      <c r="A116" s="53" t="s">
        <v>116</v>
      </c>
      <c r="B116" s="55" t="s">
        <v>20</v>
      </c>
      <c r="C116" s="56">
        <v>2.7777777777777776E-2</v>
      </c>
      <c r="D116" s="56">
        <v>8.3333333333333329E-2</v>
      </c>
      <c r="E116" s="56">
        <v>0</v>
      </c>
      <c r="F116" s="56">
        <v>0</v>
      </c>
      <c r="G116" s="56">
        <v>0</v>
      </c>
      <c r="H116" s="56">
        <v>0.28333333333333333</v>
      </c>
      <c r="I116" s="56">
        <v>0.33888888888888891</v>
      </c>
      <c r="J116" s="57">
        <v>0</v>
      </c>
      <c r="K116" s="56">
        <v>2.7777777777777776E-2</v>
      </c>
      <c r="L116" s="56">
        <v>0.2</v>
      </c>
      <c r="M116" s="56">
        <v>3.888888888888889E-2</v>
      </c>
    </row>
    <row r="117" spans="1:256" x14ac:dyDescent="0.2">
      <c r="A117" s="55"/>
      <c r="B117" s="55" t="s">
        <v>22</v>
      </c>
      <c r="C117" s="56">
        <v>0.3</v>
      </c>
      <c r="D117" s="56">
        <v>0</v>
      </c>
      <c r="E117" s="56">
        <v>0</v>
      </c>
      <c r="F117" s="56">
        <v>0</v>
      </c>
      <c r="G117" s="56">
        <v>0</v>
      </c>
      <c r="H117" s="57">
        <v>0.7</v>
      </c>
      <c r="I117" s="56">
        <v>0</v>
      </c>
      <c r="J117" s="57">
        <v>0</v>
      </c>
      <c r="K117" s="57">
        <v>0</v>
      </c>
      <c r="L117" s="56">
        <v>0</v>
      </c>
      <c r="M117" s="56">
        <v>0</v>
      </c>
    </row>
    <row r="118" spans="1:256" x14ac:dyDescent="0.2">
      <c r="A118" s="95"/>
      <c r="B118" s="95" t="s">
        <v>21</v>
      </c>
      <c r="C118" s="96">
        <v>0</v>
      </c>
      <c r="D118" s="96">
        <v>0</v>
      </c>
      <c r="E118" s="96">
        <v>0</v>
      </c>
      <c r="F118" s="96">
        <v>0</v>
      </c>
      <c r="G118" s="96">
        <v>0</v>
      </c>
      <c r="H118" s="96">
        <v>1</v>
      </c>
      <c r="I118" s="96">
        <v>0</v>
      </c>
      <c r="J118" s="96">
        <v>0</v>
      </c>
      <c r="K118" s="96">
        <v>0</v>
      </c>
      <c r="L118" s="96">
        <v>0</v>
      </c>
      <c r="M118" s="96">
        <v>0</v>
      </c>
    </row>
    <row r="119" spans="1:256" x14ac:dyDescent="0.2">
      <c r="A119" s="97" t="s">
        <v>119</v>
      </c>
      <c r="B119" s="99"/>
      <c r="C119" s="100">
        <v>8.98876404494382E-2</v>
      </c>
      <c r="D119" s="100">
        <v>4.2134831460674156E-2</v>
      </c>
      <c r="E119" s="100">
        <v>0</v>
      </c>
      <c r="F119" s="100">
        <v>0</v>
      </c>
      <c r="G119" s="100">
        <v>0</v>
      </c>
      <c r="H119" s="100">
        <v>0.5617977528089888</v>
      </c>
      <c r="I119" s="100">
        <v>0.17134831460674158</v>
      </c>
      <c r="J119" s="100">
        <v>0</v>
      </c>
      <c r="K119" s="100">
        <v>1.4044943820224719E-2</v>
      </c>
      <c r="L119" s="100">
        <v>0.10112359550561797</v>
      </c>
      <c r="M119" s="100">
        <v>1.9662921348314606E-2</v>
      </c>
    </row>
    <row r="120" spans="1:256" x14ac:dyDescent="0.2">
      <c r="A120" s="97" t="s">
        <v>117</v>
      </c>
      <c r="B120" s="99" t="s">
        <v>20</v>
      </c>
      <c r="C120" s="100">
        <v>3.8461538461538464E-2</v>
      </c>
      <c r="D120" s="100">
        <v>0.46153846153846156</v>
      </c>
      <c r="E120" s="100">
        <v>0</v>
      </c>
      <c r="F120" s="100">
        <v>0</v>
      </c>
      <c r="G120" s="100">
        <v>0</v>
      </c>
      <c r="H120" s="100">
        <v>0.5</v>
      </c>
      <c r="I120" s="100">
        <v>0</v>
      </c>
      <c r="J120" s="100">
        <v>0</v>
      </c>
      <c r="K120" s="100">
        <v>0</v>
      </c>
      <c r="L120" s="100">
        <v>0</v>
      </c>
      <c r="M120" s="100">
        <v>0</v>
      </c>
    </row>
    <row r="121" spans="1:256" ht="3.75" customHeight="1" x14ac:dyDescent="0.2">
      <c r="A121" s="105"/>
      <c r="B121" s="106"/>
      <c r="C121" s="107"/>
      <c r="D121" s="107"/>
      <c r="E121" s="107"/>
      <c r="F121" s="107"/>
      <c r="G121" s="107"/>
      <c r="H121" s="107"/>
      <c r="I121" s="107"/>
      <c r="J121" s="107"/>
      <c r="K121" s="107"/>
      <c r="L121" s="107"/>
      <c r="M121" s="107"/>
    </row>
    <row r="122" spans="1:256" x14ac:dyDescent="0.2">
      <c r="A122" s="97" t="s">
        <v>118</v>
      </c>
      <c r="B122" s="101" t="s">
        <v>20</v>
      </c>
      <c r="C122" s="102">
        <v>0.13978538375689822</v>
      </c>
      <c r="D122" s="102">
        <v>2.4323330425100757E-2</v>
      </c>
      <c r="E122" s="102">
        <v>5.3103230725345715E-2</v>
      </c>
      <c r="F122" s="102">
        <v>0</v>
      </c>
      <c r="G122" s="102">
        <v>2.2445690517260825E-2</v>
      </c>
      <c r="H122" s="102">
        <v>0.18027766808476589</v>
      </c>
      <c r="I122" s="102">
        <v>0.13956075485507299</v>
      </c>
      <c r="J122" s="103">
        <v>0.15884177163616039</v>
      </c>
      <c r="K122" s="102">
        <v>8.557252737773563E-2</v>
      </c>
      <c r="L122" s="102">
        <v>0.14481782154752862</v>
      </c>
      <c r="M122" s="102">
        <v>5.1271821074131009E-2</v>
      </c>
      <c r="R122" s="56"/>
      <c r="S122" s="56"/>
      <c r="T122" s="56"/>
      <c r="U122" s="56"/>
      <c r="V122" s="56"/>
      <c r="W122" s="57"/>
      <c r="X122" s="56"/>
      <c r="Y122" s="56"/>
      <c r="Z122" s="56"/>
      <c r="AA122" s="53"/>
      <c r="AB122" s="55"/>
      <c r="AC122" s="56"/>
      <c r="AD122" s="56"/>
      <c r="AE122" s="56"/>
      <c r="AF122" s="56"/>
      <c r="AG122" s="56"/>
      <c r="AH122" s="56"/>
      <c r="AI122" s="56"/>
      <c r="AJ122" s="57"/>
      <c r="AK122" s="56"/>
      <c r="AL122" s="56"/>
      <c r="AM122" s="56"/>
      <c r="AN122" s="53"/>
      <c r="AO122" s="55"/>
      <c r="AP122" s="56"/>
      <c r="AQ122" s="56"/>
      <c r="AR122" s="56"/>
      <c r="AS122" s="56"/>
      <c r="AT122" s="56"/>
      <c r="AU122" s="56"/>
      <c r="AV122" s="56"/>
      <c r="AW122" s="57"/>
      <c r="AX122" s="56"/>
      <c r="AY122" s="56"/>
      <c r="AZ122" s="56"/>
      <c r="BA122" s="53"/>
      <c r="BB122" s="55"/>
      <c r="BC122" s="56"/>
      <c r="BD122" s="56"/>
      <c r="BE122" s="56"/>
      <c r="BF122" s="56"/>
      <c r="BG122" s="56"/>
      <c r="BH122" s="56"/>
      <c r="BI122" s="56"/>
      <c r="BJ122" s="57"/>
      <c r="BK122" s="56"/>
      <c r="BL122" s="56"/>
      <c r="BM122" s="56"/>
      <c r="BN122" s="53"/>
      <c r="BO122" s="55"/>
      <c r="BP122" s="56"/>
      <c r="BQ122" s="56"/>
      <c r="BR122" s="56"/>
      <c r="BS122" s="56"/>
      <c r="BT122" s="56"/>
      <c r="BU122" s="56"/>
      <c r="BV122" s="56"/>
      <c r="BW122" s="57"/>
      <c r="BX122" s="56"/>
      <c r="BY122" s="56"/>
      <c r="BZ122" s="56"/>
      <c r="CA122" s="53"/>
      <c r="CB122" s="55"/>
      <c r="CC122" s="56"/>
      <c r="CD122" s="56"/>
      <c r="CE122" s="56"/>
      <c r="CF122" s="56"/>
      <c r="CG122" s="56"/>
      <c r="CH122" s="56"/>
      <c r="CI122" s="56"/>
      <c r="CJ122" s="57"/>
      <c r="CK122" s="56"/>
      <c r="CL122" s="56"/>
      <c r="CM122" s="56"/>
      <c r="CN122" s="53"/>
      <c r="CO122" s="55"/>
      <c r="CP122" s="56"/>
      <c r="CQ122" s="56"/>
      <c r="CR122" s="56"/>
      <c r="CS122" s="56"/>
      <c r="CT122" s="56"/>
      <c r="CU122" s="56"/>
      <c r="CV122" s="56"/>
      <c r="CW122" s="57"/>
      <c r="CX122" s="56"/>
      <c r="CY122" s="56"/>
      <c r="CZ122" s="56"/>
      <c r="DA122" s="53"/>
      <c r="DB122" s="55"/>
      <c r="DC122" s="56"/>
      <c r="DD122" s="56"/>
      <c r="DE122" s="56"/>
      <c r="DF122" s="56"/>
      <c r="DG122" s="56"/>
      <c r="DH122" s="56"/>
      <c r="DI122" s="56"/>
      <c r="DJ122" s="57"/>
      <c r="DK122" s="56"/>
      <c r="DL122" s="56"/>
      <c r="DM122" s="56"/>
      <c r="DN122" s="53"/>
      <c r="DO122" s="55"/>
      <c r="DP122" s="56"/>
      <c r="DQ122" s="56"/>
      <c r="DR122" s="56"/>
      <c r="DS122" s="56"/>
      <c r="DT122" s="56"/>
      <c r="DU122" s="56"/>
      <c r="DV122" s="56"/>
      <c r="DW122" s="57"/>
      <c r="DX122" s="56"/>
      <c r="DY122" s="56"/>
      <c r="DZ122" s="56"/>
      <c r="EA122" s="53"/>
      <c r="EB122" s="55"/>
      <c r="EC122" s="56"/>
      <c r="ED122" s="56"/>
      <c r="EE122" s="56"/>
      <c r="EF122" s="56"/>
      <c r="EG122" s="56"/>
      <c r="EH122" s="56"/>
      <c r="EI122" s="56"/>
      <c r="EJ122" s="57"/>
      <c r="EK122" s="56"/>
      <c r="EL122" s="56"/>
      <c r="EM122" s="56"/>
      <c r="EN122" s="53"/>
      <c r="EO122" s="55"/>
      <c r="EP122" s="56"/>
      <c r="EQ122" s="56"/>
      <c r="ER122" s="56"/>
      <c r="ES122" s="56"/>
      <c r="ET122" s="56"/>
      <c r="EU122" s="56"/>
      <c r="EV122" s="56"/>
      <c r="EW122" s="57"/>
      <c r="EX122" s="56"/>
      <c r="EY122" s="56"/>
      <c r="EZ122" s="56"/>
      <c r="FA122" s="53"/>
      <c r="FB122" s="55"/>
      <c r="FC122" s="56"/>
      <c r="FD122" s="56"/>
      <c r="FE122" s="56"/>
      <c r="FF122" s="56"/>
      <c r="FG122" s="56"/>
      <c r="FH122" s="56"/>
      <c r="FI122" s="56"/>
      <c r="FJ122" s="57"/>
      <c r="FK122" s="56"/>
      <c r="FL122" s="56"/>
      <c r="FM122" s="56"/>
      <c r="FN122" s="53"/>
      <c r="FO122" s="55"/>
      <c r="FP122" s="56"/>
      <c r="FQ122" s="56"/>
      <c r="FR122" s="56"/>
      <c r="FS122" s="56"/>
      <c r="FT122" s="56"/>
      <c r="FU122" s="56"/>
      <c r="FV122" s="56"/>
      <c r="FW122" s="57"/>
      <c r="FX122" s="56"/>
      <c r="FY122" s="56"/>
      <c r="FZ122" s="56"/>
      <c r="GA122" s="53"/>
      <c r="GB122" s="55"/>
      <c r="GC122" s="56"/>
      <c r="GD122" s="56"/>
      <c r="GE122" s="56"/>
      <c r="GF122" s="56"/>
      <c r="GG122" s="56"/>
      <c r="GH122" s="56"/>
      <c r="GI122" s="56"/>
      <c r="GJ122" s="57"/>
      <c r="GK122" s="56"/>
      <c r="GL122" s="56"/>
      <c r="GM122" s="56"/>
      <c r="GN122" s="53"/>
      <c r="GO122" s="55"/>
      <c r="GP122" s="56"/>
      <c r="GQ122" s="56"/>
      <c r="GR122" s="56"/>
      <c r="GS122" s="56"/>
      <c r="GT122" s="56"/>
      <c r="GU122" s="56"/>
      <c r="GV122" s="56"/>
      <c r="GW122" s="57"/>
      <c r="GX122" s="56"/>
      <c r="GY122" s="56"/>
      <c r="GZ122" s="56"/>
      <c r="HA122" s="53"/>
      <c r="HB122" s="55"/>
      <c r="HC122" s="56"/>
      <c r="HD122" s="56"/>
      <c r="HE122" s="56"/>
      <c r="HF122" s="56"/>
      <c r="HG122" s="56"/>
      <c r="HH122" s="56"/>
      <c r="HI122" s="56"/>
      <c r="HJ122" s="57"/>
      <c r="HK122" s="56"/>
      <c r="HL122" s="56"/>
      <c r="HM122" s="56"/>
      <c r="HN122" s="53"/>
      <c r="HO122" s="55"/>
      <c r="HP122" s="56"/>
      <c r="HQ122" s="56"/>
      <c r="HR122" s="56"/>
      <c r="HS122" s="56"/>
      <c r="HT122" s="56"/>
      <c r="HU122" s="56"/>
      <c r="HV122" s="56"/>
      <c r="HW122" s="57"/>
      <c r="HX122" s="56"/>
      <c r="HY122" s="56"/>
      <c r="HZ122" s="56"/>
      <c r="IA122" s="53"/>
      <c r="IB122" s="55"/>
      <c r="IC122" s="56"/>
      <c r="ID122" s="56"/>
      <c r="IE122" s="56"/>
      <c r="IF122" s="56"/>
      <c r="IG122" s="56"/>
      <c r="IH122" s="56"/>
      <c r="II122" s="56"/>
      <c r="IJ122" s="57"/>
      <c r="IK122" s="56"/>
      <c r="IL122" s="56"/>
      <c r="IM122" s="56"/>
      <c r="IN122" s="53"/>
      <c r="IO122" s="55"/>
      <c r="IP122" s="56"/>
      <c r="IQ122" s="56"/>
      <c r="IR122" s="56"/>
      <c r="IS122" s="56"/>
      <c r="IT122" s="56"/>
      <c r="IU122" s="56"/>
      <c r="IV122" s="56"/>
    </row>
    <row r="123" spans="1:256" x14ac:dyDescent="0.2">
      <c r="A123" s="98"/>
      <c r="B123" s="101" t="s">
        <v>20</v>
      </c>
      <c r="C123" s="102">
        <v>0.24771611276797512</v>
      </c>
      <c r="D123" s="102">
        <v>2.9324856821425837E-2</v>
      </c>
      <c r="E123" s="102">
        <v>4.6629977872848392E-3</v>
      </c>
      <c r="F123" s="102">
        <v>2.9273809266701875E-3</v>
      </c>
      <c r="G123" s="102">
        <v>4.6256938049865611E-3</v>
      </c>
      <c r="H123" s="103">
        <v>0.23826249830659554</v>
      </c>
      <c r="I123" s="102">
        <v>0.31885480701079261</v>
      </c>
      <c r="J123" s="103">
        <v>3.2788237072697607E-4</v>
      </c>
      <c r="K123" s="103">
        <v>8.5296537208758974E-2</v>
      </c>
      <c r="L123" s="102">
        <v>4.7835485511329615E-2</v>
      </c>
      <c r="M123" s="102">
        <v>2.0165747483453719E-2</v>
      </c>
    </row>
    <row r="124" spans="1:256" x14ac:dyDescent="0.2">
      <c r="A124" s="98"/>
      <c r="B124" s="58" t="s">
        <v>22</v>
      </c>
      <c r="C124" s="104">
        <v>0.2233161041036586</v>
      </c>
      <c r="D124" s="104">
        <v>3.5187077066243182E-2</v>
      </c>
      <c r="E124" s="104">
        <v>1.2834933190374558E-2</v>
      </c>
      <c r="F124" s="104">
        <v>7.4707423404104675E-2</v>
      </c>
      <c r="G124" s="104">
        <v>1.1166968431061165E-2</v>
      </c>
      <c r="H124" s="104">
        <v>0.17714311724305351</v>
      </c>
      <c r="I124" s="104">
        <v>0.29532180896796578</v>
      </c>
      <c r="J124" s="104">
        <v>3.3165087039640717E-2</v>
      </c>
      <c r="K124" s="104">
        <v>3.6107542761194787E-2</v>
      </c>
      <c r="L124" s="104">
        <v>8.1651376146788995E-2</v>
      </c>
      <c r="M124" s="104">
        <v>1.9398561645914043E-2</v>
      </c>
    </row>
    <row r="125" spans="1:256" x14ac:dyDescent="0.2">
      <c r="A125" s="99" t="s">
        <v>118</v>
      </c>
      <c r="B125" s="99"/>
      <c r="C125" s="100">
        <v>0.19239279380163715</v>
      </c>
      <c r="D125" s="100">
        <v>2.9405208765715854E-2</v>
      </c>
      <c r="E125" s="100">
        <v>2.8441829242464356E-2</v>
      </c>
      <c r="F125" s="100">
        <v>2.8817322902101435E-2</v>
      </c>
      <c r="G125" s="100">
        <v>1.4709953609507555E-2</v>
      </c>
      <c r="H125" s="100">
        <v>0.19038755574865085</v>
      </c>
      <c r="I125" s="100">
        <v>0.23337977248227168</v>
      </c>
      <c r="J125" s="100">
        <v>8.044558062226298E-2</v>
      </c>
      <c r="K125" s="100">
        <v>6.6815915736290935E-2</v>
      </c>
      <c r="L125" s="100">
        <v>0.10204287763496248</v>
      </c>
      <c r="M125" s="100">
        <v>3.3161189454134668E-2</v>
      </c>
    </row>
    <row r="127" spans="1:256" x14ac:dyDescent="0.2">
      <c r="A127" s="33" t="s">
        <v>141</v>
      </c>
    </row>
  </sheetData>
  <mergeCells count="1">
    <mergeCell ref="A1:M2"/>
  </mergeCells>
  <phoneticPr fontId="4" type="noConversion"/>
  <pageMargins left="0.78740157499999996" right="0.78740157499999996" top="0.984251969" bottom="0.984251969" header="0.4921259845" footer="0.4921259845"/>
  <pageSetup paperSize="9" orientation="landscape" r:id="rId1"/>
  <headerFooter alignWithMargins="0"/>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9" sqref="A5:G19"/>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Figure 9.1-1 Résultats 2014 CT</vt:lpstr>
      <vt:lpstr>Fig.9.1-2 Résult. 2014 CT graph</vt:lpstr>
      <vt:lpstr> Fig. 9.1-3 Participation CT</vt:lpstr>
      <vt:lpstr>Fig. 9.1-4  Répart. des voix CT</vt:lpstr>
      <vt:lpstr> Fig. 9.1-5 Partic CT proximité</vt:lpstr>
      <vt:lpstr> Fig. 9.1-6 Résult CT proximité</vt:lpstr>
      <vt:lpstr>Feuil1</vt:lpstr>
      <vt:lpstr>'Fig. 9.1-4  Répart. des voix CT'!Zone_d_impression</vt:lpstr>
    </vt:vector>
  </TitlesOfParts>
  <Company>MEIE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edavie-adc</dc:creator>
  <cp:lastModifiedBy>Nadine GAUTIER</cp:lastModifiedBy>
  <cp:lastPrinted>2013-08-08T14:46:48Z</cp:lastPrinted>
  <dcterms:created xsi:type="dcterms:W3CDTF">2013-07-15T14:34:37Z</dcterms:created>
  <dcterms:modified xsi:type="dcterms:W3CDTF">2017-09-11T17:58:14Z</dcterms:modified>
</cp:coreProperties>
</file>