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19\5-VP et envoi maquette\vue 2 recrutements\"/>
    </mc:Choice>
  </mc:AlternateContent>
  <bookViews>
    <workbookView xWindow="-60" yWindow="60" windowWidth="21630" windowHeight="5115" firstSheet="8" activeTab="12"/>
  </bookViews>
  <sheets>
    <sheet name="Figure V 2-1" sheetId="27" r:id="rId1"/>
    <sheet name="Figure V 2-2 " sheetId="44" r:id="rId2"/>
    <sheet name="Source Figure V 2-2" sheetId="45" r:id="rId3"/>
    <sheet name="Figure V 2-3" sheetId="28" r:id="rId4"/>
    <sheet name="Figure V 2-4" sheetId="29" r:id="rId5"/>
    <sheet name="Source Figure V 2-4" sheetId="41" r:id="rId6"/>
    <sheet name="Figure V 2-5" sheetId="14" r:id="rId7"/>
    <sheet name="Source Figure V 2-5 " sheetId="15" r:id="rId8"/>
    <sheet name="Figure V 2-6" sheetId="5" r:id="rId9"/>
    <sheet name="Source Figure V 2-6" sheetId="16" r:id="rId10"/>
    <sheet name="Figure V 2-7" sheetId="48" r:id="rId11"/>
    <sheet name="Source Figure V 2-7 " sheetId="49" r:id="rId12"/>
    <sheet name="Figure V2-E2" sheetId="60" r:id="rId13"/>
    <sheet name="Figure V2-8" sheetId="56" r:id="rId14"/>
    <sheet name="F V2-8 Source" sheetId="57" r:id="rId15"/>
    <sheet name="Figure V 2-9" sheetId="54" r:id="rId16"/>
    <sheet name="Source Figure V 2-9" sheetId="55" r:id="rId17"/>
    <sheet name="Figure V 2-10" sheetId="52" r:id="rId18"/>
    <sheet name="Source Figure V 2-10" sheetId="53" r:id="rId19"/>
    <sheet name="Figure V 2-E1" sheetId="59" r:id="rId20"/>
    <sheet name="Figure V 2-E3 " sheetId="11" r:id="rId21"/>
    <sheet name="Source Fig V 2-E3" sheetId="20" r:id="rId22"/>
    <sheet name="Figure V 2-11" sheetId="46" r:id="rId23"/>
    <sheet name="Source Figure V 2-11 " sheetId="35" r:id="rId24"/>
    <sheet name="Figure V 2-12" sheetId="47" r:id="rId25"/>
    <sheet name="Figure V 2-13 " sheetId="9" r:id="rId26"/>
    <sheet name="Figure V 2-14" sheetId="43" r:id="rId27"/>
    <sheet name="Source Figure V 2-14" sheetId="42" r:id="rId28"/>
    <sheet name="Figure V 2-15" sheetId="10" r:id="rId29"/>
    <sheet name="Source Figure V 2-15  " sheetId="21" r:id="rId30"/>
    <sheet name="Figure V 2-16 " sheetId="12" r:id="rId31"/>
    <sheet name="Source Figure V 2-16 " sheetId="22" r:id="rId32"/>
  </sheets>
  <externalReferences>
    <externalReference r:id="rId33"/>
  </externalReferences>
  <definedNames>
    <definedName name="_xlnm.Print_Area" localSheetId="22">'Figure V 2-11'!$A$1:$L$16</definedName>
    <definedName name="_xlnm.Print_Area" localSheetId="24">'Figure V 2-12'!$B$3:$H$15</definedName>
    <definedName name="_xlnm.Print_Area" localSheetId="26">'Figure V 2-14'!$A$1:$L$18</definedName>
    <definedName name="_xlnm.Print_Area" localSheetId="28">'Figure V 2-15'!$A$1:$H$22</definedName>
    <definedName name="_xlnm.Print_Area" localSheetId="30">'Figure V 2-16 '!$A$1:$I$20</definedName>
    <definedName name="_xlnm.Print_Area" localSheetId="18">'Source Figure V 2-10'!#REF!</definedName>
  </definedNames>
  <calcPr calcId="152511"/>
</workbook>
</file>

<file path=xl/calcChain.xml><?xml version="1.0" encoding="utf-8"?>
<calcChain xmlns="http://schemas.openxmlformats.org/spreadsheetml/2006/main">
  <c r="G9" i="59" l="1"/>
  <c r="G10" i="59"/>
  <c r="G8" i="59"/>
  <c r="J9" i="59"/>
  <c r="J10" i="59"/>
  <c r="J8" i="59"/>
  <c r="D9" i="59"/>
  <c r="D10" i="59"/>
  <c r="D8" i="59"/>
  <c r="F26" i="42" l="1"/>
  <c r="F27" i="42"/>
  <c r="F25" i="42"/>
  <c r="D29" i="42"/>
  <c r="N14" i="42" l="1"/>
  <c r="M14" i="42"/>
  <c r="K15" i="42"/>
  <c r="K16" i="42"/>
  <c r="J15" i="42"/>
  <c r="J16" i="42"/>
  <c r="K14" i="42"/>
  <c r="J14" i="42"/>
  <c r="K18" i="42"/>
  <c r="J18" i="42"/>
  <c r="D21" i="20" l="1"/>
  <c r="L7" i="20" s="1"/>
  <c r="L16" i="20" s="1"/>
  <c r="L15" i="20"/>
  <c r="L14" i="20" l="1"/>
  <c r="G8" i="21" l="1"/>
  <c r="F8" i="21"/>
  <c r="G7" i="21"/>
  <c r="F7" i="21"/>
  <c r="G6" i="21"/>
  <c r="F6" i="21"/>
  <c r="G5" i="21"/>
  <c r="F5" i="21"/>
  <c r="D10" i="42"/>
  <c r="C10" i="42"/>
  <c r="K9" i="35"/>
  <c r="J9" i="35"/>
  <c r="K5" i="35"/>
  <c r="J5" i="35"/>
  <c r="C21" i="20"/>
  <c r="C20" i="20"/>
  <c r="K16" i="20"/>
  <c r="J16" i="20"/>
  <c r="J15" i="20"/>
  <c r="K14" i="20"/>
  <c r="J14" i="20"/>
  <c r="K11" i="20"/>
  <c r="K10" i="20"/>
  <c r="K15" i="20" s="1"/>
  <c r="G7" i="53"/>
  <c r="F7" i="53"/>
  <c r="E7" i="53"/>
  <c r="D7" i="53"/>
  <c r="C7" i="53"/>
  <c r="B7" i="53"/>
  <c r="J9" i="55"/>
  <c r="J8" i="55"/>
  <c r="J7" i="55"/>
  <c r="J6" i="55"/>
  <c r="J5" i="55"/>
  <c r="J4" i="55"/>
  <c r="F8" i="57"/>
  <c r="G7" i="57"/>
  <c r="G6" i="57"/>
  <c r="G5" i="57"/>
  <c r="G4" i="57"/>
  <c r="E7" i="49"/>
  <c r="E6" i="49"/>
  <c r="E5" i="49"/>
  <c r="E4" i="49"/>
  <c r="D75" i="16"/>
  <c r="C75" i="16"/>
  <c r="F73" i="16"/>
  <c r="E73" i="16"/>
  <c r="G71" i="16"/>
  <c r="G70" i="16"/>
  <c r="G69" i="16"/>
  <c r="G68" i="16"/>
  <c r="D65" i="16"/>
  <c r="C65" i="16"/>
  <c r="G64" i="16"/>
  <c r="D63" i="16"/>
  <c r="C63" i="16"/>
  <c r="G62" i="16"/>
  <c r="D61" i="16"/>
  <c r="C61" i="16"/>
  <c r="G60" i="16"/>
  <c r="G58" i="16"/>
</calcChain>
</file>

<file path=xl/sharedStrings.xml><?xml version="1.0" encoding="utf-8"?>
<sst xmlns="http://schemas.openxmlformats.org/spreadsheetml/2006/main" count="308" uniqueCount="212">
  <si>
    <t>Part 
(en %)</t>
  </si>
  <si>
    <t xml:space="preserve">Concours externe </t>
  </si>
  <si>
    <t>Concours unique</t>
  </si>
  <si>
    <t>-</t>
  </si>
  <si>
    <t xml:space="preserve">Recrutés externes </t>
  </si>
  <si>
    <t>Catégorie A</t>
  </si>
  <si>
    <t>Catégorie B</t>
  </si>
  <si>
    <t>Total</t>
  </si>
  <si>
    <t>A</t>
  </si>
  <si>
    <t>B</t>
  </si>
  <si>
    <t>C</t>
  </si>
  <si>
    <t xml:space="preserve">Part        (en %) </t>
  </si>
  <si>
    <t>Bac</t>
  </si>
  <si>
    <t>Inconnu</t>
  </si>
  <si>
    <t>Bac +4</t>
  </si>
  <si>
    <t>A hors inconnu</t>
  </si>
  <si>
    <t>B hors inconnu</t>
  </si>
  <si>
    <t>C hors inconnu</t>
  </si>
  <si>
    <t>(en %)</t>
  </si>
  <si>
    <t>Ministères</t>
  </si>
  <si>
    <t xml:space="preserve">Défense </t>
  </si>
  <si>
    <t xml:space="preserve"> </t>
  </si>
  <si>
    <t>FPT</t>
  </si>
  <si>
    <t xml:space="preserve">C (avec concours) </t>
  </si>
  <si>
    <t>Interne total</t>
  </si>
  <si>
    <t>Ensemble</t>
    <phoneticPr fontId="1" type="noConversion"/>
  </si>
  <si>
    <t>annee</t>
  </si>
  <si>
    <t>taux</t>
  </si>
  <si>
    <t>cat</t>
  </si>
  <si>
    <t>Sans concours</t>
  </si>
  <si>
    <t>effectif titulaires</t>
  </si>
  <si>
    <t>Données</t>
  </si>
  <si>
    <t>Total général</t>
  </si>
  <si>
    <t>admis</t>
  </si>
  <si>
    <t xml:space="preserve">Champ : emplois principaux, situés en métropole et DOM (hors Mayotte), hors COM et étranger. Hors bénéficiaires de contrats aidés. </t>
  </si>
  <si>
    <t>poste</t>
  </si>
  <si>
    <t xml:space="preserve">present </t>
  </si>
  <si>
    <t xml:space="preserve">recrute </t>
  </si>
  <si>
    <t>evolution A</t>
  </si>
  <si>
    <t>evolution total</t>
  </si>
  <si>
    <t>Comparaison 2013/2014</t>
  </si>
  <si>
    <t>FPE</t>
  </si>
  <si>
    <t xml:space="preserve">FPE </t>
  </si>
  <si>
    <r>
      <t>C (recrutement direct)</t>
    </r>
    <r>
      <rPr>
        <i/>
        <vertAlign val="superscript"/>
        <sz val="8"/>
        <color indexed="8"/>
        <rFont val="Arial"/>
        <family val="2"/>
      </rPr>
      <t>(1)</t>
    </r>
  </si>
  <si>
    <t>A et  A+</t>
  </si>
  <si>
    <t>Pacte</t>
  </si>
  <si>
    <t>Evolution du nombre de postes offerts au recrutement externe et des recrutés dans la FPE</t>
  </si>
  <si>
    <t>H</t>
  </si>
  <si>
    <t>F</t>
  </si>
  <si>
    <t>Diplôme inconnu</t>
  </si>
  <si>
    <t>(2) Taux de renouvellement non disponible pour 2003.</t>
  </si>
  <si>
    <t>Bac +3</t>
  </si>
  <si>
    <t>hors enseignants</t>
  </si>
  <si>
    <t xml:space="preserve">enseignants </t>
  </si>
  <si>
    <t>Bac +2</t>
  </si>
  <si>
    <t>Note : L'appellation des ministères renvoie à la nomenclature d'exécution de la loi de finances initiale de l'année.</t>
  </si>
  <si>
    <t>(1) Pour la FPE en catégorie C sans concours, les résultats sont estimés.</t>
  </si>
  <si>
    <t>Culture et Communication</t>
  </si>
  <si>
    <t>Source : Enquêtes annuelles Bilan des recrutements dans la fonction publique de l'État, DGAFP - Département des études, des statistiques et des systèmes d’information.</t>
  </si>
  <si>
    <r>
      <t>2003</t>
    </r>
    <r>
      <rPr>
        <vertAlign val="superscript"/>
        <sz val="8"/>
        <rFont val="Arial"/>
        <family val="2"/>
      </rPr>
      <t>(2)</t>
    </r>
  </si>
  <si>
    <t>Source : Enquêtes annuelles Bilan des recrutements dans la fonction publique de l'État - DGAFP - Département des études, des statistiques et des systèmes d’information.</t>
  </si>
  <si>
    <t>Sources : Association nationale des directeurs et directeurs adjoints des centres de gestion ; Bureau du recrutement et des concours de la Ville de Paris ; Centre d'action sociale de la Ville de Paris.</t>
  </si>
  <si>
    <t>Formule</t>
  </si>
  <si>
    <t>effectif en valeur</t>
  </si>
  <si>
    <t>A et A+</t>
  </si>
  <si>
    <t>1 542 419</t>
  </si>
  <si>
    <t>Doctorat</t>
  </si>
  <si>
    <t>Année</t>
  </si>
  <si>
    <t>Ensemble</t>
  </si>
  <si>
    <t>Catégorie</t>
  </si>
  <si>
    <t xml:space="preserve">Source Figure V 2-5 : Flux annuel de nouveaux pensionnés et de recrutés externes </t>
  </si>
  <si>
    <t>Nombre des concours dans lesquels l’épreuve de  RAEP est introduite, entre 2008 et 2015 par rapport au nombre total de concours</t>
  </si>
  <si>
    <t>Source Figure V 2-12</t>
  </si>
  <si>
    <t>Source Figure V 2-14</t>
  </si>
  <si>
    <t>Source Figure V2-15</t>
  </si>
  <si>
    <t>Source Figure 2-16</t>
  </si>
  <si>
    <r>
      <t>Flux annuel de nouveaux pensionnés</t>
    </r>
    <r>
      <rPr>
        <vertAlign val="superscript"/>
        <sz val="8"/>
        <rFont val="Arial"/>
        <family val="2"/>
      </rPr>
      <t>(1)</t>
    </r>
  </si>
  <si>
    <t>Total postes offerts sans concours</t>
  </si>
  <si>
    <t>Total postes offerts sur concours</t>
  </si>
  <si>
    <t>Recrutements externes</t>
  </si>
  <si>
    <t>Total recrutements sur concours</t>
  </si>
  <si>
    <t>Total recrutements sans concours</t>
  </si>
  <si>
    <t>Postes offerts sur concours</t>
  </si>
  <si>
    <t>Postes offerts sans concours (hors Pacte)</t>
  </si>
  <si>
    <t xml:space="preserve">Niveau de diplôme </t>
  </si>
  <si>
    <t xml:space="preserve">C (sur concours) </t>
  </si>
  <si>
    <t>Sur concours</t>
  </si>
  <si>
    <t>C (sans concours)</t>
  </si>
  <si>
    <t>Justice</t>
  </si>
  <si>
    <t>Sans diplôme</t>
  </si>
  <si>
    <t>Source Figure V 2-4</t>
  </si>
  <si>
    <t>Source  Figure V 2-2: évolution comparée du nombre de postes offerts aux concours de catégorie C</t>
  </si>
  <si>
    <r>
      <rPr>
        <sz val="8"/>
        <rFont val="Calibri"/>
        <family val="2"/>
      </rPr>
      <t>É</t>
    </r>
    <r>
      <rPr>
        <sz val="8"/>
        <rFont val="Arial"/>
        <family val="2"/>
      </rPr>
      <t>volution (en %)</t>
    </r>
  </si>
  <si>
    <t>Bac +5 et plus</t>
  </si>
  <si>
    <t>dont doctorat</t>
  </si>
  <si>
    <t xml:space="preserve">Bac +2 </t>
  </si>
  <si>
    <t>Bac +5</t>
  </si>
  <si>
    <t>Licence (Bac +3)</t>
  </si>
  <si>
    <t>Master 1 (Bac +4)</t>
  </si>
  <si>
    <t xml:space="preserve">Figure V 2-8 : Évolution de la part des recrutements externes dans la FPE en catégorie A par niveau d'études requis (en %) </t>
  </si>
  <si>
    <t>Figure V 2-7 : Evolution de la part des recrutememnts externes dans la FPE de chaque catégorie hiérarchique (en %)</t>
  </si>
  <si>
    <t>Master 2 ou Doctorat (Bac +5 ou plus)</t>
  </si>
  <si>
    <t>2015*</t>
  </si>
  <si>
    <t xml:space="preserve">Figure V 2-10 : Évolution de la part des recrutements dans la FPE en la catégorie B par niveau d’étude requis </t>
  </si>
  <si>
    <t xml:space="preserve">Total recrutements externes </t>
  </si>
  <si>
    <t>FPT hors Ville de Paris</t>
  </si>
  <si>
    <t>Ville de Paris (y compris Centre d'action sociale)</t>
  </si>
  <si>
    <t>Troisième concours</t>
  </si>
  <si>
    <t>nombre de concours organisé FPE toutes voie d'accès confondus</t>
  </si>
  <si>
    <t xml:space="preserve">(723 ligne + 106 académie pour les concours déconcentré des ASS de l'éducation national ) </t>
  </si>
  <si>
    <t xml:space="preserve">nombre de recrutement externe organisé FPE </t>
  </si>
  <si>
    <r>
      <t xml:space="preserve">Intérieur, Outre-mer : </t>
    </r>
    <r>
      <rPr>
        <sz val="8"/>
        <rFont val="Arial"/>
        <family val="2"/>
      </rPr>
      <t xml:space="preserve">Police, Outre-mer, Intérieur </t>
    </r>
  </si>
  <si>
    <t>Postes offerts aux recrutements externes</t>
  </si>
  <si>
    <t>Total postes offerts aux recrutements externes</t>
  </si>
  <si>
    <r>
      <t>Catégorie C</t>
    </r>
    <r>
      <rPr>
        <vertAlign val="superscript"/>
        <sz val="8"/>
        <rFont val="Arial"/>
        <family val="2"/>
      </rPr>
      <t>(1)</t>
    </r>
  </si>
  <si>
    <t>Brevet et sans diplôme</t>
  </si>
  <si>
    <t>Externes avec RAEP</t>
  </si>
  <si>
    <t>Internes avec RAEP</t>
  </si>
  <si>
    <t>Externes</t>
  </si>
  <si>
    <t>Internes</t>
  </si>
  <si>
    <t>Brevet</t>
  </si>
  <si>
    <t>2017/2016 Évolution         (en %)</t>
  </si>
  <si>
    <t>2017/2007 Évolution          (en %)</t>
  </si>
  <si>
    <t>Lecture : 72,3 % des agents recrutés en 2017 occupent des emplois de catégorie A dans la FPE.</t>
  </si>
  <si>
    <t>Source Figure V 2-6 : Évolution de la sélectivité (ensemble des recrutements externes) par catégorie hiérarchique de 2007 à 2017 (1)</t>
  </si>
  <si>
    <t>Figure V 2-9 : Niveau de diplôme des lauréats au concours par catégorie hiérarchique sur l’ensemble des concours externes en 2017</t>
  </si>
  <si>
    <t>2017/2016</t>
  </si>
  <si>
    <t>2017/2007</t>
  </si>
  <si>
    <t>Lecture : En 2017, 13,6 % des candidats ont été recrutés sur des emplois de catégorie B nécessitant un niveau de diplôme équivalent à Bac+2.</t>
  </si>
  <si>
    <t>Figure V 2.1-1  : Nombre de postes offerts aux recrutements externes dans la fonction publique de l’État (FPE) par voie d’accès</t>
  </si>
  <si>
    <r>
      <t xml:space="preserve">F V 2.1-2 : </t>
    </r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"/>
        <family val="2"/>
      </rPr>
      <t>volution du nombre de postes offerts au recrutement externe aux concours de catégorie C</t>
    </r>
  </si>
  <si>
    <t>Figure V 2.1-3 : Nombre de recrutements externes et part des recrutements sans concours dans la FPE</t>
  </si>
  <si>
    <r>
      <t xml:space="preserve">Figure V 2.1-4 :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du nombre de postes offerts et des recrutements dans la FPE</t>
    </r>
  </si>
  <si>
    <t>Figure V 2.1-5 :  Taux de renouvellement et flux annuel des nouveaux pensionnés et des recrutés externes dans la FPE</t>
  </si>
  <si>
    <r>
      <t>Figure V 2.1-6 : Évolution de la sélectivité des recrutements externes dans la FPE par catégorie hiérarchique</t>
    </r>
    <r>
      <rPr>
        <b/>
        <vertAlign val="superscript"/>
        <sz val="10"/>
        <rFont val="Arial"/>
        <family val="2"/>
      </rPr>
      <t>(1)</t>
    </r>
  </si>
  <si>
    <r>
      <t xml:space="preserve">Figure V 2.1-7 : </t>
    </r>
    <r>
      <rPr>
        <b/>
        <sz val="9"/>
        <rFont val="Calibri"/>
        <family val="2"/>
      </rPr>
      <t>É</t>
    </r>
    <r>
      <rPr>
        <b/>
        <sz val="9"/>
        <rFont val="Arial"/>
        <family val="2"/>
      </rPr>
      <t>volution de la part des recrutements externes dans la FPE par catégorie hiérarchique (en %)</t>
    </r>
  </si>
  <si>
    <t>Figure V 2.1-8 : Évolution de la part des recrutements externes dans la FPE en catégorie A par niveau d'études requis</t>
  </si>
  <si>
    <t>Figure V 2.1-9 : Niveau de diplôme déclaré au moment de l'inscription des recrutés dans la FPE par catégorie hiérarchique en 2017</t>
  </si>
  <si>
    <t xml:space="preserve">Figure V 2.1-10 : Évolution de la part des recrutements externes dans la FPE en catégorie B par niveau d’études requis </t>
  </si>
  <si>
    <t>Figure V 2.1-11 : Part des femmes recrutées en catégorie A sur les postes d'enseignants et hors enseignants dans la FPE (en %)</t>
  </si>
  <si>
    <t>Figure V 2.1-12 : Part des femmes parmi l'ensemble des recrutés dans la FPE par niveau de diplôme déclaré au moment de l'incscription (en %)</t>
  </si>
  <si>
    <t xml:space="preserve">Figure V 2.1-13 : Nombre de recrutements externes par ministère </t>
  </si>
  <si>
    <t xml:space="preserve">    Affaires sociales</t>
  </si>
  <si>
    <t xml:space="preserve">    Travail, Emploi, et Dialogue social </t>
  </si>
  <si>
    <t>Source : GRECO Report (Gestion des REcrutements et Concours Report), enquêtes annuelles Bilan des recrutements dans la fonction publique de l'État, DGAFP - Dessi ; Association nationale des directeurs et directeurs adjoints des centres de gestion ;  Bureau du recrutement et des concours de la Ville de Paris ; Centre d'action sociale de la Ville de Paris.</t>
  </si>
  <si>
    <t>Figure V 2.1-15 : Nombre de recrutements externes dans la FPT par catégorie hiérarchique</t>
  </si>
  <si>
    <t>Figure V 2.1-16 Sélectivité des recrutements externes sur concours dans la FPT par catégorie hiérarchique</t>
  </si>
  <si>
    <t>Écologie, Développement durable et Énergie, Logement</t>
  </si>
  <si>
    <t>nd</t>
  </si>
  <si>
    <t xml:space="preserve">Sources : GRECO Report, DGAFP - Dessi ; FGE, Colter, DADS, Siasp, Insee ; Enquête SAE, Drees, traitement DGAFP – Dessi ; Service des retraites de l'État.
</t>
  </si>
  <si>
    <t>(1) Flux annuel de pensions de droit direct entrées en paiement (fonctionnaires FPE hors militaires, ouvriers d'État, La Poste et Orange).</t>
  </si>
  <si>
    <t>Source : GRECO Report, DGAFP - Dessi.</t>
  </si>
  <si>
    <t>Lecture : En 2017, la sélectivité des concours de catégorie A s’établit à 5,8, soit 10 admis pour 58 présents.</t>
  </si>
  <si>
    <t>Source : GRECO Report , DGAFP - Dessi.</t>
  </si>
  <si>
    <t>Lecture : En 2017, 13,6% des candidats ont été recrutés comme fonctionnaire ou fonctionnaire stagiaire de catégorie B nécessitant un niveau d’études équivalent à Bac +2.</t>
  </si>
  <si>
    <t>*Les résultats estimés corrigent l’absence de réponse pour certains recrutements, essentiellement sans concours ou Pacte.</t>
  </si>
  <si>
    <t>Pour répondre à des besoins imprévus (par exemple vacances de postes supplémentaires), certains concours ou voies d’accès recrutent plus de candidats que le nombre de postes initialement offerts. Par exemple, en 2017, 1 335 candidats ont été recrutés pour 1 320 postes offerts aux recrutements externes sans concours.</t>
  </si>
  <si>
    <t>Note : Résultats estimés pour l'année 2008, 2009 et 2011 à 2016.</t>
  </si>
  <si>
    <t>Taux de renouvellement : nombre de recrutés par voie externe rapporté à l’effectif physique des titulaires au 31 décembre.</t>
  </si>
  <si>
    <t xml:space="preserve">Source : GRECO Report, DGAFP - Dessi. </t>
  </si>
  <si>
    <t xml:space="preserve">(1) Recrutements externes : concours externe, troisième concours et concours unique.
Lecture figure a : En 2017, la FPE a organisé 419 concours externes. Parmi ces concours, 23 comportaient une épreuve de RAEP. 
</t>
  </si>
  <si>
    <t>Lecture figure b : Les sélections internes (concours internes, examens professionnels et concours de titularisation réservés - loi Sauvadet) avec épreuve de RAEP représentent 42,8% de l’ensemble des sélections internes en 2017.</t>
  </si>
  <si>
    <t>Note : Les données sur les recrutements sans concours ne sont pas disponibles pour 2017 suite à un incident technique dans plusieurs centres de gestion</t>
  </si>
  <si>
    <t>Sources : GRECO Report, DGAFP - Dessi ; FGE, Colter, DADS, Siasp, Insee ; Enquête SAE, Drees, traitement DGAFP – Dessi ; Service des retraites de l'État.</t>
  </si>
  <si>
    <t>Taux de renouvellement (en %)</t>
  </si>
  <si>
    <t>Évolution 2017/2016            (en %)</t>
  </si>
  <si>
    <t>Évolution 2017/2007          (en %)</t>
  </si>
  <si>
    <t>Figure V 2.1-14 : Profils comparés des recrutements externes sur concours dans la FPT et la FPE en 2017 (en %)</t>
  </si>
  <si>
    <t>ok</t>
  </si>
  <si>
    <t>Lecture : 71,4 % des agents recrutés en 2017 occupent des emplois de catégorie A dans la FPE.</t>
  </si>
  <si>
    <t>Lecture : En 2017, 89,7 % des candidats ont été recrutés sur des emplois de catégorie A nécessitant un niveau de diplôme équivalent au doctorat ou au master 2.</t>
  </si>
  <si>
    <t xml:space="preserve">ok </t>
  </si>
  <si>
    <t>Lecture : En 2017, on dénombre 38 369 recrutés externes pour 46 104 départs à la retraite et un taux de renouvellement de 2,5 %.</t>
  </si>
  <si>
    <t>(1) En 2017, la sélectivité aux recrutements externes a été calculée à partir des résultats globaux (rapport présents/admis). Pour la catégorie C, elle est calculée hors recrutements externes sans concours et hors Pacte.</t>
  </si>
  <si>
    <t>Lecture : En 2017, 89,7% des candidats ont été recrutés comme fonctionnaire ou fonctionnaire stagiaire dans des corps de catégorie A nécessitant un niveau d’études équivalent au doctorat ou au master 2.</t>
  </si>
  <si>
    <r>
      <t>Ministères de l'enseignement :</t>
    </r>
    <r>
      <rPr>
        <sz val="8"/>
        <rFont val="Arial"/>
        <family val="2"/>
      </rPr>
      <t xml:space="preserve"> 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nationale, Enseignement supérieur et Recherche</t>
    </r>
  </si>
  <si>
    <r>
      <t>Ministères économiques et financiers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>: Économie, Industrie et Numérique, Finances et Comptes publics</t>
    </r>
  </si>
  <si>
    <r>
      <t>Ministères sociaux</t>
    </r>
    <r>
      <rPr>
        <sz val="8"/>
        <rFont val="Arial"/>
        <family val="2"/>
      </rPr>
      <t xml:space="preserve">: </t>
    </r>
  </si>
  <si>
    <t>Affaires étrangères et Développement international</t>
  </si>
  <si>
    <t>Agriculture, Agroalimentaire et Forêt/Enseignement privé agricole</t>
  </si>
  <si>
    <r>
      <t>Services du Premier ministre</t>
    </r>
    <r>
      <rPr>
        <vertAlign val="superscript"/>
        <sz val="8"/>
        <rFont val="Arial"/>
        <family val="2"/>
      </rPr>
      <t>(1)</t>
    </r>
  </si>
  <si>
    <t>(1) Y compris l’ENA et les IRA.</t>
  </si>
  <si>
    <t>Total filière universitaire</t>
  </si>
  <si>
    <t>Maître de conférences</t>
  </si>
  <si>
    <t>Professeurs des universités</t>
  </si>
  <si>
    <t>Postes offerts</t>
  </si>
  <si>
    <t>Présents</t>
  </si>
  <si>
    <t>Recrutés</t>
  </si>
  <si>
    <t>Évolution (en %)</t>
  </si>
  <si>
    <t>Figure V 2.1-E : Recrutement externes de maîtres de conférences et de professeurs des universités (toutes voies d’accès)</t>
  </si>
  <si>
    <t>Total Externes</t>
  </si>
  <si>
    <r>
      <t xml:space="preserve">Figure V 2.1-E3 :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du nombre de concours de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dans lesquels l’épreuve de  RAEP est introduite, par type de concours</t>
    </r>
  </si>
  <si>
    <t>Source Figure V 2-E3</t>
  </si>
  <si>
    <t>École nationale d'administration</t>
  </si>
  <si>
    <t xml:space="preserve">École polytechnique </t>
  </si>
  <si>
    <t>École nationale de la magistrature</t>
  </si>
  <si>
    <t>Écoles normales supérieures</t>
  </si>
  <si>
    <r>
      <t xml:space="preserve">École nationale supérieure des mines </t>
    </r>
    <r>
      <rPr>
        <vertAlign val="superscript"/>
        <sz val="11"/>
        <color theme="1"/>
        <rFont val="Calibri"/>
        <family val="2"/>
        <scheme val="minor"/>
      </rPr>
      <t>(1)</t>
    </r>
  </si>
  <si>
    <t>Nombre d'agents soumis à l'obligation de remboursement en conséquence de la rupture de leur engagement en 2018</t>
  </si>
  <si>
    <t>Nombre de dispenses accordées en 2018 sur le stock de personnes ayant une obligation en suspens</t>
  </si>
  <si>
    <t>n.d.</t>
  </si>
  <si>
    <t>Nombre d’agents ayant dépassé le délai de paiement de leur pantoufle à la fin de l’année 2018</t>
  </si>
  <si>
    <t>Source : enquête sur la rupture de l'engagement à servir l'État, DGAFP-Dessi</t>
  </si>
  <si>
    <t>n.d. : données non disponibles</t>
  </si>
  <si>
    <t>Champ : pour l'École nationale d'administration, sont inclus les conseillers des Affaires Étrangères, les conseillers économiques, les auditeurs au Conseil d'État, à la Cour des Comptes, les inspecteurs à l'Inspection générale des finances, à l'Inspection générale de l'administration et à l'Inspection générale des affaires sociales, les administrateurs de la ville de Paris et les administrateurs civils (hors ceux nommés à la Direction générale de l'aviation civile)</t>
  </si>
  <si>
    <t>Figure V2-1 E2 Rupture de l'engagement à servir des fonctionnaires désignés par l'article 37 de la loi n°2019-828 de transformation de la fonction publique en fonction de leur école d'origine</t>
  </si>
  <si>
    <t>Rappel : nombre d'agents soumis à l'obligation de remboursement en conséquence de la rupture de leur engagement en 2017</t>
  </si>
  <si>
    <t>(1) Hors polytechniciens et élèves des écoles normales supérieures ayant intégré le corps des ingénieurs des Mines.</t>
  </si>
  <si>
    <r>
      <t>19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</si>
  <si>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40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</si>
  <si>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93</t>
    </r>
    <r>
      <rPr>
        <vertAlign val="superscript"/>
        <sz val="11"/>
        <color theme="1"/>
        <rFont val="Calibri"/>
        <family val="2"/>
        <scheme val="minor"/>
      </rPr>
      <t>(2)</t>
    </r>
  </si>
  <si>
    <t>(2) Attention ces données ont été révisées à compter du 20 janvier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</si>
</sst>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,##0.0"/>
    <numFmt numFmtId="167" formatCode="0.0%"/>
    <numFmt numFmtId="168" formatCode="#,##0_ ;\-#,##0\ 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vertAlign val="superscript"/>
      <sz val="8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0" fontId="26" fillId="0" borderId="0"/>
    <xf numFmtId="0" fontId="16" fillId="0" borderId="0"/>
    <xf numFmtId="9" fontId="26" fillId="0" borderId="0" applyFont="0" applyFill="0" applyBorder="0" applyAlignment="0" applyProtection="0"/>
    <xf numFmtId="0" fontId="11" fillId="0" borderId="0"/>
  </cellStyleXfs>
  <cellXfs count="407">
    <xf numFmtId="0" fontId="0" fillId="0" borderId="0" xfId="0"/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0" fontId="2" fillId="0" borderId="0" xfId="0" applyFont="1" applyAlignment="1">
      <alignment horizontal="justify"/>
    </xf>
    <xf numFmtId="0" fontId="4" fillId="0" borderId="0" xfId="0" applyFont="1"/>
    <xf numFmtId="0" fontId="3" fillId="0" borderId="1" xfId="0" applyFont="1" applyFill="1" applyBorder="1"/>
    <xf numFmtId="0" fontId="4" fillId="0" borderId="0" xfId="0" applyFont="1" applyBorder="1" applyAlignment="1"/>
    <xf numFmtId="0" fontId="2" fillId="0" borderId="0" xfId="0" applyFont="1" applyAlignment="1"/>
    <xf numFmtId="0" fontId="0" fillId="0" borderId="0" xfId="0" applyAlignment="1">
      <alignment horizontal="left" indent="5"/>
    </xf>
    <xf numFmtId="0" fontId="12" fillId="0" borderId="0" xfId="0" applyFont="1"/>
    <xf numFmtId="0" fontId="12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2" xfId="0" applyNumberFormat="1" applyBorder="1"/>
    <xf numFmtId="0" fontId="0" fillId="0" borderId="2" xfId="0" applyBorder="1"/>
    <xf numFmtId="165" fontId="0" fillId="0" borderId="0" xfId="0" applyNumberFormat="1" applyBorder="1"/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2" fillId="0" borderId="0" xfId="0" applyFont="1"/>
    <xf numFmtId="3" fontId="0" fillId="0" borderId="0" xfId="0" applyNumberForma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/>
    <xf numFmtId="165" fontId="0" fillId="0" borderId="0" xfId="0" applyNumberFormat="1"/>
    <xf numFmtId="0" fontId="0" fillId="0" borderId="0" xfId="0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/>
    <xf numFmtId="0" fontId="2" fillId="0" borderId="1" xfId="0" applyFont="1" applyBorder="1" applyAlignment="1">
      <alignment horizontal="right"/>
    </xf>
    <xf numFmtId="0" fontId="28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/>
    <xf numFmtId="1" fontId="2" fillId="2" borderId="4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13" fillId="0" borderId="0" xfId="0" applyFont="1" applyAlignment="1">
      <alignment horizontal="justify"/>
    </xf>
    <xf numFmtId="0" fontId="27" fillId="0" borderId="2" xfId="0" applyFont="1" applyBorder="1"/>
    <xf numFmtId="3" fontId="0" fillId="0" borderId="2" xfId="0" applyNumberForma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2" borderId="2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" fontId="2" fillId="2" borderId="2" xfId="0" applyNumberFormat="1" applyFont="1" applyFill="1" applyBorder="1" applyAlignment="1">
      <alignment horizontal="right"/>
    </xf>
    <xf numFmtId="0" fontId="28" fillId="0" borderId="0" xfId="0" applyFont="1" applyBorder="1"/>
    <xf numFmtId="0" fontId="3" fillId="0" borderId="1" xfId="0" applyFont="1" applyBorder="1"/>
    <xf numFmtId="0" fontId="28" fillId="0" borderId="1" xfId="0" applyFont="1" applyBorder="1"/>
    <xf numFmtId="0" fontId="28" fillId="0" borderId="1" xfId="0" applyFont="1" applyFill="1" applyBorder="1"/>
    <xf numFmtId="165" fontId="28" fillId="0" borderId="0" xfId="0" applyNumberFormat="1" applyFont="1"/>
    <xf numFmtId="0" fontId="10" fillId="0" borderId="0" xfId="0" applyFont="1" applyAlignment="1">
      <alignment wrapText="1"/>
    </xf>
    <xf numFmtId="0" fontId="30" fillId="0" borderId="0" xfId="0" applyFont="1" applyFill="1" applyBorder="1"/>
    <xf numFmtId="0" fontId="29" fillId="0" borderId="2" xfId="0" applyFont="1" applyBorder="1"/>
    <xf numFmtId="0" fontId="30" fillId="0" borderId="2" xfId="0" applyFont="1" applyBorder="1"/>
    <xf numFmtId="3" fontId="30" fillId="0" borderId="2" xfId="0" applyNumberFormat="1" applyFont="1" applyFill="1" applyBorder="1"/>
    <xf numFmtId="3" fontId="30" fillId="0" borderId="2" xfId="0" applyNumberFormat="1" applyFont="1" applyBorder="1"/>
    <xf numFmtId="3" fontId="29" fillId="0" borderId="2" xfId="0" applyNumberFormat="1" applyFont="1" applyBorder="1"/>
    <xf numFmtId="0" fontId="0" fillId="0" borderId="0" xfId="0" applyNumberFormat="1" applyBorder="1"/>
    <xf numFmtId="0" fontId="27" fillId="0" borderId="0" xfId="0" applyNumberFormat="1" applyFont="1" applyBorder="1"/>
    <xf numFmtId="165" fontId="28" fillId="0" borderId="7" xfId="0" applyNumberFormat="1" applyFont="1" applyBorder="1"/>
    <xf numFmtId="165" fontId="28" fillId="0" borderId="0" xfId="0" applyNumberFormat="1" applyFont="1" applyBorder="1"/>
    <xf numFmtId="0" fontId="0" fillId="0" borderId="0" xfId="0" applyFill="1"/>
    <xf numFmtId="0" fontId="31" fillId="0" borderId="1" xfId="0" applyFont="1" applyBorder="1"/>
    <xf numFmtId="0" fontId="28" fillId="0" borderId="2" xfId="0" applyFont="1" applyBorder="1"/>
    <xf numFmtId="3" fontId="29" fillId="0" borderId="0" xfId="0" applyNumberFormat="1" applyFont="1" applyFill="1"/>
    <xf numFmtId="10" fontId="0" fillId="2" borderId="2" xfId="0" applyNumberFormat="1" applyFill="1" applyBorder="1" applyAlignment="1">
      <alignment horizontal="right"/>
    </xf>
    <xf numFmtId="0" fontId="0" fillId="0" borderId="3" xfId="0" applyBorder="1"/>
    <xf numFmtId="0" fontId="27" fillId="0" borderId="0" xfId="0" applyFont="1" applyBorder="1"/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/>
    <xf numFmtId="165" fontId="27" fillId="0" borderId="0" xfId="0" applyNumberFormat="1" applyFont="1" applyBorder="1"/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Fill="1" applyBorder="1"/>
    <xf numFmtId="3" fontId="27" fillId="0" borderId="0" xfId="0" applyNumberFormat="1" applyFont="1" applyFill="1" applyBorder="1"/>
    <xf numFmtId="165" fontId="27" fillId="0" borderId="0" xfId="0" applyNumberFormat="1" applyFont="1" applyFill="1" applyBorder="1"/>
    <xf numFmtId="165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0" fillId="0" borderId="0" xfId="0" applyFill="1" applyBorder="1" applyAlignment="1"/>
    <xf numFmtId="165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0" fontId="28" fillId="0" borderId="0" xfId="0" applyFont="1" applyFill="1" applyBorder="1" applyAlignment="1">
      <alignment horizontal="center"/>
    </xf>
    <xf numFmtId="0" fontId="29" fillId="0" borderId="0" xfId="0" applyFont="1"/>
    <xf numFmtId="167" fontId="3" fillId="2" borderId="2" xfId="0" applyNumberFormat="1" applyFont="1" applyFill="1" applyBorder="1" applyAlignment="1"/>
    <xf numFmtId="167" fontId="3" fillId="2" borderId="4" xfId="0" applyNumberFormat="1" applyFont="1" applyFill="1" applyBorder="1" applyAlignment="1"/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0" fontId="0" fillId="0" borderId="9" xfId="0" applyBorder="1"/>
    <xf numFmtId="0" fontId="0" fillId="0" borderId="9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Border="1"/>
    <xf numFmtId="0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0" xfId="0" applyNumberFormat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165" fontId="28" fillId="0" borderId="19" xfId="0" applyNumberFormat="1" applyFont="1" applyBorder="1"/>
    <xf numFmtId="0" fontId="4" fillId="0" borderId="0" xfId="0" applyFont="1" applyAlignment="1">
      <alignment wrapText="1"/>
    </xf>
    <xf numFmtId="0" fontId="27" fillId="0" borderId="2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9" fillId="0" borderId="2" xfId="0" applyFont="1" applyFill="1" applyBorder="1"/>
    <xf numFmtId="0" fontId="28" fillId="0" borderId="3" xfId="0" applyFont="1" applyBorder="1"/>
    <xf numFmtId="3" fontId="8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Fill="1" applyBorder="1" applyAlignment="1">
      <alignment horizontal="left" wrapText="1"/>
    </xf>
    <xf numFmtId="164" fontId="6" fillId="0" borderId="21" xfId="1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16" fillId="0" borderId="0" xfId="3" applyFill="1" applyBorder="1"/>
    <xf numFmtId="0" fontId="2" fillId="0" borderId="0" xfId="3" applyFont="1" applyFill="1" applyBorder="1" applyAlignment="1">
      <alignment horizontal="left"/>
    </xf>
    <xf numFmtId="3" fontId="16" fillId="0" borderId="0" xfId="3" applyNumberFormat="1" applyFill="1" applyBorder="1"/>
    <xf numFmtId="166" fontId="16" fillId="0" borderId="0" xfId="3" applyNumberFormat="1" applyFill="1" applyBorder="1"/>
    <xf numFmtId="0" fontId="2" fillId="0" borderId="0" xfId="3" applyFont="1" applyFill="1" applyBorder="1"/>
    <xf numFmtId="164" fontId="29" fillId="2" borderId="2" xfId="1" applyNumberFormat="1" applyFont="1" applyFill="1" applyBorder="1" applyAlignment="1">
      <alignment horizontal="right"/>
    </xf>
    <xf numFmtId="3" fontId="29" fillId="2" borderId="2" xfId="0" applyNumberFormat="1" applyFont="1" applyFill="1" applyBorder="1" applyAlignment="1">
      <alignment horizontal="center"/>
    </xf>
    <xf numFmtId="10" fontId="29" fillId="2" borderId="2" xfId="0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 wrapText="1"/>
    </xf>
    <xf numFmtId="165" fontId="0" fillId="0" borderId="0" xfId="0" applyNumberFormat="1" applyAlignment="1">
      <alignment horizontal="right"/>
    </xf>
    <xf numFmtId="0" fontId="35" fillId="0" borderId="0" xfId="0" applyFont="1" applyAlignment="1">
      <alignment horizontal="right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" borderId="10" xfId="0" applyFill="1" applyBorder="1" applyAlignment="1">
      <alignment wrapText="1"/>
    </xf>
    <xf numFmtId="165" fontId="0" fillId="3" borderId="10" xfId="0" applyNumberFormat="1" applyFill="1" applyBorder="1"/>
    <xf numFmtId="0" fontId="0" fillId="3" borderId="0" xfId="0" applyNumberFormat="1" applyFill="1" applyBorder="1"/>
    <xf numFmtId="165" fontId="0" fillId="3" borderId="0" xfId="0" applyNumberFormat="1" applyFill="1"/>
    <xf numFmtId="0" fontId="0" fillId="3" borderId="0" xfId="0" applyNumberFormat="1" applyFill="1"/>
    <xf numFmtId="0" fontId="0" fillId="0" borderId="10" xfId="0" applyFill="1" applyBorder="1" applyAlignment="1">
      <alignment wrapText="1"/>
    </xf>
    <xf numFmtId="0" fontId="0" fillId="0" borderId="10" xfId="0" applyNumberFormat="1" applyFill="1" applyBorder="1"/>
    <xf numFmtId="0" fontId="0" fillId="0" borderId="0" xfId="0" applyNumberFormat="1" applyFill="1"/>
    <xf numFmtId="165" fontId="0" fillId="0" borderId="0" xfId="0" applyNumberFormat="1" applyFill="1"/>
    <xf numFmtId="0" fontId="0" fillId="0" borderId="22" xfId="0" applyBorder="1"/>
    <xf numFmtId="0" fontId="36" fillId="0" borderId="1" xfId="0" applyFont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0" fillId="0" borderId="23" xfId="0" applyBorder="1"/>
    <xf numFmtId="3" fontId="0" fillId="0" borderId="2" xfId="0" applyNumberFormat="1" applyFill="1" applyBorder="1"/>
    <xf numFmtId="0" fontId="30" fillId="0" borderId="2" xfId="0" applyFont="1" applyFill="1" applyBorder="1"/>
    <xf numFmtId="0" fontId="37" fillId="0" borderId="0" xfId="0" applyFont="1" applyFill="1" applyBorder="1"/>
    <xf numFmtId="3" fontId="37" fillId="0" borderId="0" xfId="0" applyNumberFormat="1" applyFont="1" applyFill="1" applyBorder="1"/>
    <xf numFmtId="0" fontId="31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29" fillId="0" borderId="22" xfId="0" applyFont="1" applyFill="1" applyBorder="1"/>
    <xf numFmtId="0" fontId="29" fillId="0" borderId="1" xfId="0" applyFont="1" applyFill="1" applyBorder="1"/>
    <xf numFmtId="165" fontId="29" fillId="0" borderId="22" xfId="0" applyNumberFormat="1" applyFont="1" applyFill="1" applyBorder="1"/>
    <xf numFmtId="165" fontId="29" fillId="0" borderId="1" xfId="0" applyNumberFormat="1" applyFont="1" applyFill="1" applyBorder="1"/>
    <xf numFmtId="0" fontId="29" fillId="0" borderId="0" xfId="0" applyFont="1" applyFill="1" applyBorder="1"/>
    <xf numFmtId="166" fontId="29" fillId="0" borderId="2" xfId="0" applyNumberFormat="1" applyFont="1" applyFill="1" applyBorder="1"/>
    <xf numFmtId="3" fontId="30" fillId="0" borderId="0" xfId="0" applyNumberFormat="1" applyFont="1" applyFill="1" applyBorder="1"/>
    <xf numFmtId="1" fontId="29" fillId="0" borderId="0" xfId="0" applyNumberFormat="1" applyFont="1" applyFill="1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4" xfId="0" applyBorder="1"/>
    <xf numFmtId="3" fontId="0" fillId="0" borderId="3" xfId="0" applyNumberFormat="1" applyBorder="1"/>
    <xf numFmtId="0" fontId="0" fillId="0" borderId="5" xfId="0" applyBorder="1"/>
    <xf numFmtId="3" fontId="0" fillId="0" borderId="1" xfId="0" applyNumberFormat="1" applyBorder="1"/>
    <xf numFmtId="0" fontId="0" fillId="0" borderId="25" xfId="0" applyBorder="1"/>
    <xf numFmtId="0" fontId="29" fillId="0" borderId="0" xfId="0" applyFont="1" applyAlignment="1"/>
    <xf numFmtId="165" fontId="29" fillId="0" borderId="0" xfId="0" applyNumberFormat="1" applyFont="1"/>
    <xf numFmtId="0" fontId="29" fillId="0" borderId="20" xfId="0" applyFont="1" applyBorder="1" applyAlignment="1">
      <alignment wrapText="1"/>
    </xf>
    <xf numFmtId="0" fontId="29" fillId="0" borderId="20" xfId="0" applyFont="1" applyBorder="1"/>
    <xf numFmtId="0" fontId="2" fillId="0" borderId="0" xfId="0" applyFont="1" applyAlignment="1">
      <alignment wrapText="1"/>
    </xf>
    <xf numFmtId="3" fontId="0" fillId="0" borderId="22" xfId="0" applyNumberFormat="1" applyBorder="1"/>
    <xf numFmtId="0" fontId="29" fillId="0" borderId="0" xfId="0" applyFont="1" applyAlignment="1">
      <alignment wrapText="1"/>
    </xf>
    <xf numFmtId="0" fontId="29" fillId="0" borderId="0" xfId="0" applyFont="1" applyAlignment="1">
      <alignment vertical="center"/>
    </xf>
    <xf numFmtId="0" fontId="0" fillId="0" borderId="23" xfId="0" applyFill="1" applyBorder="1"/>
    <xf numFmtId="165" fontId="28" fillId="0" borderId="2" xfId="0" applyNumberFormat="1" applyFont="1" applyBorder="1"/>
    <xf numFmtId="0" fontId="0" fillId="0" borderId="4" xfId="0" applyBorder="1"/>
    <xf numFmtId="0" fontId="29" fillId="0" borderId="0" xfId="0" applyFont="1" applyBorder="1" applyAlignment="1">
      <alignment horizontal="right"/>
    </xf>
    <xf numFmtId="0" fontId="29" fillId="0" borderId="0" xfId="0" applyFont="1" applyFill="1" applyBorder="1" applyAlignment="1"/>
    <xf numFmtId="0" fontId="28" fillId="0" borderId="7" xfId="0" applyFont="1" applyBorder="1"/>
    <xf numFmtId="0" fontId="2" fillId="0" borderId="26" xfId="0" applyFont="1" applyFill="1" applyBorder="1" applyAlignment="1">
      <alignment horizontal="right"/>
    </xf>
    <xf numFmtId="2" fontId="0" fillId="0" borderId="0" xfId="0" applyNumberFormat="1"/>
    <xf numFmtId="166" fontId="29" fillId="0" borderId="0" xfId="0" applyNumberFormat="1" applyFont="1" applyFill="1" applyBorder="1"/>
    <xf numFmtId="165" fontId="28" fillId="0" borderId="0" xfId="0" applyNumberFormat="1" applyFont="1" applyFill="1" applyBorder="1" applyAlignment="1">
      <alignment horizontal="center"/>
    </xf>
    <xf numFmtId="0" fontId="0" fillId="0" borderId="25" xfId="0" applyFill="1" applyBorder="1"/>
    <xf numFmtId="165" fontId="29" fillId="0" borderId="20" xfId="0" applyNumberFormat="1" applyFont="1" applyBorder="1"/>
    <xf numFmtId="167" fontId="26" fillId="0" borderId="0" xfId="4" applyNumberFormat="1" applyFont="1"/>
    <xf numFmtId="165" fontId="29" fillId="0" borderId="0" xfId="0" applyNumberFormat="1" applyFont="1" applyAlignment="1">
      <alignment wrapText="1"/>
    </xf>
    <xf numFmtId="0" fontId="13" fillId="0" borderId="0" xfId="0" applyFont="1" applyAlignment="1">
      <alignment horizontal="left"/>
    </xf>
    <xf numFmtId="0" fontId="36" fillId="0" borderId="0" xfId="0" applyFont="1"/>
    <xf numFmtId="0" fontId="26" fillId="0" borderId="2" xfId="1" applyNumberFormat="1" applyFont="1" applyBorder="1"/>
    <xf numFmtId="0" fontId="2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4" fillId="0" borderId="0" xfId="0" applyFont="1" applyAlignment="1"/>
    <xf numFmtId="0" fontId="35" fillId="0" borderId="0" xfId="0" applyFont="1"/>
    <xf numFmtId="1" fontId="38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/>
    <xf numFmtId="165" fontId="35" fillId="0" borderId="2" xfId="0" applyNumberFormat="1" applyFont="1" applyBorder="1"/>
    <xf numFmtId="0" fontId="35" fillId="0" borderId="2" xfId="0" applyFont="1" applyFill="1" applyBorder="1"/>
    <xf numFmtId="1" fontId="35" fillId="0" borderId="0" xfId="0" applyNumberFormat="1" applyFont="1"/>
    <xf numFmtId="0" fontId="13" fillId="0" borderId="0" xfId="0" applyFont="1"/>
    <xf numFmtId="165" fontId="36" fillId="0" borderId="0" xfId="0" applyNumberFormat="1" applyFont="1" applyBorder="1"/>
    <xf numFmtId="0" fontId="36" fillId="0" borderId="0" xfId="0" applyNumberFormat="1" applyFont="1" applyBorder="1"/>
    <xf numFmtId="0" fontId="36" fillId="0" borderId="0" xfId="0" applyFont="1" applyBorder="1"/>
    <xf numFmtId="0" fontId="36" fillId="0" borderId="0" xfId="0" applyFont="1" applyAlignment="1"/>
    <xf numFmtId="0" fontId="36" fillId="0" borderId="2" xfId="0" applyFont="1" applyBorder="1"/>
    <xf numFmtId="0" fontId="36" fillId="0" borderId="2" xfId="0" applyFont="1" applyFill="1" applyBorder="1"/>
    <xf numFmtId="165" fontId="36" fillId="0" borderId="2" xfId="0" applyNumberFormat="1" applyFont="1" applyBorder="1"/>
    <xf numFmtId="165" fontId="36" fillId="0" borderId="2" xfId="0" applyNumberFormat="1" applyFont="1" applyFill="1" applyBorder="1"/>
    <xf numFmtId="165" fontId="36" fillId="0" borderId="0" xfId="0" applyNumberFormat="1" applyFont="1"/>
    <xf numFmtId="0" fontId="17" fillId="0" borderId="0" xfId="0" applyFont="1" applyAlignment="1">
      <alignment horizontal="left"/>
    </xf>
    <xf numFmtId="0" fontId="13" fillId="0" borderId="0" xfId="0" applyNumberFormat="1" applyFont="1" applyBorder="1"/>
    <xf numFmtId="0" fontId="13" fillId="0" borderId="0" xfId="0" applyFont="1" applyBorder="1"/>
    <xf numFmtId="0" fontId="13" fillId="0" borderId="0" xfId="0" applyNumberFormat="1" applyFont="1" applyFill="1" applyBorder="1"/>
    <xf numFmtId="0" fontId="17" fillId="0" borderId="3" xfId="0" applyFont="1" applyBorder="1"/>
    <xf numFmtId="0" fontId="17" fillId="0" borderId="3" xfId="0" applyFont="1" applyBorder="1" applyAlignment="1">
      <alignment wrapText="1"/>
    </xf>
    <xf numFmtId="0" fontId="17" fillId="0" borderId="0" xfId="0" applyFont="1" applyFill="1" applyBorder="1"/>
    <xf numFmtId="0" fontId="17" fillId="0" borderId="0" xfId="0" applyFont="1" applyBorder="1"/>
    <xf numFmtId="165" fontId="36" fillId="0" borderId="11" xfId="0" applyNumberFormat="1" applyFont="1" applyBorder="1"/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25" fillId="0" borderId="0" xfId="0" applyFont="1"/>
    <xf numFmtId="165" fontId="25" fillId="0" borderId="0" xfId="0" applyNumberFormat="1" applyFont="1"/>
    <xf numFmtId="0" fontId="35" fillId="0" borderId="0" xfId="0" applyFont="1" applyAlignment="1"/>
    <xf numFmtId="0" fontId="17" fillId="0" borderId="0" xfId="0" applyFont="1"/>
    <xf numFmtId="0" fontId="0" fillId="0" borderId="0" xfId="0" applyNumberFormat="1" applyFill="1" applyBorder="1"/>
    <xf numFmtId="0" fontId="29" fillId="0" borderId="0" xfId="0" applyFont="1" applyBorder="1"/>
    <xf numFmtId="3" fontId="0" fillId="0" borderId="0" xfId="0" applyNumberFormat="1" applyFill="1"/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justify"/>
    </xf>
    <xf numFmtId="164" fontId="2" fillId="0" borderId="0" xfId="0" applyNumberFormat="1" applyFont="1" applyAlignment="1">
      <alignment horizontal="justify"/>
    </xf>
    <xf numFmtId="0" fontId="7" fillId="0" borderId="0" xfId="0" applyFont="1" applyFill="1" applyBorder="1" applyAlignment="1">
      <alignment horizontal="left" wrapText="1" indent="2"/>
    </xf>
    <xf numFmtId="0" fontId="6" fillId="0" borderId="27" xfId="0" applyFont="1" applyBorder="1" applyAlignment="1">
      <alignment horizontal="center" wrapText="1"/>
    </xf>
    <xf numFmtId="0" fontId="34" fillId="0" borderId="20" xfId="0" applyFont="1" applyBorder="1"/>
    <xf numFmtId="0" fontId="2" fillId="0" borderId="0" xfId="0" applyFont="1" applyFill="1" applyBorder="1" applyAlignment="1"/>
    <xf numFmtId="0" fontId="29" fillId="0" borderId="0" xfId="0" applyFont="1" applyFill="1" applyAlignment="1">
      <alignment horizont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165" fontId="30" fillId="0" borderId="0" xfId="0" applyNumberFormat="1" applyFont="1" applyAlignment="1">
      <alignment wrapText="1"/>
    </xf>
    <xf numFmtId="0" fontId="35" fillId="0" borderId="0" xfId="0" applyFont="1" applyFill="1" applyBorder="1"/>
    <xf numFmtId="165" fontId="35" fillId="0" borderId="0" xfId="0" applyNumberFormat="1" applyFont="1" applyBorder="1"/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39" fillId="0" borderId="29" xfId="0" applyFont="1" applyBorder="1" applyAlignment="1">
      <alignment horizontal="center" vertical="top" wrapText="1"/>
    </xf>
    <xf numFmtId="165" fontId="40" fillId="0" borderId="0" xfId="0" applyNumberFormat="1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right"/>
    </xf>
    <xf numFmtId="3" fontId="34" fillId="0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29" fillId="0" borderId="3" xfId="0" applyFont="1" applyFill="1" applyBorder="1"/>
    <xf numFmtId="0" fontId="39" fillId="0" borderId="0" xfId="0" applyFont="1" applyBorder="1" applyAlignment="1">
      <alignment horizontal="center" vertical="top" wrapText="1"/>
    </xf>
    <xf numFmtId="3" fontId="29" fillId="0" borderId="0" xfId="0" applyNumberFormat="1" applyFont="1" applyFill="1" applyBorder="1"/>
    <xf numFmtId="165" fontId="28" fillId="0" borderId="24" xfId="0" applyNumberFormat="1" applyFont="1" applyBorder="1"/>
    <xf numFmtId="0" fontId="17" fillId="0" borderId="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40" fillId="0" borderId="0" xfId="0" applyFont="1" applyBorder="1" applyAlignment="1">
      <alignment vertical="top" wrapText="1"/>
    </xf>
    <xf numFmtId="3" fontId="0" fillId="0" borderId="7" xfId="0" applyNumberFormat="1" applyBorder="1"/>
    <xf numFmtId="3" fontId="0" fillId="0" borderId="5" xfId="0" applyNumberFormat="1" applyBorder="1"/>
    <xf numFmtId="0" fontId="29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8" fontId="0" fillId="0" borderId="0" xfId="0" applyNumberFormat="1"/>
    <xf numFmtId="0" fontId="0" fillId="0" borderId="0" xfId="0"/>
    <xf numFmtId="3" fontId="34" fillId="0" borderId="3" xfId="0" applyNumberFormat="1" applyFont="1" applyBorder="1" applyAlignment="1">
      <alignment horizontal="right"/>
    </xf>
    <xf numFmtId="0" fontId="0" fillId="0" borderId="0" xfId="0"/>
    <xf numFmtId="0" fontId="17" fillId="0" borderId="35" xfId="0" applyFont="1" applyFill="1" applyBorder="1" applyAlignment="1">
      <alignment horizontal="left" wrapText="1" indent="2"/>
    </xf>
    <xf numFmtId="0" fontId="13" fillId="0" borderId="3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center" vertical="center"/>
    </xf>
    <xf numFmtId="166" fontId="13" fillId="0" borderId="36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0" borderId="0" xfId="0"/>
    <xf numFmtId="0" fontId="0" fillId="3" borderId="28" xfId="0" applyFill="1" applyBorder="1" applyAlignment="1">
      <alignment horizontal="center"/>
    </xf>
    <xf numFmtId="1" fontId="2" fillId="2" borderId="0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 applyAlignment="1"/>
    <xf numFmtId="164" fontId="29" fillId="2" borderId="0" xfId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0" fillId="0" borderId="8" xfId="0" applyFill="1" applyBorder="1"/>
    <xf numFmtId="0" fontId="13" fillId="0" borderId="0" xfId="0" applyFont="1" applyBorder="1" applyAlignment="1">
      <alignment horizontal="center" vertical="center" wrapText="1"/>
    </xf>
    <xf numFmtId="165" fontId="0" fillId="0" borderId="23" xfId="0" applyNumberFormat="1" applyBorder="1"/>
    <xf numFmtId="165" fontId="0" fillId="0" borderId="25" xfId="0" applyNumberFormat="1" applyBorder="1"/>
    <xf numFmtId="165" fontId="41" fillId="0" borderId="6" xfId="0" applyNumberFormat="1" applyFont="1" applyBorder="1" applyAlignment="1">
      <alignment horizontal="right"/>
    </xf>
    <xf numFmtId="165" fontId="41" fillId="0" borderId="8" xfId="0" applyNumberFormat="1" applyFont="1" applyBorder="1" applyAlignment="1">
      <alignment horizontal="right"/>
    </xf>
    <xf numFmtId="165" fontId="41" fillId="0" borderId="4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/>
    </xf>
    <xf numFmtId="0" fontId="30" fillId="0" borderId="0" xfId="0" applyFont="1" applyAlignment="1">
      <alignment vertical="center"/>
    </xf>
    <xf numFmtId="0" fontId="0" fillId="0" borderId="0" xfId="0"/>
    <xf numFmtId="0" fontId="0" fillId="0" borderId="0" xfId="0"/>
    <xf numFmtId="0" fontId="39" fillId="0" borderId="0" xfId="0" applyFont="1" applyBorder="1" applyAlignment="1">
      <alignment horizontal="center" vertical="top" wrapText="1"/>
    </xf>
    <xf numFmtId="166" fontId="0" fillId="0" borderId="0" xfId="0" applyNumberFormat="1"/>
    <xf numFmtId="0" fontId="44" fillId="0" borderId="0" xfId="0" applyFont="1"/>
    <xf numFmtId="0" fontId="45" fillId="0" borderId="0" xfId="0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/>
    <xf numFmtId="0" fontId="45" fillId="0" borderId="0" xfId="0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3" fontId="8" fillId="0" borderId="0" xfId="1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0" borderId="21" xfId="0" applyNumberFormat="1" applyFont="1" applyFill="1" applyBorder="1" applyAlignment="1">
      <alignment horizontal="center" vertical="center"/>
    </xf>
    <xf numFmtId="166" fontId="13" fillId="0" borderId="38" xfId="0" applyNumberFormat="1" applyFont="1" applyFill="1" applyBorder="1" applyAlignment="1">
      <alignment horizontal="center" vertical="center"/>
    </xf>
    <xf numFmtId="0" fontId="33" fillId="4" borderId="0" xfId="0" applyFont="1" applyFill="1"/>
    <xf numFmtId="0" fontId="33" fillId="4" borderId="2" xfId="0" applyFont="1" applyFill="1" applyBorder="1"/>
    <xf numFmtId="0" fontId="48" fillId="4" borderId="2" xfId="0" applyFont="1" applyFill="1" applyBorder="1"/>
    <xf numFmtId="0" fontId="33" fillId="4" borderId="2" xfId="0" applyFont="1" applyFill="1" applyBorder="1" applyAlignment="1">
      <alignment horizontal="center"/>
    </xf>
    <xf numFmtId="3" fontId="48" fillId="4" borderId="2" xfId="0" applyNumberFormat="1" applyFont="1" applyFill="1" applyBorder="1" applyAlignment="1">
      <alignment horizontal="center"/>
    </xf>
    <xf numFmtId="165" fontId="48" fillId="4" borderId="2" xfId="0" applyNumberFormat="1" applyFont="1" applyFill="1" applyBorder="1" applyAlignment="1">
      <alignment horizontal="center"/>
    </xf>
    <xf numFmtId="3" fontId="33" fillId="4" borderId="2" xfId="0" applyNumberFormat="1" applyFont="1" applyFill="1" applyBorder="1" applyAlignment="1">
      <alignment horizontal="center"/>
    </xf>
    <xf numFmtId="165" fontId="33" fillId="4" borderId="2" xfId="0" applyNumberFormat="1" applyFont="1" applyFill="1" applyBorder="1" applyAlignment="1">
      <alignment horizontal="center"/>
    </xf>
    <xf numFmtId="0" fontId="48" fillId="4" borderId="0" xfId="0" applyFont="1" applyFill="1"/>
    <xf numFmtId="0" fontId="49" fillId="4" borderId="0" xfId="0" applyFont="1" applyFill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1" fillId="0" borderId="2" xfId="0" applyFont="1" applyBorder="1" applyAlignment="1">
      <alignment vertical="center" wrapText="1"/>
    </xf>
    <xf numFmtId="0" fontId="0" fillId="0" borderId="2" xfId="0" applyBorder="1" applyAlignment="1">
      <alignment horizontal="right"/>
    </xf>
    <xf numFmtId="0" fontId="51" fillId="0" borderId="2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vertical="top" wrapText="1"/>
    </xf>
    <xf numFmtId="0" fontId="0" fillId="0" borderId="0" xfId="0"/>
    <xf numFmtId="0" fontId="10" fillId="0" borderId="0" xfId="0" applyFont="1" applyFill="1" applyAlignment="1">
      <alignment horizontal="left" wrapText="1"/>
    </xf>
    <xf numFmtId="0" fontId="10" fillId="0" borderId="0" xfId="3" applyFont="1" applyFill="1" applyBorder="1" applyAlignment="1">
      <alignment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9" fillId="0" borderId="30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33" fillId="4" borderId="2" xfId="0" applyFont="1" applyFill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6">
    <cellStyle name="Milliers" xfId="1" builtinId="3"/>
    <cellStyle name="Normal" xfId="0" builtinId="0"/>
    <cellStyle name="Normal 2" xfId="2"/>
    <cellStyle name="Normal 3" xfId="3"/>
    <cellStyle name="Normal 4" xfId="5"/>
    <cellStyle name="Pourcentage" xfId="4" builtinId="5"/>
  </cellStyles>
  <dxfs count="8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52843394575676E-2"/>
          <c:y val="0.14909740449110528"/>
          <c:w val="0.82478805774278219"/>
          <c:h val="0.5993205016039661"/>
        </c:manualLayout>
      </c:layout>
      <c:areaChart>
        <c:grouping val="stacked"/>
        <c:varyColors val="0"/>
        <c:ser>
          <c:idx val="0"/>
          <c:order val="0"/>
          <c:tx>
            <c:strRef>
              <c:f>'Source Figure V 2-2'!$B$5</c:f>
              <c:strCache>
                <c:ptCount val="1"/>
                <c:pt idx="0">
                  <c:v>Postes offerts sur concours</c:v>
                </c:pt>
              </c:strCache>
            </c:strRef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</c:spPr>
          <c:cat>
            <c:numRef>
              <c:f>'Source Figure V 2-2'!$C$4:$P$4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'Source Figure V 2-2'!$C$5:$P$5</c:f>
              <c:numCache>
                <c:formatCode>#,##0</c:formatCode>
                <c:ptCount val="14"/>
                <c:pt idx="0">
                  <c:v>6676</c:v>
                </c:pt>
                <c:pt idx="1">
                  <c:v>6148</c:v>
                </c:pt>
                <c:pt idx="2">
                  <c:v>2756</c:v>
                </c:pt>
                <c:pt idx="3">
                  <c:v>2537</c:v>
                </c:pt>
                <c:pt idx="4">
                  <c:v>3542</c:v>
                </c:pt>
                <c:pt idx="5">
                  <c:v>3131</c:v>
                </c:pt>
                <c:pt idx="6">
                  <c:v>3428</c:v>
                </c:pt>
                <c:pt idx="7">
                  <c:v>2303</c:v>
                </c:pt>
                <c:pt idx="8">
                  <c:v>2128</c:v>
                </c:pt>
                <c:pt idx="9">
                  <c:v>1995</c:v>
                </c:pt>
                <c:pt idx="10">
                  <c:v>3262</c:v>
                </c:pt>
                <c:pt idx="11" formatCode="General">
                  <c:v>3325</c:v>
                </c:pt>
                <c:pt idx="12">
                  <c:v>4137</c:v>
                </c:pt>
                <c:pt idx="13">
                  <c:v>3586</c:v>
                </c:pt>
              </c:numCache>
            </c:numRef>
          </c:val>
        </c:ser>
        <c:ser>
          <c:idx val="1"/>
          <c:order val="1"/>
          <c:tx>
            <c:strRef>
              <c:f>'Source Figure V 2-2'!$B$6</c:f>
              <c:strCache>
                <c:ptCount val="1"/>
                <c:pt idx="0">
                  <c:v>Postes offerts sans concours (hors Pacte)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'Source Figure V 2-2'!$C$4:$P$4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'Source Figure V 2-2'!$C$6:$P$6</c:f>
              <c:numCache>
                <c:formatCode>#,##0</c:formatCode>
                <c:ptCount val="14"/>
                <c:pt idx="0">
                  <c:v>2908</c:v>
                </c:pt>
                <c:pt idx="1">
                  <c:v>2878</c:v>
                </c:pt>
                <c:pt idx="2">
                  <c:v>194</c:v>
                </c:pt>
                <c:pt idx="3">
                  <c:v>616</c:v>
                </c:pt>
                <c:pt idx="4">
                  <c:v>1884</c:v>
                </c:pt>
                <c:pt idx="5">
                  <c:v>1114</c:v>
                </c:pt>
                <c:pt idx="6">
                  <c:v>1243</c:v>
                </c:pt>
                <c:pt idx="7">
                  <c:v>1168</c:v>
                </c:pt>
                <c:pt idx="8">
                  <c:v>1118</c:v>
                </c:pt>
                <c:pt idx="9">
                  <c:v>1049</c:v>
                </c:pt>
                <c:pt idx="10">
                  <c:v>1225</c:v>
                </c:pt>
                <c:pt idx="11" formatCode="General">
                  <c:v>566</c:v>
                </c:pt>
                <c:pt idx="12">
                  <c:v>973</c:v>
                </c:pt>
                <c:pt idx="13">
                  <c:v>1320</c:v>
                </c:pt>
              </c:numCache>
            </c:numRef>
          </c:val>
        </c:ser>
        <c:ser>
          <c:idx val="2"/>
          <c:order val="2"/>
          <c:tx>
            <c:strRef>
              <c:f>'Source Figure V 2-2'!$B$7</c:f>
              <c:strCache>
                <c:ptCount val="1"/>
                <c:pt idx="0">
                  <c:v>Pacte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 w="25400">
              <a:noFill/>
            </a:ln>
          </c:spPr>
          <c:cat>
            <c:numRef>
              <c:f>'Source Figure V 2-2'!$C$4:$P$4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'Source Figure V 2-2'!$C$7:$P$7</c:f>
              <c:numCache>
                <c:formatCode>#,##0</c:formatCode>
                <c:ptCount val="14"/>
                <c:pt idx="1">
                  <c:v>80</c:v>
                </c:pt>
                <c:pt idx="2">
                  <c:v>413</c:v>
                </c:pt>
                <c:pt idx="3">
                  <c:v>266</c:v>
                </c:pt>
                <c:pt idx="4">
                  <c:v>688</c:v>
                </c:pt>
                <c:pt idx="5">
                  <c:v>564</c:v>
                </c:pt>
                <c:pt idx="6">
                  <c:v>397</c:v>
                </c:pt>
                <c:pt idx="7">
                  <c:v>374</c:v>
                </c:pt>
                <c:pt idx="8">
                  <c:v>364</c:v>
                </c:pt>
                <c:pt idx="9">
                  <c:v>291</c:v>
                </c:pt>
                <c:pt idx="10">
                  <c:v>274</c:v>
                </c:pt>
                <c:pt idx="11" formatCode="General">
                  <c:v>311</c:v>
                </c:pt>
                <c:pt idx="12">
                  <c:v>324</c:v>
                </c:pt>
                <c:pt idx="13">
                  <c:v>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681680"/>
        <c:axId val="175682464"/>
      </c:areaChart>
      <c:catAx>
        <c:axId val="17568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5682464"/>
        <c:crosses val="autoZero"/>
        <c:auto val="1"/>
        <c:lblAlgn val="ctr"/>
        <c:lblOffset val="100"/>
        <c:noMultiLvlLbl val="0"/>
      </c:catAx>
      <c:valAx>
        <c:axId val="1756824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568168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Recrutements externes</a:t>
            </a:r>
            <a:r>
              <a:rPr lang="fr-FR" sz="8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c:rich>
      </c:tx>
      <c:layout>
        <c:manualLayout>
          <c:xMode val="edge"/>
          <c:yMode val="edge"/>
          <c:x val="0.34507099861728635"/>
          <c:y val="4.7619117377769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81818181818182"/>
          <c:y val="0.38918918918918921"/>
          <c:w val="0.82060606060606056"/>
          <c:h val="0.29557619198945423"/>
        </c:manualLayout>
      </c:layout>
      <c:lineChart>
        <c:grouping val="standard"/>
        <c:varyColors val="0"/>
        <c:ser>
          <c:idx val="1"/>
          <c:order val="1"/>
          <c:tx>
            <c:strRef>
              <c:f>'Source Fig V 2-E3'!$B$7</c:f>
              <c:strCache>
                <c:ptCount val="1"/>
                <c:pt idx="0">
                  <c:v>Total Externes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561627605417983E-3"/>
                  <c:y val="-3.832444711227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698363258422972E-2"/>
                  <c:y val="-4.394807151348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98111816581732E-2"/>
                  <c:y val="-4.508880336146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30861008304565E-2"/>
                  <c:y val="-3.225196850393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267087276550996E-2"/>
                  <c:y val="-6.446291887932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573966897670911E-2"/>
                  <c:y val="4.7164988097418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7725560330195318E-2"/>
                  <c:y val="5.6257828236586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67087276550996E-2"/>
                  <c:y val="4.9611914789721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7297581493165087E-2"/>
                  <c:y val="7.441860465116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8885383806519608E-2"/>
                  <c:y val="6.82170542635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2-E3'!$C$5:$L$5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2-E3'!$C$7:$L$7</c:f>
              <c:numCache>
                <c:formatCode>General</c:formatCode>
                <c:ptCount val="10"/>
                <c:pt idx="0">
                  <c:v>654</c:v>
                </c:pt>
                <c:pt idx="1">
                  <c:v>580</c:v>
                </c:pt>
                <c:pt idx="2">
                  <c:v>565</c:v>
                </c:pt>
                <c:pt idx="3">
                  <c:v>498</c:v>
                </c:pt>
                <c:pt idx="4">
                  <c:v>475</c:v>
                </c:pt>
                <c:pt idx="5">
                  <c:v>407</c:v>
                </c:pt>
                <c:pt idx="6">
                  <c:v>478</c:v>
                </c:pt>
                <c:pt idx="7">
                  <c:v>488</c:v>
                </c:pt>
                <c:pt idx="8">
                  <c:v>428</c:v>
                </c:pt>
                <c:pt idx="9">
                  <c:v>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68192"/>
        <c:axId val="63468976"/>
      </c:lineChart>
      <c:lineChart>
        <c:grouping val="standard"/>
        <c:varyColors val="0"/>
        <c:ser>
          <c:idx val="0"/>
          <c:order val="0"/>
          <c:tx>
            <c:strRef>
              <c:f>'Source Fig V 2-E3'!$B$6</c:f>
              <c:strCache>
                <c:ptCount val="1"/>
                <c:pt idx="0">
                  <c:v>Externes avec RAEP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620253047909544E-2"/>
                  <c:y val="-4.8646587338017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786331042272506E-3"/>
                  <c:y val="-2.6182691289149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099582817175451E-2"/>
                  <c:y val="-3.9365370808469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423507787078665E-2"/>
                  <c:y val="4.3703351034609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346241420137942E-2"/>
                  <c:y val="3.8544344747604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285824287737E-2"/>
                  <c:y val="-4.1631447231886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202020202020204E-2"/>
                  <c:y val="-3.5874439461883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854889589905363E-2"/>
                  <c:y val="-1.8604651162790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679284963196635E-2"/>
                  <c:y val="-3.7209302325581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3091482649842268E-2"/>
                  <c:y val="-4.34108527131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2-E3'!$C$5:$L$5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2-E3'!$C$6:$L$6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69760"/>
        <c:axId val="63470152"/>
      </c:lineChart>
      <c:catAx>
        <c:axId val="6346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concours</a:t>
                </a:r>
              </a:p>
            </c:rich>
          </c:tx>
          <c:layout>
            <c:manualLayout>
              <c:xMode val="edge"/>
              <c:yMode val="edge"/>
              <c:x val="2.5454515346464972E-2"/>
              <c:y val="0.2540540804492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6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468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68192"/>
        <c:crosses val="autoZero"/>
        <c:crossBetween val="between"/>
      </c:valAx>
      <c:catAx>
        <c:axId val="6346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70152"/>
        <c:crosses val="autoZero"/>
        <c:auto val="1"/>
        <c:lblAlgn val="ctr"/>
        <c:lblOffset val="100"/>
        <c:noMultiLvlLbl val="0"/>
      </c:catAx>
      <c:valAx>
        <c:axId val="634701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46976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40535035644203"/>
          <c:y val="0.85627491912348164"/>
          <c:w val="0.72727257673232493"/>
          <c:h val="9.1891839101507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Postes d'enseignants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969016726379634E-2"/>
          <c:y val="0.15847970926711083"/>
          <c:w val="0.77585895593385013"/>
          <c:h val="0.691635877246113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Figure V 2-11 '!$C$5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2-11 '!$D$4:$K$4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Figure V 2-11 '!$D$5:$K$5</c:f>
              <c:numCache>
                <c:formatCode>0.0</c:formatCode>
                <c:ptCount val="8"/>
                <c:pt idx="0">
                  <c:v>27.574924748069623</c:v>
                </c:pt>
                <c:pt idx="1">
                  <c:v>33.407335907335906</c:v>
                </c:pt>
                <c:pt idx="2" formatCode="General">
                  <c:v>29.5</c:v>
                </c:pt>
                <c:pt idx="3" formatCode="General">
                  <c:v>27.5</c:v>
                </c:pt>
                <c:pt idx="4" formatCode="General">
                  <c:v>27.4</c:v>
                </c:pt>
                <c:pt idx="5" formatCode="General">
                  <c:v>28.4</c:v>
                </c:pt>
                <c:pt idx="6" formatCode="General">
                  <c:v>27.799999999999997</c:v>
                </c:pt>
                <c:pt idx="7">
                  <c:v>26.904447380008804</c:v>
                </c:pt>
              </c:numCache>
            </c:numRef>
          </c:val>
        </c:ser>
        <c:ser>
          <c:idx val="1"/>
          <c:order val="1"/>
          <c:tx>
            <c:strRef>
              <c:f>'Source Figure V 2-11 '!$C$6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2-11 '!$D$4:$K$4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Figure V 2-11 '!$D$6:$K$6</c:f>
              <c:numCache>
                <c:formatCode>0.0</c:formatCode>
                <c:ptCount val="8"/>
                <c:pt idx="0">
                  <c:v>72.42507525193038</c:v>
                </c:pt>
                <c:pt idx="1">
                  <c:v>66.592664092664094</c:v>
                </c:pt>
                <c:pt idx="2" formatCode="General">
                  <c:v>70.5</c:v>
                </c:pt>
                <c:pt idx="3" formatCode="General">
                  <c:v>72.5</c:v>
                </c:pt>
                <c:pt idx="4" formatCode="General">
                  <c:v>72.599999999999994</c:v>
                </c:pt>
                <c:pt idx="5" formatCode="General">
                  <c:v>71.599999999999994</c:v>
                </c:pt>
                <c:pt idx="6" formatCode="General">
                  <c:v>72.2</c:v>
                </c:pt>
                <c:pt idx="7">
                  <c:v>73.095552619991196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71720"/>
        <c:axId val="63472112"/>
      </c:barChart>
      <c:catAx>
        <c:axId val="63471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3472112"/>
        <c:crosses val="autoZero"/>
        <c:auto val="1"/>
        <c:lblAlgn val="ctr"/>
        <c:lblOffset val="100"/>
        <c:noMultiLvlLbl val="0"/>
      </c:catAx>
      <c:valAx>
        <c:axId val="6347211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3471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Postes hors enseignants</a:t>
            </a:r>
          </a:p>
        </c:rich>
      </c:tx>
      <c:layout>
        <c:manualLayout>
          <c:xMode val="edge"/>
          <c:yMode val="edge"/>
          <c:x val="0.28001667760279969"/>
          <c:y val="4.1573817357337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119161427239731E-2"/>
          <c:y val="0.15095285505781755"/>
          <c:w val="0.77735827102216759"/>
          <c:h val="0.6450477690288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Figure V 2-11 '!$C$9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2-11 '!$D$8:$K$8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Figure V 2-11 '!$D$9:$K$9</c:f>
              <c:numCache>
                <c:formatCode>0.0</c:formatCode>
                <c:ptCount val="8"/>
                <c:pt idx="0">
                  <c:v>51.746303835440322</c:v>
                </c:pt>
                <c:pt idx="1">
                  <c:v>48.730051697010566</c:v>
                </c:pt>
                <c:pt idx="2" formatCode="General">
                  <c:v>42.2</c:v>
                </c:pt>
                <c:pt idx="3" formatCode="General">
                  <c:v>43.7</c:v>
                </c:pt>
                <c:pt idx="4" formatCode="General">
                  <c:v>41.8</c:v>
                </c:pt>
                <c:pt idx="5" formatCode="General">
                  <c:v>45.3</c:v>
                </c:pt>
                <c:pt idx="6" formatCode="General">
                  <c:v>44</c:v>
                </c:pt>
                <c:pt idx="7">
                  <c:v>43.980396334966976</c:v>
                </c:pt>
              </c:numCache>
            </c:numRef>
          </c:val>
        </c:ser>
        <c:ser>
          <c:idx val="1"/>
          <c:order val="1"/>
          <c:tx>
            <c:strRef>
              <c:f>'Source Figure V 2-11 '!$C$10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2-11 '!$D$8:$K$8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Figure V 2-11 '!$D$10:$K$10</c:f>
              <c:numCache>
                <c:formatCode>0.0</c:formatCode>
                <c:ptCount val="8"/>
                <c:pt idx="0">
                  <c:v>48.253696164559678</c:v>
                </c:pt>
                <c:pt idx="1">
                  <c:v>51.269948302989434</c:v>
                </c:pt>
                <c:pt idx="2" formatCode="General">
                  <c:v>57.8</c:v>
                </c:pt>
                <c:pt idx="3" formatCode="General">
                  <c:v>56.3</c:v>
                </c:pt>
                <c:pt idx="4" formatCode="General">
                  <c:v>58.2</c:v>
                </c:pt>
                <c:pt idx="5" formatCode="General">
                  <c:v>54.7</c:v>
                </c:pt>
                <c:pt idx="6" formatCode="General">
                  <c:v>56</c:v>
                </c:pt>
                <c:pt idx="7">
                  <c:v>56.019603665033024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314368"/>
        <c:axId val="496315936"/>
      </c:barChart>
      <c:catAx>
        <c:axId val="49631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96315936"/>
        <c:crosses val="autoZero"/>
        <c:auto val="1"/>
        <c:lblAlgn val="ctr"/>
        <c:lblOffset val="100"/>
        <c:noMultiLvlLbl val="0"/>
      </c:catAx>
      <c:valAx>
        <c:axId val="4963159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9631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203357392825902"/>
          <c:y val="0.45557256047219452"/>
          <c:w val="7.796642607174098E-2"/>
          <c:h val="0.214793291683609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aseline="0"/>
              <a:t>Selon la catégorie hiérarchique</a:t>
            </a:r>
            <a:endParaRPr lang="fr-FR"/>
          </a:p>
        </c:rich>
      </c:tx>
      <c:layout>
        <c:manualLayout>
          <c:xMode val="edge"/>
          <c:yMode val="edge"/>
          <c:x val="0.20842863793696739"/>
          <c:y val="1.86045494313210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833647079462111E-2"/>
          <c:y val="0.1566841287696181"/>
          <c:w val="0.75678395669291343"/>
          <c:h val="0.68305878044314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V 2-14'!$C$5</c:f>
              <c:strCache>
                <c:ptCount val="1"/>
                <c:pt idx="0">
                  <c:v>FPT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26771653543307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282776349614395E-2"/>
                  <c:y val="1.78057742782152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60777635353720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2937271015930207E-3"/>
                  <c:y val="2.801574803149606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2-14'!$B$6:$B$8</c:f>
              <c:strCache>
                <c:ptCount val="3"/>
                <c:pt idx="0">
                  <c:v>A et  A+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'Source Figure V 2-14'!$C$6:$C$8</c:f>
              <c:numCache>
                <c:formatCode>#\ ##0.0</c:formatCode>
                <c:ptCount val="3"/>
                <c:pt idx="0">
                  <c:v>16.554555778806673</c:v>
                </c:pt>
                <c:pt idx="1">
                  <c:v>36.970385253778282</c:v>
                </c:pt>
                <c:pt idx="2">
                  <c:v>46.475058967415045</c:v>
                </c:pt>
              </c:numCache>
            </c:numRef>
          </c:val>
        </c:ser>
        <c:ser>
          <c:idx val="1"/>
          <c:order val="1"/>
          <c:tx>
            <c:strRef>
              <c:f>'Source Figure V 2-14'!$D$5</c:f>
              <c:strCache>
                <c:ptCount val="1"/>
                <c:pt idx="0">
                  <c:v>FPE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4721238251388242E-3"/>
                  <c:y val="2.310629921259842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9444444444444441E-3"/>
                  <c:y val="2.946468900689739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88888888888952E-2"/>
                  <c:y val="2.2743575657693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2-14'!$B$6:$B$8</c:f>
              <c:strCache>
                <c:ptCount val="3"/>
                <c:pt idx="0">
                  <c:v>A et  A+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'Source Figure V 2-14'!$D$6:$D$8</c:f>
              <c:numCache>
                <c:formatCode>#\ ##0.0</c:formatCode>
                <c:ptCount val="3"/>
                <c:pt idx="0">
                  <c:v>71.419635643357921</c:v>
                </c:pt>
                <c:pt idx="1">
                  <c:v>13.826265995986342</c:v>
                </c:pt>
                <c:pt idx="2">
                  <c:v>14.754098360655737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315544"/>
        <c:axId val="496319072"/>
      </c:barChart>
      <c:catAx>
        <c:axId val="49631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96319072"/>
        <c:crosses val="autoZero"/>
        <c:auto val="1"/>
        <c:lblAlgn val="ctr"/>
        <c:lblOffset val="100"/>
        <c:noMultiLvlLbl val="0"/>
      </c:catAx>
      <c:valAx>
        <c:axId val="4963190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96315544"/>
        <c:crosses val="autoZero"/>
        <c:crossBetween val="between"/>
      </c:valAx>
      <c:spPr>
        <a:noFill/>
        <a:ln w="0">
          <a:solidFill>
            <a:schemeClr val="bg1">
              <a:lumMod val="95000"/>
            </a:schemeClr>
          </a:solidFill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'Source Figure V 2-15  '!$B$4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888E-2"/>
                  <c:y val="4.629629629629629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2 848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459692538432261E-3"/>
                  <c:y val="-9.7619376525216986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5 536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285714285714199E-2"/>
                  <c:y val="4.4348666942947918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'!$B$5:$B$8</c:f>
              <c:numCache>
                <c:formatCode>#,##0</c:formatCode>
                <c:ptCount val="4"/>
                <c:pt idx="0">
                  <c:v>2848</c:v>
                </c:pt>
                <c:pt idx="1">
                  <c:v>5536</c:v>
                </c:pt>
                <c:pt idx="2">
                  <c:v>5251</c:v>
                </c:pt>
                <c:pt idx="3">
                  <c:v>22862</c:v>
                </c:pt>
              </c:numCache>
            </c:numRef>
          </c:val>
        </c:ser>
        <c:ser>
          <c:idx val="0"/>
          <c:order val="1"/>
          <c:tx>
            <c:strRef>
              <c:f>'Source Figure V 2-15  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17397825271841E-2"/>
                  <c:y val="-7.509729704839526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2 502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80952380952381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18331261223927E-2"/>
                  <c:y val="-9.3080996454390566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07686539182603E-2"/>
                  <c:y val="-0.107797209559331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'!$C$5:$C$8</c:f>
              <c:numCache>
                <c:formatCode>#,##0</c:formatCode>
                <c:ptCount val="4"/>
                <c:pt idx="0">
                  <c:v>2502</c:v>
                </c:pt>
                <c:pt idx="1">
                  <c:v>4644</c:v>
                </c:pt>
                <c:pt idx="2">
                  <c:v>6375</c:v>
                </c:pt>
                <c:pt idx="3">
                  <c:v>18643</c:v>
                </c:pt>
              </c:numCache>
            </c:numRef>
          </c:val>
        </c:ser>
        <c:ser>
          <c:idx val="2"/>
          <c:order val="2"/>
          <c:tx>
            <c:strRef>
              <c:f>'Source Figure V 2-15  '!$D$4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764411027568899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5238095238095247E-3"/>
                  <c:y val="-2.8070175438596492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81453634085212E-3"/>
                  <c:y val="-3.274890638670166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714285714285712E-2"/>
                  <c:y val="-9.3567251461988306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22 235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'!$D$5:$D$8</c:f>
              <c:numCache>
                <c:formatCode>#,##0</c:formatCode>
                <c:ptCount val="4"/>
                <c:pt idx="0">
                  <c:v>2019</c:v>
                </c:pt>
                <c:pt idx="1">
                  <c:v>5441</c:v>
                </c:pt>
                <c:pt idx="2">
                  <c:v>4950</c:v>
                </c:pt>
                <c:pt idx="3">
                  <c:v>22235</c:v>
                </c:pt>
              </c:numCache>
            </c:numRef>
          </c:val>
        </c:ser>
        <c:ser>
          <c:idx val="3"/>
          <c:order val="3"/>
          <c:tx>
            <c:strRef>
              <c:f>'Source Figure V 2-15  '!$E$4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5187969924812026E-3"/>
                  <c:y val="-3.6837500575585944E-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025062656641603E-2"/>
                  <c:y val="8.5768989696134682E-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12531328320801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06068320407317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'!$E$5:$E$8</c:f>
              <c:numCache>
                <c:formatCode>#,##0</c:formatCode>
                <c:ptCount val="4"/>
                <c:pt idx="0">
                  <c:v>2656</c:v>
                </c:pt>
                <c:pt idx="1">
                  <c:v>4250</c:v>
                </c:pt>
                <c:pt idx="2">
                  <c:v>6592</c:v>
                </c:pt>
                <c:pt idx="3">
                  <c:v>17189</c:v>
                </c:pt>
              </c:numCache>
            </c:numRef>
          </c:val>
        </c:ser>
        <c:ser>
          <c:idx val="4"/>
          <c:order val="4"/>
          <c:tx>
            <c:strRef>
              <c:f>'Source Figure V 2-15  '!$F$4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5062656641604238E-3"/>
                  <c:y val="6.47809550122024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31328320802004E-2"/>
                  <c:y val="7.8256112722751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125313283208017E-3"/>
                  <c:y val="2.4651287010176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543859649122806E-2"/>
                  <c:y val="-3.6636736197448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'!$F$5:$F$8</c:f>
              <c:numCache>
                <c:formatCode>#,##0</c:formatCode>
                <c:ptCount val="4"/>
                <c:pt idx="0">
                  <c:v>2394</c:v>
                </c:pt>
                <c:pt idx="1">
                  <c:v>4879</c:v>
                </c:pt>
                <c:pt idx="2">
                  <c:v>5907</c:v>
                </c:pt>
                <c:pt idx="3">
                  <c:v>18156</c:v>
                </c:pt>
              </c:numCache>
            </c:numRef>
          </c:val>
        </c:ser>
        <c:ser>
          <c:idx val="5"/>
          <c:order val="5"/>
          <c:tx>
            <c:strRef>
              <c:f>'Source Figure V 2-15  '!$G$4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25062656641603E-2"/>
                  <c:y val="8.8888888888888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5187969924812026E-3"/>
                  <c:y val="9.824561403508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062656641604009E-3"/>
                  <c:y val="1.40350877192982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531328320802004E-2"/>
                  <c:y val="9.824561403508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'!$G$5:$G$8</c:f>
              <c:numCache>
                <c:formatCode>#,##0</c:formatCode>
                <c:ptCount val="4"/>
                <c:pt idx="0">
                  <c:v>2207</c:v>
                </c:pt>
                <c:pt idx="1">
                  <c:v>3855</c:v>
                </c:pt>
                <c:pt idx="2">
                  <c:v>3340</c:v>
                </c:pt>
                <c:pt idx="3">
                  <c:v>19710</c:v>
                </c:pt>
              </c:numCache>
            </c:numRef>
          </c:val>
        </c:ser>
        <c:ser>
          <c:idx val="6"/>
          <c:order val="6"/>
          <c:tx>
            <c:strRef>
              <c:f>'Source Figure V 2-15  '!$H$4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025062656641603E-2"/>
                  <c:y val="9.3567251461987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187969924811115E-3"/>
                  <c:y val="-8.57689896961346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Figure V 2-15  '!$A$5:$A$8</c:f>
              <c:strCache>
                <c:ptCount val="4"/>
                <c:pt idx="0">
                  <c:v>A et A+</c:v>
                </c:pt>
                <c:pt idx="1">
                  <c:v>B</c:v>
                </c:pt>
                <c:pt idx="2">
                  <c:v>C (sur concours) </c:v>
                </c:pt>
                <c:pt idx="3">
                  <c:v>C (sans concours)</c:v>
                </c:pt>
              </c:strCache>
            </c:strRef>
          </c:cat>
          <c:val>
            <c:numRef>
              <c:f>'Source Figure V 2-15  '!$H$5:$H$8</c:f>
              <c:numCache>
                <c:formatCode>#,##0</c:formatCode>
                <c:ptCount val="4"/>
                <c:pt idx="0">
                  <c:v>1895</c:v>
                </c:pt>
                <c:pt idx="1">
                  <c:v>4232</c:v>
                </c:pt>
                <c:pt idx="2">
                  <c:v>5320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316328"/>
        <c:axId val="496318680"/>
      </c:barChart>
      <c:catAx>
        <c:axId val="49631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96318680"/>
        <c:crosses val="autoZero"/>
        <c:auto val="1"/>
        <c:lblAlgn val="ctr"/>
        <c:lblOffset val="100"/>
        <c:noMultiLvlLbl val="0"/>
      </c:catAx>
      <c:valAx>
        <c:axId val="496318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96316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Figure V 2-16 '!$D$3</c:f>
              <c:strCache>
                <c:ptCount val="1"/>
                <c:pt idx="0">
                  <c:v>FPT hors Ville de Paris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'!$B$4:$C$24</c:f>
              <c:multiLvlStrCache>
                <c:ptCount val="2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</c:lvl>
                <c:lvl>
                  <c:pt idx="0">
                    <c:v>A</c:v>
                  </c:pt>
                  <c:pt idx="7">
                    <c:v>B</c:v>
                  </c:pt>
                  <c:pt idx="14">
                    <c:v>C</c:v>
                  </c:pt>
                </c:lvl>
              </c:multiLvlStrCache>
            </c:multiLvlStrRef>
          </c:cat>
          <c:val>
            <c:numRef>
              <c:f>'Source Figure V 2-16 '!$D$4:$D$24</c:f>
              <c:numCache>
                <c:formatCode>0.0</c:formatCode>
                <c:ptCount val="21"/>
                <c:pt idx="0" formatCode="General">
                  <c:v>6.2</c:v>
                </c:pt>
                <c:pt idx="1">
                  <c:v>7</c:v>
                </c:pt>
                <c:pt idx="2" formatCode="General">
                  <c:v>3.9</c:v>
                </c:pt>
                <c:pt idx="3" formatCode="General">
                  <c:v>6.3</c:v>
                </c:pt>
                <c:pt idx="4">
                  <c:v>3.6410590277777777</c:v>
                </c:pt>
                <c:pt idx="5">
                  <c:v>6.5</c:v>
                </c:pt>
                <c:pt idx="6">
                  <c:v>3.8</c:v>
                </c:pt>
                <c:pt idx="7">
                  <c:v>6</c:v>
                </c:pt>
                <c:pt idx="8" formatCode="General">
                  <c:v>4.5999999999999996</c:v>
                </c:pt>
                <c:pt idx="9" formatCode="General">
                  <c:v>6.1</c:v>
                </c:pt>
                <c:pt idx="10">
                  <c:v>5</c:v>
                </c:pt>
                <c:pt idx="11">
                  <c:v>5.86131544785807</c:v>
                </c:pt>
                <c:pt idx="12">
                  <c:v>5</c:v>
                </c:pt>
                <c:pt idx="13">
                  <c:v>5.6</c:v>
                </c:pt>
                <c:pt idx="14" formatCode="General">
                  <c:v>6.6</c:v>
                </c:pt>
                <c:pt idx="15" formatCode="General">
                  <c:v>6.7</c:v>
                </c:pt>
                <c:pt idx="16" formatCode="General">
                  <c:v>6.6</c:v>
                </c:pt>
                <c:pt idx="17" formatCode="General">
                  <c:v>7.3</c:v>
                </c:pt>
                <c:pt idx="18">
                  <c:v>6.7715717201707184</c:v>
                </c:pt>
                <c:pt idx="19" formatCode="General">
                  <c:v>9.6</c:v>
                </c:pt>
                <c:pt idx="20" formatCode="General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'Source Figure V 2-16 '!$E$3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'!$B$4:$C$24</c:f>
              <c:multiLvlStrCache>
                <c:ptCount val="2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</c:lvl>
                <c:lvl>
                  <c:pt idx="0">
                    <c:v>A</c:v>
                  </c:pt>
                  <c:pt idx="7">
                    <c:v>B</c:v>
                  </c:pt>
                  <c:pt idx="14">
                    <c:v>C</c:v>
                  </c:pt>
                </c:lvl>
              </c:multiLvlStrCache>
            </c:multiLvlStrRef>
          </c:cat>
          <c:val>
            <c:numRef>
              <c:f>'Source Figure V 2-16 '!$E$4:$E$24</c:f>
              <c:numCache>
                <c:formatCode>General</c:formatCode>
                <c:ptCount val="21"/>
                <c:pt idx="0">
                  <c:v>13.6</c:v>
                </c:pt>
                <c:pt idx="1">
                  <c:v>18.3</c:v>
                </c:pt>
                <c:pt idx="2">
                  <c:v>8.5</c:v>
                </c:pt>
                <c:pt idx="3">
                  <c:v>8.1</c:v>
                </c:pt>
                <c:pt idx="4" formatCode="0.0">
                  <c:v>9.7666666666666675</c:v>
                </c:pt>
                <c:pt idx="5" formatCode="0.0">
                  <c:v>9.1999999999999993</c:v>
                </c:pt>
                <c:pt idx="6" formatCode="0.0">
                  <c:v>5.4</c:v>
                </c:pt>
                <c:pt idx="7">
                  <c:v>9.9</c:v>
                </c:pt>
                <c:pt idx="8">
                  <c:v>8.3000000000000007</c:v>
                </c:pt>
                <c:pt idx="9">
                  <c:v>16.899999999999999</c:v>
                </c:pt>
                <c:pt idx="10">
                  <c:v>12.2</c:v>
                </c:pt>
                <c:pt idx="11" formatCode="0.0">
                  <c:v>11.988326848249027</c:v>
                </c:pt>
                <c:pt idx="12" formatCode="0.0">
                  <c:v>12.1</c:v>
                </c:pt>
                <c:pt idx="13" formatCode="0.0">
                  <c:v>11.1</c:v>
                </c:pt>
                <c:pt idx="14">
                  <c:v>5.5</c:v>
                </c:pt>
                <c:pt idx="15">
                  <c:v>9.9</c:v>
                </c:pt>
                <c:pt idx="16">
                  <c:v>8.1</c:v>
                </c:pt>
                <c:pt idx="17">
                  <c:v>7.1</c:v>
                </c:pt>
                <c:pt idx="18" formatCode="0.0">
                  <c:v>8.218146718146718</c:v>
                </c:pt>
                <c:pt idx="19">
                  <c:v>13.5</c:v>
                </c:pt>
                <c:pt idx="20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317504"/>
        <c:axId val="496317896"/>
      </c:barChart>
      <c:catAx>
        <c:axId val="49631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6317896"/>
        <c:crosses val="autoZero"/>
        <c:auto val="1"/>
        <c:lblAlgn val="ctr"/>
        <c:lblOffset val="100"/>
        <c:noMultiLvlLbl val="0"/>
      </c:catAx>
      <c:valAx>
        <c:axId val="496317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631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Figure V 2-16 '!$D$3</c:f>
              <c:strCache>
                <c:ptCount val="1"/>
                <c:pt idx="0">
                  <c:v>FPT hors Ville de Paris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'!$B$4:$C$24</c:f>
              <c:multiLvlStrCache>
                <c:ptCount val="2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</c:lvl>
                <c:lvl>
                  <c:pt idx="0">
                    <c:v>A</c:v>
                  </c:pt>
                  <c:pt idx="7">
                    <c:v>B</c:v>
                  </c:pt>
                  <c:pt idx="14">
                    <c:v>C</c:v>
                  </c:pt>
                </c:lvl>
              </c:multiLvlStrCache>
            </c:multiLvlStrRef>
          </c:cat>
          <c:val>
            <c:numRef>
              <c:f>'Source Figure V 2-16 '!$D$4:$D$24</c:f>
              <c:numCache>
                <c:formatCode>0.0</c:formatCode>
                <c:ptCount val="21"/>
                <c:pt idx="0" formatCode="General">
                  <c:v>6.2</c:v>
                </c:pt>
                <c:pt idx="1">
                  <c:v>7</c:v>
                </c:pt>
                <c:pt idx="2" formatCode="General">
                  <c:v>3.9</c:v>
                </c:pt>
                <c:pt idx="3" formatCode="General">
                  <c:v>6.3</c:v>
                </c:pt>
                <c:pt idx="4">
                  <c:v>3.6410590277777777</c:v>
                </c:pt>
                <c:pt idx="5">
                  <c:v>6.5</c:v>
                </c:pt>
                <c:pt idx="6">
                  <c:v>3.8</c:v>
                </c:pt>
                <c:pt idx="7">
                  <c:v>6</c:v>
                </c:pt>
                <c:pt idx="8" formatCode="General">
                  <c:v>4.5999999999999996</c:v>
                </c:pt>
                <c:pt idx="9" formatCode="General">
                  <c:v>6.1</c:v>
                </c:pt>
                <c:pt idx="10">
                  <c:v>5</c:v>
                </c:pt>
                <c:pt idx="11">
                  <c:v>5.86131544785807</c:v>
                </c:pt>
                <c:pt idx="12">
                  <c:v>5</c:v>
                </c:pt>
                <c:pt idx="13">
                  <c:v>5.6</c:v>
                </c:pt>
                <c:pt idx="14" formatCode="General">
                  <c:v>6.6</c:v>
                </c:pt>
                <c:pt idx="15" formatCode="General">
                  <c:v>6.7</c:v>
                </c:pt>
                <c:pt idx="16" formatCode="General">
                  <c:v>6.6</c:v>
                </c:pt>
                <c:pt idx="17" formatCode="General">
                  <c:v>7.3</c:v>
                </c:pt>
                <c:pt idx="18">
                  <c:v>6.7715717201707184</c:v>
                </c:pt>
                <c:pt idx="19" formatCode="General">
                  <c:v>9.6</c:v>
                </c:pt>
                <c:pt idx="20" formatCode="General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'Source Figure V 2-16 '!$E$3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'!$B$4:$C$24</c:f>
              <c:multiLvlStrCache>
                <c:ptCount val="2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</c:lvl>
                <c:lvl>
                  <c:pt idx="0">
                    <c:v>A</c:v>
                  </c:pt>
                  <c:pt idx="7">
                    <c:v>B</c:v>
                  </c:pt>
                  <c:pt idx="14">
                    <c:v>C</c:v>
                  </c:pt>
                </c:lvl>
              </c:multiLvlStrCache>
            </c:multiLvlStrRef>
          </c:cat>
          <c:val>
            <c:numRef>
              <c:f>'Source Figure V 2-16 '!$E$4:$E$24</c:f>
              <c:numCache>
                <c:formatCode>General</c:formatCode>
                <c:ptCount val="21"/>
                <c:pt idx="0">
                  <c:v>13.6</c:v>
                </c:pt>
                <c:pt idx="1">
                  <c:v>18.3</c:v>
                </c:pt>
                <c:pt idx="2">
                  <c:v>8.5</c:v>
                </c:pt>
                <c:pt idx="3">
                  <c:v>8.1</c:v>
                </c:pt>
                <c:pt idx="4" formatCode="0.0">
                  <c:v>9.7666666666666675</c:v>
                </c:pt>
                <c:pt idx="5" formatCode="0.0">
                  <c:v>9.1999999999999993</c:v>
                </c:pt>
                <c:pt idx="6" formatCode="0.0">
                  <c:v>5.4</c:v>
                </c:pt>
                <c:pt idx="7">
                  <c:v>9.9</c:v>
                </c:pt>
                <c:pt idx="8">
                  <c:v>8.3000000000000007</c:v>
                </c:pt>
                <c:pt idx="9">
                  <c:v>16.899999999999999</c:v>
                </c:pt>
                <c:pt idx="10">
                  <c:v>12.2</c:v>
                </c:pt>
                <c:pt idx="11" formatCode="0.0">
                  <c:v>11.988326848249027</c:v>
                </c:pt>
                <c:pt idx="12" formatCode="0.0">
                  <c:v>12.1</c:v>
                </c:pt>
                <c:pt idx="13" formatCode="0.0">
                  <c:v>11.1</c:v>
                </c:pt>
                <c:pt idx="14">
                  <c:v>5.5</c:v>
                </c:pt>
                <c:pt idx="15">
                  <c:v>9.9</c:v>
                </c:pt>
                <c:pt idx="16">
                  <c:v>8.1</c:v>
                </c:pt>
                <c:pt idx="17">
                  <c:v>7.1</c:v>
                </c:pt>
                <c:pt idx="18" formatCode="0.0">
                  <c:v>8.218146718146718</c:v>
                </c:pt>
                <c:pt idx="19">
                  <c:v>13.5</c:v>
                </c:pt>
                <c:pt idx="20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312408"/>
        <c:axId val="496314760"/>
      </c:barChart>
      <c:catAx>
        <c:axId val="496312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6314760"/>
        <c:crosses val="autoZero"/>
        <c:auto val="1"/>
        <c:lblAlgn val="ctr"/>
        <c:lblOffset val="100"/>
        <c:noMultiLvlLbl val="0"/>
      </c:catAx>
      <c:valAx>
        <c:axId val="496314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6312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Figure V 2-16 '!$D$33:$D$33</c:f>
              <c:strCache>
                <c:ptCount val="1"/>
                <c:pt idx="0">
                  <c:v>FPT hors Ville de Paris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'!$B$34:$C$48</c:f>
              <c:multiLvlStrCache>
                <c:ptCount val="15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</c:lvl>
                <c:lvl>
                  <c:pt idx="0">
                    <c:v>A</c:v>
                  </c:pt>
                  <c:pt idx="5">
                    <c:v>B</c:v>
                  </c:pt>
                  <c:pt idx="10">
                    <c:v>C</c:v>
                  </c:pt>
                </c:lvl>
              </c:multiLvlStrCache>
            </c:multiLvlStrRef>
          </c:cat>
          <c:val>
            <c:numRef>
              <c:f>'Source Figure V 2-16 '!$D$34:$D$48</c:f>
              <c:numCache>
                <c:formatCode>General</c:formatCode>
                <c:ptCount val="15"/>
                <c:pt idx="0" formatCode="0.0">
                  <c:v>7</c:v>
                </c:pt>
                <c:pt idx="1">
                  <c:v>3.9</c:v>
                </c:pt>
                <c:pt idx="2">
                  <c:v>6.3</c:v>
                </c:pt>
                <c:pt idx="3" formatCode="0.0">
                  <c:v>3.6410590277777777</c:v>
                </c:pt>
                <c:pt idx="4" formatCode="0.0">
                  <c:v>6.5</c:v>
                </c:pt>
                <c:pt idx="5">
                  <c:v>4.5999999999999996</c:v>
                </c:pt>
                <c:pt idx="6">
                  <c:v>6.1</c:v>
                </c:pt>
                <c:pt idx="7" formatCode="0.0">
                  <c:v>5</c:v>
                </c:pt>
                <c:pt idx="8" formatCode="0.0">
                  <c:v>5.86131544785807</c:v>
                </c:pt>
                <c:pt idx="9" formatCode="0.0">
                  <c:v>5</c:v>
                </c:pt>
                <c:pt idx="10">
                  <c:v>6.7</c:v>
                </c:pt>
                <c:pt idx="11">
                  <c:v>6.6</c:v>
                </c:pt>
                <c:pt idx="12">
                  <c:v>7.3</c:v>
                </c:pt>
                <c:pt idx="13" formatCode="0.0">
                  <c:v>6.7715717201707184</c:v>
                </c:pt>
                <c:pt idx="14">
                  <c:v>9.6</c:v>
                </c:pt>
              </c:numCache>
            </c:numRef>
          </c:val>
        </c:ser>
        <c:ser>
          <c:idx val="1"/>
          <c:order val="1"/>
          <c:tx>
            <c:strRef>
              <c:f>'Source Figure V 2-16 '!$E$33:$E$33</c:f>
              <c:strCache>
                <c:ptCount val="1"/>
                <c:pt idx="0">
                  <c:v>Ville de Paris (y compris Centre d'action sociale)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2-16 '!$B$34:$C$48</c:f>
              <c:multiLvlStrCache>
                <c:ptCount val="15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</c:lvl>
                <c:lvl>
                  <c:pt idx="0">
                    <c:v>A</c:v>
                  </c:pt>
                  <c:pt idx="5">
                    <c:v>B</c:v>
                  </c:pt>
                  <c:pt idx="10">
                    <c:v>C</c:v>
                  </c:pt>
                </c:lvl>
              </c:multiLvlStrCache>
            </c:multiLvlStrRef>
          </c:cat>
          <c:val>
            <c:numRef>
              <c:f>'Source Figure V 2-16 '!$E$34:$E$48</c:f>
              <c:numCache>
                <c:formatCode>General</c:formatCode>
                <c:ptCount val="15"/>
                <c:pt idx="0">
                  <c:v>18.3</c:v>
                </c:pt>
                <c:pt idx="1">
                  <c:v>8.5</c:v>
                </c:pt>
                <c:pt idx="2">
                  <c:v>8.1</c:v>
                </c:pt>
                <c:pt idx="3" formatCode="0.0">
                  <c:v>9.7666666666666675</c:v>
                </c:pt>
                <c:pt idx="4" formatCode="0.0">
                  <c:v>9.1999999999999993</c:v>
                </c:pt>
                <c:pt idx="5">
                  <c:v>8.3000000000000007</c:v>
                </c:pt>
                <c:pt idx="6">
                  <c:v>16.899999999999999</c:v>
                </c:pt>
                <c:pt idx="7">
                  <c:v>12.2</c:v>
                </c:pt>
                <c:pt idx="8" formatCode="0.0">
                  <c:v>11.988326848249027</c:v>
                </c:pt>
                <c:pt idx="9" formatCode="0.0">
                  <c:v>12.1</c:v>
                </c:pt>
                <c:pt idx="10">
                  <c:v>9.9</c:v>
                </c:pt>
                <c:pt idx="11">
                  <c:v>8.1</c:v>
                </c:pt>
                <c:pt idx="12">
                  <c:v>7.1</c:v>
                </c:pt>
                <c:pt idx="13" formatCode="0.0">
                  <c:v>8.218146718146718</c:v>
                </c:pt>
                <c:pt idx="14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312800"/>
        <c:axId val="496313976"/>
      </c:barChart>
      <c:catAx>
        <c:axId val="49631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6313976"/>
        <c:crosses val="autoZero"/>
        <c:auto val="1"/>
        <c:lblAlgn val="ctr"/>
        <c:lblOffset val="100"/>
        <c:noMultiLvlLbl val="0"/>
      </c:catAx>
      <c:valAx>
        <c:axId val="4963139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6312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3840769903762"/>
          <c:y val="5.1400554097404488E-2"/>
          <c:w val="0.78806605424321963"/>
          <c:h val="0.69882655293088369"/>
        </c:manualLayout>
      </c:layout>
      <c:lineChart>
        <c:grouping val="standard"/>
        <c:varyColors val="0"/>
        <c:ser>
          <c:idx val="0"/>
          <c:order val="0"/>
          <c:tx>
            <c:strRef>
              <c:f>'Source Figure V 2-4'!$B$4</c:f>
              <c:strCache>
                <c:ptCount val="1"/>
                <c:pt idx="0">
                  <c:v>Recrutements externes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4.7222222222222221E-2"/>
                  <c:y val="-4.166666666666666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444444444444467E-2"/>
                  <c:y val="-4.629629629629628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143897996357013E-2"/>
                  <c:y val="-4.629616950055156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429265330904631E-2"/>
                  <c:y val="-2.8985507246376812E-2"/>
                </c:manualLayout>
              </c:layout>
              <c:spPr/>
              <c:txPr>
                <a:bodyPr/>
                <a:lstStyle/>
                <a:p>
                  <a:pPr>
                    <a:defRPr sz="70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6429872495446179E-2"/>
                  <c:y val="5.314009661835748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836624930080462E-2"/>
                  <c:y val="3.38164251207729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700"/>
                      <a:t>36 999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185792349726776E-2"/>
                  <c:y val="4.8309178743961352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40 209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7809954144552559E-16"/>
                  <c:y val="4.3478260869565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2-4'!$C$3:$S$3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'Source Figure V 2-4'!$C$4:$S$4</c:f>
              <c:numCache>
                <c:formatCode>#,##0</c:formatCode>
                <c:ptCount val="17"/>
                <c:pt idx="0">
                  <c:v>62040</c:v>
                </c:pt>
                <c:pt idx="1">
                  <c:v>67050</c:v>
                </c:pt>
                <c:pt idx="2">
                  <c:v>59292</c:v>
                </c:pt>
                <c:pt idx="3">
                  <c:v>49134</c:v>
                </c:pt>
                <c:pt idx="4">
                  <c:v>47377</c:v>
                </c:pt>
                <c:pt idx="5">
                  <c:v>39172</c:v>
                </c:pt>
                <c:pt idx="6">
                  <c:v>39867</c:v>
                </c:pt>
                <c:pt idx="7">
                  <c:v>39692</c:v>
                </c:pt>
                <c:pt idx="8">
                  <c:v>30317</c:v>
                </c:pt>
                <c:pt idx="9">
                  <c:v>29678</c:v>
                </c:pt>
                <c:pt idx="10">
                  <c:v>22338</c:v>
                </c:pt>
                <c:pt idx="11">
                  <c:v>24971</c:v>
                </c:pt>
                <c:pt idx="12">
                  <c:v>28464</c:v>
                </c:pt>
                <c:pt idx="13">
                  <c:v>45867</c:v>
                </c:pt>
                <c:pt idx="14">
                  <c:v>36999</c:v>
                </c:pt>
                <c:pt idx="15" formatCode="General">
                  <c:v>40209</c:v>
                </c:pt>
                <c:pt idx="16">
                  <c:v>38369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Figure V 2-4'!$B$5</c:f>
              <c:strCache>
                <c:ptCount val="1"/>
                <c:pt idx="0">
                  <c:v>Postes offerts aux recrutements externes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2100693697440822E-2"/>
                  <c:y val="3.381642512077294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100693697440822E-2"/>
                  <c:y val="-1.93236714975845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01300861982418E-2"/>
                  <c:y val="3.381642512077294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911961141469338E-2"/>
                  <c:y val="4.3478260869565216E-2"/>
                </c:manualLayout>
              </c:layout>
              <c:spPr/>
              <c:txPr>
                <a:bodyPr/>
                <a:lstStyle/>
                <a:p>
                  <a:pPr>
                    <a:defRPr sz="70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6101908026523918E-2"/>
                  <c:y val="-1.449275362318840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4243984529256245E-2"/>
                  <c:y val="-1.93236714975845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1979308597354296E-2"/>
                  <c:y val="-4.347826086956517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700"/>
                      <a:t>37 407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6429872495446269E-2"/>
                  <c:y val="-4.8309178743961394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44 136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2-4'!$C$3:$S$3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'Source Figure V 2-4'!$C$5:$S$5</c:f>
              <c:numCache>
                <c:formatCode>#,##0</c:formatCode>
                <c:ptCount val="17"/>
                <c:pt idx="0">
                  <c:v>49131</c:v>
                </c:pt>
                <c:pt idx="1">
                  <c:v>55823</c:v>
                </c:pt>
                <c:pt idx="2">
                  <c:v>50507</c:v>
                </c:pt>
                <c:pt idx="3">
                  <c:v>43454</c:v>
                </c:pt>
                <c:pt idx="4">
                  <c:v>43428</c:v>
                </c:pt>
                <c:pt idx="5">
                  <c:v>35517</c:v>
                </c:pt>
                <c:pt idx="6">
                  <c:v>35178</c:v>
                </c:pt>
                <c:pt idx="7">
                  <c:v>36117</c:v>
                </c:pt>
                <c:pt idx="8">
                  <c:v>29459</c:v>
                </c:pt>
                <c:pt idx="9">
                  <c:v>29250</c:v>
                </c:pt>
                <c:pt idx="10">
                  <c:v>23778</c:v>
                </c:pt>
                <c:pt idx="11">
                  <c:v>25003</c:v>
                </c:pt>
                <c:pt idx="12">
                  <c:v>29817</c:v>
                </c:pt>
                <c:pt idx="13">
                  <c:v>51304</c:v>
                </c:pt>
                <c:pt idx="14">
                  <c:v>37407</c:v>
                </c:pt>
                <c:pt idx="15" formatCode="General">
                  <c:v>44136</c:v>
                </c:pt>
                <c:pt idx="16">
                  <c:v>42414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83248"/>
        <c:axId val="175684032"/>
      </c:lineChart>
      <c:catAx>
        <c:axId val="17568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5684032"/>
        <c:crosses val="autoZero"/>
        <c:auto val="1"/>
        <c:lblAlgn val="ctr"/>
        <c:lblOffset val="100"/>
        <c:noMultiLvlLbl val="0"/>
      </c:catAx>
      <c:valAx>
        <c:axId val="17568403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568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444396636212818E-2"/>
          <c:y val="0.88349157442276227"/>
          <c:w val="0.88119501455760652"/>
          <c:h val="9.4142036593251932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2517663139567E-2"/>
          <c:y val="5.8511326968276524E-2"/>
          <c:w val="0.7856107770356725"/>
          <c:h val="0.73535306975899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'Source Figure V 2-5 '!$E$4</c:f>
              <c:strCache>
                <c:ptCount val="1"/>
                <c:pt idx="0">
                  <c:v>Taux de renouvellement (en %)</c:v>
                </c:pt>
              </c:strCache>
            </c:strRef>
          </c:tx>
          <c:invertIfNegative val="0"/>
          <c:cat>
            <c:strRef>
              <c:f>'Source Figure V 2-5 '!$B$5:$B$20</c:f>
              <c:strCache>
                <c:ptCount val="16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'Source Figure V 2-5 '!$E$5:$E$20</c:f>
              <c:numCache>
                <c:formatCode>0.00%</c:formatCode>
                <c:ptCount val="16"/>
                <c:pt idx="0" formatCode="0.0%">
                  <c:v>3.7468085070714398E-2</c:v>
                </c:pt>
                <c:pt idx="1">
                  <c:v>0</c:v>
                </c:pt>
                <c:pt idx="2" formatCode="0.0%">
                  <c:v>2.7183854418578221E-2</c:v>
                </c:pt>
                <c:pt idx="3" formatCode="0.0%">
                  <c:v>2.6224707027996411E-2</c:v>
                </c:pt>
                <c:pt idx="4" formatCode="0.0%">
                  <c:v>2.1891312654771178E-2</c:v>
                </c:pt>
                <c:pt idx="5" formatCode="0.0%">
                  <c:v>2.3107202050257625E-2</c:v>
                </c:pt>
                <c:pt idx="6" formatCode="0.0%">
                  <c:v>2.4113582131492305E-2</c:v>
                </c:pt>
                <c:pt idx="7" formatCode="0.0%">
                  <c:v>1.891669963273512E-2</c:v>
                </c:pt>
                <c:pt idx="8" formatCode="0.0%">
                  <c:v>1.8760295785349549E-2</c:v>
                </c:pt>
                <c:pt idx="9" formatCode="0.0%">
                  <c:v>1.4E-2</c:v>
                </c:pt>
                <c:pt idx="10" formatCode="0.0%">
                  <c:v>1.6E-2</c:v>
                </c:pt>
                <c:pt idx="11" formatCode="0.0%">
                  <c:v>1.9E-2</c:v>
                </c:pt>
                <c:pt idx="12" formatCode="0.0%">
                  <c:v>0.03</c:v>
                </c:pt>
                <c:pt idx="13" formatCode="0.0%">
                  <c:v>2.4176958401056999E-2</c:v>
                </c:pt>
                <c:pt idx="14" formatCode="0.0%">
                  <c:v>2.5999999999999999E-2</c:v>
                </c:pt>
                <c:pt idx="15" formatCode="0.0%">
                  <c:v>2.48072490520048E-2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04272"/>
        <c:axId val="180903488"/>
      </c:barChart>
      <c:lineChart>
        <c:grouping val="standard"/>
        <c:varyColors val="0"/>
        <c:ser>
          <c:idx val="0"/>
          <c:order val="0"/>
          <c:tx>
            <c:strRef>
              <c:f>'Source Figure V 2-5 '!$C$4</c:f>
              <c:strCache>
                <c:ptCount val="1"/>
                <c:pt idx="0">
                  <c:v>Flux annuel de nouveaux pensionnés(1)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9829302987197723E-2"/>
                  <c:y val="-5.0697084917617263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36036036036036E-2"/>
                  <c:y val="-8.618504435994930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793338294262369E-2"/>
                  <c:y val="-6.851122737594114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3699375813317452E-2"/>
                  <c:y val="5.312084993359893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2577030812324931E-2"/>
                  <c:y val="-2.6560424966799421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en-US" sz="800">
                        <a:latin typeface="+mn-lt"/>
                      </a:rPr>
                      <a:t>41 344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3778851315083196E-2"/>
                  <c:y val="-4.987546769419780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41 700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64734299516908E-2"/>
                  <c:y val="-4.457953394123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2-5 '!$B$5:$B$20</c:f>
              <c:strCache>
                <c:ptCount val="16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'Source Figure V 2-5 '!$C$5:$C$20</c:f>
              <c:numCache>
                <c:formatCode>#,##0</c:formatCode>
                <c:ptCount val="16"/>
                <c:pt idx="0">
                  <c:v>53025</c:v>
                </c:pt>
                <c:pt idx="1">
                  <c:v>61215</c:v>
                </c:pt>
                <c:pt idx="2">
                  <c:v>57608</c:v>
                </c:pt>
                <c:pt idx="3">
                  <c:v>56617</c:v>
                </c:pt>
                <c:pt idx="4">
                  <c:v>61682</c:v>
                </c:pt>
                <c:pt idx="5">
                  <c:v>64930</c:v>
                </c:pt>
                <c:pt idx="6">
                  <c:v>65939</c:v>
                </c:pt>
                <c:pt idx="7">
                  <c:v>54296</c:v>
                </c:pt>
                <c:pt idx="8">
                  <c:v>56157</c:v>
                </c:pt>
                <c:pt idx="9">
                  <c:v>59081</c:v>
                </c:pt>
                <c:pt idx="10">
                  <c:v>42905</c:v>
                </c:pt>
                <c:pt idx="11">
                  <c:v>45966</c:v>
                </c:pt>
                <c:pt idx="12">
                  <c:v>44148</c:v>
                </c:pt>
                <c:pt idx="13">
                  <c:v>41344</c:v>
                </c:pt>
                <c:pt idx="14">
                  <c:v>41700</c:v>
                </c:pt>
                <c:pt idx="15">
                  <c:v>46104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Figure V 2-5 '!$D$4</c:f>
              <c:strCache>
                <c:ptCount val="1"/>
                <c:pt idx="0">
                  <c:v>Recrutés externes 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7932669511616883E-2"/>
                  <c:y val="-0.1064638783269961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829302987197723E-2"/>
                  <c:y val="-0.1013941698352344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693778187607746E-2"/>
                  <c:y val="-5.797103854887327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28 464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8825690906283775E-2"/>
                  <c:y val="-6.374501992031872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7058823529411764E-2"/>
                  <c:y val="3.187250996015936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>
                        <a:latin typeface="+mn-lt"/>
                      </a:rPr>
                      <a:t>36 999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6342872599862214E-2"/>
                  <c:y val="5.79808375016952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40 209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2206119162640899E-2"/>
                  <c:y val="2.02634245187436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Figure V 2-5 '!$B$5:$B$20</c:f>
              <c:strCache>
                <c:ptCount val="16"/>
                <c:pt idx="0">
                  <c:v>2002</c:v>
                </c:pt>
                <c:pt idx="1">
                  <c:v>2003(2)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'Source Figure V 2-5 '!$D$5:$D$20</c:f>
              <c:numCache>
                <c:formatCode>#,##0</c:formatCode>
                <c:ptCount val="16"/>
                <c:pt idx="0">
                  <c:v>67050</c:v>
                </c:pt>
                <c:pt idx="1">
                  <c:v>59292</c:v>
                </c:pt>
                <c:pt idx="2">
                  <c:v>49134</c:v>
                </c:pt>
                <c:pt idx="3">
                  <c:v>47377</c:v>
                </c:pt>
                <c:pt idx="4">
                  <c:v>39172</c:v>
                </c:pt>
                <c:pt idx="5">
                  <c:v>39867</c:v>
                </c:pt>
                <c:pt idx="6">
                  <c:v>39692</c:v>
                </c:pt>
                <c:pt idx="7">
                  <c:v>30317</c:v>
                </c:pt>
                <c:pt idx="8">
                  <c:v>29678</c:v>
                </c:pt>
                <c:pt idx="9">
                  <c:v>22338</c:v>
                </c:pt>
                <c:pt idx="10">
                  <c:v>24971</c:v>
                </c:pt>
                <c:pt idx="11">
                  <c:v>28464</c:v>
                </c:pt>
                <c:pt idx="12">
                  <c:v>45867</c:v>
                </c:pt>
                <c:pt idx="13">
                  <c:v>36999</c:v>
                </c:pt>
                <c:pt idx="14">
                  <c:v>40209</c:v>
                </c:pt>
                <c:pt idx="15">
                  <c:v>38369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05448"/>
        <c:axId val="180906624"/>
      </c:lineChart>
      <c:catAx>
        <c:axId val="18090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80906624"/>
        <c:crosses val="autoZero"/>
        <c:auto val="1"/>
        <c:lblAlgn val="ctr"/>
        <c:lblOffset val="100"/>
        <c:tickLblSkip val="1"/>
        <c:noMultiLvlLbl val="0"/>
      </c:catAx>
      <c:valAx>
        <c:axId val="180906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80905448"/>
        <c:crosses val="autoZero"/>
        <c:crossBetween val="between"/>
      </c:valAx>
      <c:catAx>
        <c:axId val="18090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903488"/>
        <c:crosses val="autoZero"/>
        <c:auto val="1"/>
        <c:lblAlgn val="ctr"/>
        <c:lblOffset val="100"/>
        <c:noMultiLvlLbl val="0"/>
      </c:catAx>
      <c:valAx>
        <c:axId val="180903488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80904272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73235076384681E-2"/>
          <c:y val="3.6506430736632366E-2"/>
          <c:w val="0.92471838079063651"/>
          <c:h val="0.791270866649527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92D05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2.1231422505307903E-3"/>
                  <c:y val="-3.349031368491350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930402447429931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231422505307855E-3"/>
                  <c:y val="-5.023547052737025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2.511773526368512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6.369426751592357E-3"/>
                  <c:y val="-3.767660289552769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Figure V 2-6'!$B$4:$C$36</c:f>
              <c:multiLvlStrCache>
                <c:ptCount val="33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2007</c:v>
                  </c:pt>
                  <c:pt idx="23">
                    <c:v>2008</c:v>
                  </c:pt>
                  <c:pt idx="24">
                    <c:v>2009</c:v>
                  </c:pt>
                  <c:pt idx="25">
                    <c:v>2010</c:v>
                  </c:pt>
                  <c:pt idx="26">
                    <c:v>2011</c:v>
                  </c:pt>
                  <c:pt idx="27">
                    <c:v>2012</c:v>
                  </c:pt>
                  <c:pt idx="28">
                    <c:v>2013</c:v>
                  </c:pt>
                  <c:pt idx="29">
                    <c:v>2014</c:v>
                  </c:pt>
                  <c:pt idx="30">
                    <c:v>2015</c:v>
                  </c:pt>
                  <c:pt idx="31">
                    <c:v>2016</c:v>
                  </c:pt>
                  <c:pt idx="32">
                    <c:v>2017</c:v>
                  </c:pt>
                </c:lvl>
                <c:lvl>
                  <c:pt idx="0">
                    <c:v>Catégorie A</c:v>
                  </c:pt>
                  <c:pt idx="11">
                    <c:v>Catégorie B</c:v>
                  </c:pt>
                  <c:pt idx="22">
                    <c:v>Catégorie C(1)</c:v>
                  </c:pt>
                </c:lvl>
              </c:multiLvlStrCache>
            </c:multiLvlStrRef>
          </c:cat>
          <c:val>
            <c:numRef>
              <c:f>'Source Figure V 2-6'!$D$4:$D$36</c:f>
              <c:numCache>
                <c:formatCode>General</c:formatCode>
                <c:ptCount val="33"/>
                <c:pt idx="0">
                  <c:v>9.1999999999999993</c:v>
                </c:pt>
                <c:pt idx="1">
                  <c:v>8.8000000000000007</c:v>
                </c:pt>
                <c:pt idx="2">
                  <c:v>9.6</c:v>
                </c:pt>
                <c:pt idx="3">
                  <c:v>8.9</c:v>
                </c:pt>
                <c:pt idx="4">
                  <c:v>9.5</c:v>
                </c:pt>
                <c:pt idx="5">
                  <c:v>8.3000000000000007</c:v>
                </c:pt>
                <c:pt idx="6">
                  <c:v>6.9</c:v>
                </c:pt>
                <c:pt idx="7">
                  <c:v>5.8</c:v>
                </c:pt>
                <c:pt idx="8" formatCode="0.0">
                  <c:v>6.2610284422678468</c:v>
                </c:pt>
                <c:pt idx="9" formatCode="0.0">
                  <c:v>6.0132247511658665</c:v>
                </c:pt>
                <c:pt idx="10" formatCode="0.0">
                  <c:v>5.8020133060000001</c:v>
                </c:pt>
                <c:pt idx="11">
                  <c:v>14.4</c:v>
                </c:pt>
                <c:pt idx="12">
                  <c:v>11.9</c:v>
                </c:pt>
                <c:pt idx="13">
                  <c:v>17.7</c:v>
                </c:pt>
                <c:pt idx="14">
                  <c:v>21.3</c:v>
                </c:pt>
                <c:pt idx="15">
                  <c:v>18.7</c:v>
                </c:pt>
                <c:pt idx="16">
                  <c:v>16.2</c:v>
                </c:pt>
                <c:pt idx="17">
                  <c:v>19.899999999999999</c:v>
                </c:pt>
                <c:pt idx="18">
                  <c:v>15.8</c:v>
                </c:pt>
                <c:pt idx="19" formatCode="0.0">
                  <c:v>14.677340503544366</c:v>
                </c:pt>
                <c:pt idx="20" formatCode="0.0">
                  <c:v>11.8</c:v>
                </c:pt>
                <c:pt idx="21" formatCode="0.0">
                  <c:v>11.26351736</c:v>
                </c:pt>
                <c:pt idx="22">
                  <c:v>22.9</c:v>
                </c:pt>
                <c:pt idx="23">
                  <c:v>15.1</c:v>
                </c:pt>
                <c:pt idx="24">
                  <c:v>16.600000000000001</c:v>
                </c:pt>
                <c:pt idx="25">
                  <c:v>14.6</c:v>
                </c:pt>
                <c:pt idx="26">
                  <c:v>18.600000000000001</c:v>
                </c:pt>
                <c:pt idx="27">
                  <c:v>19.7</c:v>
                </c:pt>
                <c:pt idx="28">
                  <c:v>23.2</c:v>
                </c:pt>
                <c:pt idx="29">
                  <c:v>17.5</c:v>
                </c:pt>
                <c:pt idx="30" formatCode="0.0">
                  <c:v>15.448157401623986</c:v>
                </c:pt>
                <c:pt idx="31" formatCode="0.0">
                  <c:v>13.545878693623639</c:v>
                </c:pt>
                <c:pt idx="32" formatCode="0.0">
                  <c:v>12.641155449999999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07408"/>
        <c:axId val="154382344"/>
      </c:barChart>
      <c:catAx>
        <c:axId val="18090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4382344"/>
        <c:crosses val="autoZero"/>
        <c:auto val="1"/>
        <c:lblAlgn val="ctr"/>
        <c:lblOffset val="100"/>
        <c:noMultiLvlLbl val="0"/>
      </c:catAx>
      <c:valAx>
        <c:axId val="154382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80907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'Source Figure V 2-7 '!$B$3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2-7 '!$A$4:$A$10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'Source Figure V 2-7 '!$B$4:$B$10</c:f>
              <c:numCache>
                <c:formatCode>0.0</c:formatCode>
                <c:ptCount val="7"/>
                <c:pt idx="0" formatCode="General">
                  <c:v>66.3</c:v>
                </c:pt>
                <c:pt idx="1">
                  <c:v>66.36498338072164</c:v>
                </c:pt>
                <c:pt idx="2">
                  <c:v>74.272765598650921</c:v>
                </c:pt>
                <c:pt idx="3">
                  <c:v>79.400000000000006</c:v>
                </c:pt>
                <c:pt idx="4">
                  <c:v>73.569342276070969</c:v>
                </c:pt>
                <c:pt idx="5">
                  <c:v>67.907682359670716</c:v>
                </c:pt>
                <c:pt idx="6">
                  <c:v>71.419635643357921</c:v>
                </c:pt>
              </c:numCache>
            </c:numRef>
          </c:val>
        </c:ser>
        <c:ser>
          <c:idx val="2"/>
          <c:order val="1"/>
          <c:tx>
            <c:strRef>
              <c:f>'Source Figure V 2-7 '!$C$3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2-7 '!$A$4:$A$10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'Source Figure V 2-7 '!$C$4:$C$10</c:f>
              <c:numCache>
                <c:formatCode>0.0</c:formatCode>
                <c:ptCount val="7"/>
                <c:pt idx="0" formatCode="General">
                  <c:v>15.7</c:v>
                </c:pt>
                <c:pt idx="1">
                  <c:v>15.986544391494133</c:v>
                </c:pt>
                <c:pt idx="2">
                  <c:v>11.540893760539628</c:v>
                </c:pt>
                <c:pt idx="3">
                  <c:v>9.1</c:v>
                </c:pt>
                <c:pt idx="4">
                  <c:v>12.389117265253137</c:v>
                </c:pt>
                <c:pt idx="5">
                  <c:v>17.988510035066778</c:v>
                </c:pt>
                <c:pt idx="6">
                  <c:v>13.826265995986342</c:v>
                </c:pt>
              </c:numCache>
            </c:numRef>
          </c:val>
        </c:ser>
        <c:ser>
          <c:idx val="3"/>
          <c:order val="2"/>
          <c:tx>
            <c:strRef>
              <c:f>'Source Figure V 2-7 '!$D$3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2-7 '!$A$4:$A$10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'Source Figure V 2-7 '!$D$4:$D$10</c:f>
              <c:numCache>
                <c:formatCode>0.0</c:formatCode>
                <c:ptCount val="7"/>
                <c:pt idx="0">
                  <c:v>18</c:v>
                </c:pt>
                <c:pt idx="1">
                  <c:v>17.648472227784229</c:v>
                </c:pt>
                <c:pt idx="2">
                  <c:v>14.186340640809444</c:v>
                </c:pt>
                <c:pt idx="3">
                  <c:v>11.5</c:v>
                </c:pt>
                <c:pt idx="4">
                  <c:v>14.041540458675897</c:v>
                </c:pt>
                <c:pt idx="5">
                  <c:v>14.103807605262503</c:v>
                </c:pt>
                <c:pt idx="6">
                  <c:v>14.754098360655737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798224"/>
        <c:axId val="152799400"/>
      </c:barChart>
      <c:catAx>
        <c:axId val="15279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2799400"/>
        <c:crosses val="autoZero"/>
        <c:auto val="1"/>
        <c:lblAlgn val="ctr"/>
        <c:lblOffset val="100"/>
        <c:noMultiLvlLbl val="0"/>
      </c:catAx>
      <c:valAx>
        <c:axId val="152799400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2798224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6519535252646E-2"/>
          <c:y val="3.3915583873570576E-2"/>
          <c:w val="0.83700658040313058"/>
          <c:h val="0.733415690529849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 V2-8 Source'!$C$3</c:f>
              <c:strCache>
                <c:ptCount val="1"/>
                <c:pt idx="0">
                  <c:v>Bac +2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453598455835044E-4"/>
                  <c:y val="-3.7097836277337141E-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1742325983571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 V2-8 Source'!$B$4:$B$9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 V2-8 Source'!$C$4:$C$9</c:f>
              <c:numCache>
                <c:formatCode>0.0</c:formatCode>
                <c:ptCount val="6"/>
                <c:pt idx="0" formatCode="General">
                  <c:v>3.1</c:v>
                </c:pt>
                <c:pt idx="1">
                  <c:v>1.9582801191996595</c:v>
                </c:pt>
                <c:pt idx="2" formatCode="General">
                  <c:v>0.9</c:v>
                </c:pt>
                <c:pt idx="3">
                  <c:v>1.6836378340624194</c:v>
                </c:pt>
                <c:pt idx="4">
                  <c:v>1.7</c:v>
                </c:pt>
                <c:pt idx="5">
                  <c:v>1.6912545301460629</c:v>
                </c:pt>
              </c:numCache>
            </c:numRef>
          </c:val>
        </c:ser>
        <c:ser>
          <c:idx val="2"/>
          <c:order val="1"/>
          <c:tx>
            <c:strRef>
              <c:f>'F V2-8 Source'!$D$3</c:f>
              <c:strCache>
                <c:ptCount val="1"/>
                <c:pt idx="0">
                  <c:v>Licence (Bac +3)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1.3476447739752375E-2"/>
                  <c:y val="-3.7097836277337141E-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368472882249348E-3"/>
                  <c:y val="3.8227211669616722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1812589980481808E-3"/>
                  <c:y val="-5.5868260411812169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676962408759620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 V2-8 Source'!$B$4:$B$9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 V2-8 Source'!$D$4:$D$9</c:f>
              <c:numCache>
                <c:formatCode>0.0</c:formatCode>
                <c:ptCount val="6"/>
                <c:pt idx="0" formatCode="General">
                  <c:v>12.3</c:v>
                </c:pt>
                <c:pt idx="1">
                  <c:v>8.7129274868738467</c:v>
                </c:pt>
                <c:pt idx="2" formatCode="General">
                  <c:v>5.7</c:v>
                </c:pt>
                <c:pt idx="3">
                  <c:v>6.4220857993603646</c:v>
                </c:pt>
                <c:pt idx="4">
                  <c:v>7.8</c:v>
                </c:pt>
                <c:pt idx="5">
                  <c:v>7.1860013910751546</c:v>
                </c:pt>
              </c:numCache>
            </c:numRef>
          </c:val>
        </c:ser>
        <c:ser>
          <c:idx val="3"/>
          <c:order val="2"/>
          <c:tx>
            <c:strRef>
              <c:f>'F V2-8 Source'!$E$3</c:f>
              <c:strCache>
                <c:ptCount val="1"/>
                <c:pt idx="0">
                  <c:v>Master 1 (Bac +4)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2"/>
              <c:layout>
                <c:manualLayout>
                  <c:x val="6.91742325983571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352111141749305E-3"/>
                  <c:y val="4.704747595596486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 V2-8 Source'!$B$4:$B$9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 V2-8 Source'!$E$4:$E$9</c:f>
              <c:numCache>
                <c:formatCode>0.0</c:formatCode>
                <c:ptCount val="6"/>
                <c:pt idx="0" formatCode="General">
                  <c:v>2.7</c:v>
                </c:pt>
                <c:pt idx="1">
                  <c:v>2.4029137694527223</c:v>
                </c:pt>
                <c:pt idx="2" formatCode="General">
                  <c:v>0.7</c:v>
                </c:pt>
                <c:pt idx="3">
                  <c:v>1.6284968569643055</c:v>
                </c:pt>
                <c:pt idx="4">
                  <c:v>1.7</c:v>
                </c:pt>
                <c:pt idx="5">
                  <c:v>1.4020573269392687</c:v>
                </c:pt>
              </c:numCache>
            </c:numRef>
          </c:val>
        </c:ser>
        <c:ser>
          <c:idx val="4"/>
          <c:order val="3"/>
          <c:tx>
            <c:strRef>
              <c:f>'F V2-8 Source'!$F$3</c:f>
              <c:strCache>
                <c:ptCount val="1"/>
                <c:pt idx="0">
                  <c:v>Master 2 ou Doctorat (Bac +5 ou plus)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 V2-8 Source'!$B$4:$B$9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 V2-8 Source'!$F$4:$F$9</c:f>
              <c:numCache>
                <c:formatCode>0.0</c:formatCode>
                <c:ptCount val="6"/>
                <c:pt idx="0" formatCode="General">
                  <c:v>81.900000000000006</c:v>
                </c:pt>
                <c:pt idx="1">
                  <c:v>86.925878624473768</c:v>
                </c:pt>
                <c:pt idx="2" formatCode="General">
                  <c:v>92.7</c:v>
                </c:pt>
                <c:pt idx="3">
                  <c:v>90.265779509612912</c:v>
                </c:pt>
                <c:pt idx="4">
                  <c:v>88.8</c:v>
                </c:pt>
                <c:pt idx="5">
                  <c:v>89.720686751839509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467800"/>
        <c:axId val="63471328"/>
      </c:barChart>
      <c:catAx>
        <c:axId val="63467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71328"/>
        <c:crosses val="autoZero"/>
        <c:auto val="1"/>
        <c:lblAlgn val="ctr"/>
        <c:lblOffset val="100"/>
        <c:noMultiLvlLbl val="0"/>
      </c:catAx>
      <c:valAx>
        <c:axId val="63471328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67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50901954376324"/>
          <c:y val="0.88307578160503786"/>
          <c:w val="0.65296717287770933"/>
          <c:h val="7.780343711453029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'Source Figure V 2-9'!$B$3</c:f>
              <c:strCache>
                <c:ptCount val="1"/>
                <c:pt idx="0">
                  <c:v>Inconnu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2-9'!$B$4:$B$9</c:f>
              <c:numCache>
                <c:formatCode>0.0</c:formatCode>
                <c:ptCount val="6"/>
                <c:pt idx="0">
                  <c:v>4.9155201985184105</c:v>
                </c:pt>
                <c:pt idx="2">
                  <c:v>3.6192271442035815</c:v>
                </c:pt>
                <c:pt idx="4">
                  <c:v>15.032679738562091</c:v>
                </c:pt>
              </c:numCache>
            </c:numRef>
          </c:val>
        </c:ser>
        <c:ser>
          <c:idx val="1"/>
          <c:order val="1"/>
          <c:tx>
            <c:strRef>
              <c:f>'Source Figure V 2-9'!$C$3</c:f>
              <c:strCache>
                <c:ptCount val="1"/>
                <c:pt idx="0">
                  <c:v>Brevet et sans diplôme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2-9'!$C$4:$C$9</c:f>
              <c:numCache>
                <c:formatCode>0.0</c:formatCode>
                <c:ptCount val="6"/>
                <c:pt idx="0">
                  <c:v>5.1089296792322006E-2</c:v>
                </c:pt>
                <c:pt idx="1">
                  <c:v>5.3730426773104085E-2</c:v>
                </c:pt>
                <c:pt idx="2">
                  <c:v>1.9819038642789821</c:v>
                </c:pt>
                <c:pt idx="3">
                  <c:v>2.0563229878290863</c:v>
                </c:pt>
                <c:pt idx="4">
                  <c:v>12.13866807984455</c:v>
                </c:pt>
                <c:pt idx="5">
                  <c:v>14.286248885137452</c:v>
                </c:pt>
              </c:numCache>
            </c:numRef>
          </c:val>
        </c:ser>
        <c:ser>
          <c:idx val="2"/>
          <c:order val="2"/>
          <c:tx>
            <c:strRef>
              <c:f>'Source Figure V 2-9'!$D$3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2-9'!$D$4:$D$9</c:f>
              <c:numCache>
                <c:formatCode>0.0</c:formatCode>
                <c:ptCount val="6"/>
                <c:pt idx="0">
                  <c:v>0.21993942269094624</c:v>
                </c:pt>
                <c:pt idx="1">
                  <c:v>0.2313094872582131</c:v>
                </c:pt>
                <c:pt idx="2">
                  <c:v>27.336663524976441</c:v>
                </c:pt>
                <c:pt idx="3">
                  <c:v>28.36313639128419</c:v>
                </c:pt>
                <c:pt idx="4">
                  <c:v>28.50856739092033</c:v>
                </c:pt>
                <c:pt idx="5">
                  <c:v>33.552321097045535</c:v>
                </c:pt>
              </c:numCache>
            </c:numRef>
          </c:val>
        </c:ser>
        <c:ser>
          <c:idx val="3"/>
          <c:order val="3"/>
          <c:tx>
            <c:strRef>
              <c:f>'Source Figure V 2-9'!$E$3</c:f>
              <c:strCache>
                <c:ptCount val="1"/>
                <c:pt idx="0">
                  <c:v>Bac +2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2-9'!$E$4:$E$9</c:f>
              <c:numCache>
                <c:formatCode>0.0</c:formatCode>
                <c:ptCount val="6"/>
                <c:pt idx="0">
                  <c:v>1.350144144801664</c:v>
                </c:pt>
                <c:pt idx="1">
                  <c:v>1.4199416641080751</c:v>
                </c:pt>
                <c:pt idx="2">
                  <c:v>19.242412818096135</c:v>
                </c:pt>
                <c:pt idx="3">
                  <c:v>19.964952151472414</c:v>
                </c:pt>
                <c:pt idx="4">
                  <c:v>17.578696343402225</c:v>
                </c:pt>
                <c:pt idx="5">
                  <c:v>20.688730376859922</c:v>
                </c:pt>
              </c:numCache>
            </c:numRef>
          </c:val>
        </c:ser>
        <c:ser>
          <c:idx val="4"/>
          <c:order val="4"/>
          <c:tx>
            <c:strRef>
              <c:f>'Source Figure V 2-9'!$F$3</c:f>
              <c:strCache>
                <c:ptCount val="1"/>
                <c:pt idx="0">
                  <c:v>Bac +3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2-9'!$F$4:$F$9</c:f>
              <c:numCache>
                <c:formatCode>0.0</c:formatCode>
                <c:ptCount val="6"/>
                <c:pt idx="0">
                  <c:v>32.949421596175597</c:v>
                </c:pt>
                <c:pt idx="1">
                  <c:v>34.652786306416942</c:v>
                </c:pt>
                <c:pt idx="2">
                  <c:v>19.588124410933084</c:v>
                </c:pt>
                <c:pt idx="3">
                  <c:v>20.323644976246865</c:v>
                </c:pt>
                <c:pt idx="4">
                  <c:v>12.735559088500265</c:v>
                </c:pt>
                <c:pt idx="5">
                  <c:v>14.988742227147137</c:v>
                </c:pt>
              </c:numCache>
            </c:numRef>
          </c:val>
        </c:ser>
        <c:ser>
          <c:idx val="5"/>
          <c:order val="5"/>
          <c:tx>
            <c:strRef>
              <c:f>'Source Figure V 2-9'!$G$3</c:f>
              <c:strCache>
                <c:ptCount val="1"/>
                <c:pt idx="0">
                  <c:v>Bac +4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2-9'!$G$4:$G$9</c:f>
              <c:numCache>
                <c:formatCode>0.0</c:formatCode>
                <c:ptCount val="6"/>
                <c:pt idx="0">
                  <c:v>20.286319016166114</c:v>
                </c:pt>
                <c:pt idx="1">
                  <c:v>21.335047589806571</c:v>
                </c:pt>
                <c:pt idx="2">
                  <c:v>7.7645617342130073</c:v>
                </c:pt>
                <c:pt idx="3">
                  <c:v>8.0561156735465005</c:v>
                </c:pt>
                <c:pt idx="4">
                  <c:v>5.2511923688394271</c:v>
                </c:pt>
                <c:pt idx="5">
                  <c:v>6.1802366315246733</c:v>
                </c:pt>
              </c:numCache>
            </c:numRef>
          </c:val>
        </c:ser>
        <c:ser>
          <c:idx val="6"/>
          <c:order val="6"/>
          <c:tx>
            <c:strRef>
              <c:f>'Source Figure V 2-9'!$H$3</c:f>
              <c:strCache>
                <c:ptCount val="1"/>
                <c:pt idx="0">
                  <c:v>Bac +5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2-9'!$H$4:$H$9</c:f>
              <c:numCache>
                <c:formatCode>0.0</c:formatCode>
                <c:ptCount val="6"/>
                <c:pt idx="0">
                  <c:v>34.168485202350105</c:v>
                </c:pt>
                <c:pt idx="1">
                  <c:v>35.934871046975744</c:v>
                </c:pt>
                <c:pt idx="2">
                  <c:v>20.204524033930252</c:v>
                </c:pt>
                <c:pt idx="3">
                  <c:v>20.963189980070439</c:v>
                </c:pt>
                <c:pt idx="4">
                  <c:v>8.5574986751457338</c:v>
                </c:pt>
                <c:pt idx="5">
                  <c:v>10.071496732855024</c:v>
                </c:pt>
              </c:numCache>
            </c:numRef>
          </c:val>
        </c:ser>
        <c:ser>
          <c:idx val="7"/>
          <c:order val="7"/>
          <c:tx>
            <c:strRef>
              <c:f>'Source Figure V 2-9'!$I$3</c:f>
              <c:strCache>
                <c:ptCount val="1"/>
                <c:pt idx="0">
                  <c:v>Doctorat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'Source Figure V 2-9'!$A$4:$A$9</c:f>
              <c:strCache>
                <c:ptCount val="6"/>
                <c:pt idx="0">
                  <c:v>A</c:v>
                </c:pt>
                <c:pt idx="1">
                  <c:v>A hors inconnu</c:v>
                </c:pt>
                <c:pt idx="2">
                  <c:v>B</c:v>
                </c:pt>
                <c:pt idx="3">
                  <c:v>B hors inconnu</c:v>
                </c:pt>
                <c:pt idx="4">
                  <c:v>C</c:v>
                </c:pt>
                <c:pt idx="5">
                  <c:v>C hors inconnu</c:v>
                </c:pt>
              </c:strCache>
            </c:strRef>
          </c:cat>
          <c:val>
            <c:numRef>
              <c:f>'Source Figure V 2-9'!$I$4:$I$9</c:f>
              <c:numCache>
                <c:formatCode>0.0</c:formatCode>
                <c:ptCount val="6"/>
                <c:pt idx="0">
                  <c:v>6.0590811225048347</c:v>
                </c:pt>
                <c:pt idx="1">
                  <c:v>6.3723134786613445</c:v>
                </c:pt>
                <c:pt idx="2">
                  <c:v>0.26277097078228084</c:v>
                </c:pt>
                <c:pt idx="3">
                  <c:v>0.27263783955047999</c:v>
                </c:pt>
                <c:pt idx="4">
                  <c:v>0.19731496202084436</c:v>
                </c:pt>
                <c:pt idx="5">
                  <c:v>0.23222404943025066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474464"/>
        <c:axId val="63469368"/>
      </c:barChart>
      <c:catAx>
        <c:axId val="634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69368"/>
        <c:crosses val="autoZero"/>
        <c:auto val="1"/>
        <c:lblAlgn val="ctr"/>
        <c:lblOffset val="100"/>
        <c:noMultiLvlLbl val="0"/>
      </c:catAx>
      <c:valAx>
        <c:axId val="63469368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74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'Source Figure V 2-10'!$A$4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2-10'!$B$3:$G$3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'Source Figure V 2-10'!$B$4:$G$4</c:f>
              <c:numCache>
                <c:formatCode>0.0</c:formatCode>
                <c:ptCount val="6"/>
                <c:pt idx="0">
                  <c:v>65.981963927855716</c:v>
                </c:pt>
                <c:pt idx="1">
                  <c:v>73.120243531202433</c:v>
                </c:pt>
                <c:pt idx="2">
                  <c:v>68.5</c:v>
                </c:pt>
                <c:pt idx="3">
                  <c:v>74.219602706832561</c:v>
                </c:pt>
                <c:pt idx="4">
                  <c:v>83.6</c:v>
                </c:pt>
                <c:pt idx="5">
                  <c:v>83.788428489593286</c:v>
                </c:pt>
              </c:numCache>
            </c:numRef>
          </c:val>
        </c:ser>
        <c:ser>
          <c:idx val="2"/>
          <c:order val="1"/>
          <c:tx>
            <c:strRef>
              <c:f>'Source Figure V 2-10'!$A$5</c:f>
              <c:strCache>
                <c:ptCount val="1"/>
                <c:pt idx="0">
                  <c:v>Bac +2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2-10'!$B$3:$G$3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'Source Figure V 2-10'!$B$5:$G$5</c:f>
              <c:numCache>
                <c:formatCode>0.0</c:formatCode>
                <c:ptCount val="6"/>
                <c:pt idx="0">
                  <c:v>30.31062124248497</c:v>
                </c:pt>
                <c:pt idx="1">
                  <c:v>23.531202435312025</c:v>
                </c:pt>
                <c:pt idx="2">
                  <c:v>28.2</c:v>
                </c:pt>
                <c:pt idx="3">
                  <c:v>25.409299279633267</c:v>
                </c:pt>
                <c:pt idx="4">
                  <c:v>16.100000000000001</c:v>
                </c:pt>
                <c:pt idx="5">
                  <c:v>13.59556998281459</c:v>
                </c:pt>
              </c:numCache>
            </c:numRef>
          </c:val>
        </c:ser>
        <c:ser>
          <c:idx val="3"/>
          <c:order val="2"/>
          <c:tx>
            <c:strRef>
              <c:f>'Source Figure V 2-10'!$A$6</c:f>
              <c:strCache>
                <c:ptCount val="1"/>
                <c:pt idx="0">
                  <c:v>Bac +3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Figure V 2-10'!$B$3:$G$3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'Source Figure V 2-10'!$B$6:$G$6</c:f>
              <c:numCache>
                <c:formatCode>0.0</c:formatCode>
                <c:ptCount val="6"/>
                <c:pt idx="0">
                  <c:v>3.7074148296593186</c:v>
                </c:pt>
                <c:pt idx="1">
                  <c:v>3.3485540334855401</c:v>
                </c:pt>
                <c:pt idx="2">
                  <c:v>3.26</c:v>
                </c:pt>
                <c:pt idx="3">
                  <c:v>0.37109801353416283</c:v>
                </c:pt>
                <c:pt idx="4">
                  <c:v>0.3</c:v>
                </c:pt>
                <c:pt idx="5">
                  <c:v>2.6160015275921329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474856"/>
        <c:axId val="63475248"/>
      </c:barChart>
      <c:catAx>
        <c:axId val="63474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75248"/>
        <c:crosses val="autoZero"/>
        <c:auto val="1"/>
        <c:lblAlgn val="ctr"/>
        <c:lblOffset val="100"/>
        <c:noMultiLvlLbl val="0"/>
      </c:catAx>
      <c:valAx>
        <c:axId val="63475248"/>
        <c:scaling>
          <c:orientation val="minMax"/>
          <c:max val="10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74856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 - Part des concours avec épreuve de RAEP    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(en %)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78488384247132E-2"/>
          <c:y val="0.33695741592384915"/>
          <c:w val="0.88073657521196247"/>
          <c:h val="0.47826213873062462"/>
        </c:manualLayout>
      </c:layout>
      <c:lineChart>
        <c:grouping val="standard"/>
        <c:varyColors val="0"/>
        <c:ser>
          <c:idx val="0"/>
          <c:order val="0"/>
          <c:tx>
            <c:strRef>
              <c:f>'Source Fig V 2-E3'!$B$14</c:f>
              <c:strCache>
                <c:ptCount val="1"/>
                <c:pt idx="0">
                  <c:v>Externes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square"/>
            <c:size val="4"/>
          </c:marker>
          <c:dLbls>
            <c:dLbl>
              <c:idx val="0"/>
              <c:layout>
                <c:manualLayout>
                  <c:x val="-6.1202185792349727E-2"/>
                  <c:y val="1.228878648233486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715846994535519E-3"/>
                  <c:y val="3.072196620583717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229508196721311E-2"/>
                  <c:y val="2.457757296466973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44262295081971E-2"/>
                  <c:y val="3.68663594470046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229508196721311E-2"/>
                  <c:y val="4.301075268817215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548277210029596E-2"/>
                  <c:y val="-3.68663594470046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4577572964669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2-E3'!$C$13:$L$13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2-E3'!$C$14:$L$14</c:f>
              <c:numCache>
                <c:formatCode>0.0</c:formatCode>
                <c:ptCount val="10"/>
                <c:pt idx="0">
                  <c:v>1.2232415902140672</c:v>
                </c:pt>
                <c:pt idx="1">
                  <c:v>1.5517241379310345</c:v>
                </c:pt>
                <c:pt idx="2">
                  <c:v>1.2389380530973451</c:v>
                </c:pt>
                <c:pt idx="3">
                  <c:v>2.4096385542168677</c:v>
                </c:pt>
                <c:pt idx="4">
                  <c:v>2.5263157894736841</c:v>
                </c:pt>
                <c:pt idx="5">
                  <c:v>3.1941031941031941</c:v>
                </c:pt>
                <c:pt idx="6">
                  <c:v>3.9748953974895396</c:v>
                </c:pt>
                <c:pt idx="7">
                  <c:v>3.6885245901639343</c:v>
                </c:pt>
                <c:pt idx="8">
                  <c:v>3.9719626168224296</c:v>
                </c:pt>
                <c:pt idx="9">
                  <c:v>5.4892601431980905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Fig V 2-E3'!$B$15</c:f>
              <c:strCache>
                <c:ptCount val="1"/>
                <c:pt idx="0">
                  <c:v>Internes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x"/>
            <c:size val="6"/>
          </c:marker>
          <c:dLbls>
            <c:dLbl>
              <c:idx val="0"/>
              <c:layout>
                <c:manualLayout>
                  <c:x val="-4.3715846994535519E-3"/>
                  <c:y val="-4.301075268817204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38E-3"/>
                  <c:y val="-5.529953917050691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229508196721311E-2"/>
                  <c:y val="-4.915514592933947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29508196721311E-2"/>
                  <c:y val="-7.373271889400921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6830601092896178E-2"/>
                  <c:y val="-8.602150537634409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573770491803282E-2"/>
                  <c:y val="-3.072196620583717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7724867724867729E-2"/>
                  <c:y val="-5.5299539170506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2-E3'!$C$13:$L$13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2-E3'!$C$15:$L$15</c:f>
              <c:numCache>
                <c:formatCode>0.0</c:formatCode>
                <c:ptCount val="10"/>
                <c:pt idx="0">
                  <c:v>2.5735294117647056</c:v>
                </c:pt>
                <c:pt idx="1">
                  <c:v>2.1999999999999997</c:v>
                </c:pt>
                <c:pt idx="2">
                  <c:v>9.6385542168674707</c:v>
                </c:pt>
                <c:pt idx="3">
                  <c:v>11.610486891385769</c:v>
                </c:pt>
                <c:pt idx="4">
                  <c:v>13.905930470347649</c:v>
                </c:pt>
                <c:pt idx="5">
                  <c:v>33.772652388797361</c:v>
                </c:pt>
                <c:pt idx="6">
                  <c:v>30.932203389830509</c:v>
                </c:pt>
                <c:pt idx="7">
                  <c:v>44.47004608294931</c:v>
                </c:pt>
                <c:pt idx="8">
                  <c:v>46.384039900249377</c:v>
                </c:pt>
                <c:pt idx="9">
                  <c:v>42.824074074074076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Fig V 2-E3'!$B$16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3.072196620583717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202185792349727E-2"/>
                  <c:y val="4.301075268817204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4426229508197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972677595628415E-2"/>
                  <c:y val="1.843317972350230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229508196721311E-2"/>
                  <c:y val="1.843317972350230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76802367789131E-2"/>
                  <c:y val="6.758832565284178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Fig V 2-E3'!$C$13:$L$13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'Source Fig V 2-E3'!$C$16:$L$16</c:f>
              <c:numCache>
                <c:formatCode>0.0</c:formatCode>
                <c:ptCount val="10"/>
                <c:pt idx="0">
                  <c:v>1.8363939899833055</c:v>
                </c:pt>
                <c:pt idx="1">
                  <c:v>1.8518518518518516</c:v>
                </c:pt>
                <c:pt idx="2">
                  <c:v>5.174035747883349</c:v>
                </c:pt>
                <c:pt idx="3">
                  <c:v>7.170542635658915</c:v>
                </c:pt>
                <c:pt idx="4">
                  <c:v>8.2987551867219906</c:v>
                </c:pt>
                <c:pt idx="5">
                  <c:v>21.499013806706113</c:v>
                </c:pt>
                <c:pt idx="6">
                  <c:v>20.067453625632378</c:v>
                </c:pt>
                <c:pt idx="7">
                  <c:v>22.885032537960953</c:v>
                </c:pt>
                <c:pt idx="8">
                  <c:v>24.487334137515081</c:v>
                </c:pt>
                <c:pt idx="9">
                  <c:v>24.441833137485311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72896"/>
        <c:axId val="63473288"/>
      </c:lineChart>
      <c:catAx>
        <c:axId val="634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3473288"/>
        <c:crossesAt val="0"/>
        <c:auto val="1"/>
        <c:lblAlgn val="ctr"/>
        <c:lblOffset val="100"/>
        <c:noMultiLvlLbl val="0"/>
      </c:catAx>
      <c:valAx>
        <c:axId val="634732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472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62716068258458E-2"/>
          <c:y val="0.33294161343039663"/>
          <c:w val="0.281346482175165"/>
          <c:h val="0.280706185311741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5000000000000011" r="0.75000000000000011" t="0.984251969" header="0.49212598450000006" footer="0.4921259845000000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180975</xdr:rowOff>
    </xdr:from>
    <xdr:to>
      <xdr:col>9</xdr:col>
      <xdr:colOff>409575</xdr:colOff>
      <xdr:row>16</xdr:row>
      <xdr:rowOff>9525</xdr:rowOff>
    </xdr:to>
    <xdr:graphicFrame macro="">
      <xdr:nvGraphicFramePr>
        <xdr:cNvPr id="102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0.84227</cdr:x>
      <cdr:y>0.26512</cdr:y>
    </cdr:from>
    <cdr:to>
      <cdr:x>0.97792</cdr:x>
      <cdr:y>0.33023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43174" y="542925"/>
          <a:ext cx="409575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600"/>
            <a:t>Avec RAEP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28575</xdr:rowOff>
    </xdr:from>
    <xdr:to>
      <xdr:col>5</xdr:col>
      <xdr:colOff>552450</xdr:colOff>
      <xdr:row>13</xdr:row>
      <xdr:rowOff>66675</xdr:rowOff>
    </xdr:to>
    <xdr:graphicFrame macro="">
      <xdr:nvGraphicFramePr>
        <xdr:cNvPr id="1024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2</xdr:row>
      <xdr:rowOff>28575</xdr:rowOff>
    </xdr:from>
    <xdr:to>
      <xdr:col>10</xdr:col>
      <xdr:colOff>466725</xdr:colOff>
      <xdr:row>13</xdr:row>
      <xdr:rowOff>76200</xdr:rowOff>
    </xdr:to>
    <xdr:graphicFrame macro="">
      <xdr:nvGraphicFramePr>
        <xdr:cNvPr id="10248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</xdr:row>
      <xdr:rowOff>0</xdr:rowOff>
    </xdr:from>
    <xdr:to>
      <xdr:col>5</xdr:col>
      <xdr:colOff>657225</xdr:colOff>
      <xdr:row>14</xdr:row>
      <xdr:rowOff>238125</xdr:rowOff>
    </xdr:to>
    <xdr:graphicFrame macro="">
      <xdr:nvGraphicFramePr>
        <xdr:cNvPr id="1127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114300</xdr:rowOff>
    </xdr:from>
    <xdr:to>
      <xdr:col>6</xdr:col>
      <xdr:colOff>733425</xdr:colOff>
      <xdr:row>17</xdr:row>
      <xdr:rowOff>0</xdr:rowOff>
    </xdr:to>
    <xdr:graphicFrame macro="">
      <xdr:nvGraphicFramePr>
        <xdr:cNvPr id="1229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0.82331</cdr:x>
      <cdr:y>0.83158</cdr:y>
    </cdr:from>
    <cdr:to>
      <cdr:x>0.87406</cdr:x>
      <cdr:y>0.91579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71950" y="2257425"/>
          <a:ext cx="25717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nd</a:t>
          </a:r>
        </a:p>
      </cdr:txBody>
    </cdr:sp>
  </cdr:relSizeAnchor>
  <cdr:relSizeAnchor xmlns:cdr="http://schemas.openxmlformats.org/drawingml/2006/chartDrawing">
    <cdr:from>
      <cdr:x>0.82331</cdr:x>
      <cdr:y>0.83158</cdr:y>
    </cdr:from>
    <cdr:to>
      <cdr:x>0.87406</cdr:x>
      <cdr:y>0.91579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171950" y="2257425"/>
          <a:ext cx="25717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nd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3</xdr:row>
      <xdr:rowOff>0</xdr:rowOff>
    </xdr:from>
    <xdr:to>
      <xdr:col>12</xdr:col>
      <xdr:colOff>581026</xdr:colOff>
      <xdr:row>16</xdr:row>
      <xdr:rowOff>133350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0.34811</cdr:x>
      <cdr:y>0</cdr:y>
    </cdr:from>
    <cdr:to>
      <cdr:x>0.3524</cdr:x>
      <cdr:y>0.73837</cdr:y>
    </cdr:to>
    <cdr:cxnSp macro="">
      <cdr:nvCxnSpPr>
        <cdr:cNvPr id="3" name="Connecteur droit 2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3067051" y="0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0.66414</cdr:x>
      <cdr:y>0.00096</cdr:y>
    </cdr:from>
    <cdr:to>
      <cdr:x>0.66844</cdr:x>
      <cdr:y>0.73933</cdr:y>
    </cdr:to>
    <cdr:cxnSp macro="">
      <cdr:nvCxnSpPr>
        <cdr:cNvPr id="6" name="Connecteur droit 5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5851525" y="3175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4</xdr:row>
      <xdr:rowOff>52386</xdr:rowOff>
    </xdr:from>
    <xdr:to>
      <xdr:col>20</xdr:col>
      <xdr:colOff>142874</xdr:colOff>
      <xdr:row>21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30</xdr:row>
      <xdr:rowOff>66675</xdr:rowOff>
    </xdr:from>
    <xdr:to>
      <xdr:col>19</xdr:col>
      <xdr:colOff>342900</xdr:colOff>
      <xdr:row>43</xdr:row>
      <xdr:rowOff>100012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0.34811</cdr:x>
      <cdr:y>0</cdr:y>
    </cdr:from>
    <cdr:to>
      <cdr:x>0.3524</cdr:x>
      <cdr:y>0.73837</cdr:y>
    </cdr:to>
    <cdr:cxnSp macro="">
      <cdr:nvCxnSpPr>
        <cdr:cNvPr id="3" name="Connecteur droit 2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3067051" y="0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0.66414</cdr:x>
      <cdr:y>0.00096</cdr:y>
    </cdr:from>
    <cdr:to>
      <cdr:x>0.66844</cdr:x>
      <cdr:y>0.73933</cdr:y>
    </cdr:to>
    <cdr:cxnSp macro="">
      <cdr:nvCxnSpPr>
        <cdr:cNvPr id="6" name="Connecteur droit 5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5851525" y="3175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0.35917</cdr:x>
      <cdr:y>0</cdr:y>
    </cdr:from>
    <cdr:to>
      <cdr:x>0.36413</cdr:x>
      <cdr:y>0.78843</cdr:y>
    </cdr:to>
    <cdr:cxnSp macro="">
      <cdr:nvCxnSpPr>
        <cdr:cNvPr id="2" name="Connecteur droit 1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2736850" y="0"/>
          <a:ext cx="37813" cy="2436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0.66917</cdr:x>
      <cdr:y>3.23534E-7</cdr:y>
    </cdr:from>
    <cdr:to>
      <cdr:x>0.675</cdr:x>
      <cdr:y>0.72727</cdr:y>
    </cdr:to>
    <cdr:cxnSp macro="">
      <cdr:nvCxnSpPr>
        <cdr:cNvPr id="3" name="Connecteur droit 2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5099051" y="1"/>
          <a:ext cx="44449" cy="22478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66675</xdr:rowOff>
    </xdr:from>
    <xdr:to>
      <xdr:col>8</xdr:col>
      <xdr:colOff>676275</xdr:colOff>
      <xdr:row>16</xdr:row>
      <xdr:rowOff>28575</xdr:rowOff>
    </xdr:to>
    <xdr:graphicFrame macro="">
      <xdr:nvGraphicFramePr>
        <xdr:cNvPr id="205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2</xdr:row>
      <xdr:rowOff>1</xdr:rowOff>
    </xdr:from>
    <xdr:to>
      <xdr:col>7</xdr:col>
      <xdr:colOff>219074</xdr:colOff>
      <xdr:row>15</xdr:row>
      <xdr:rowOff>285750</xdr:rowOff>
    </xdr:to>
    <xdr:graphicFrame macro="">
      <xdr:nvGraphicFramePr>
        <xdr:cNvPr id="307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104774</xdr:rowOff>
    </xdr:from>
    <xdr:to>
      <xdr:col>8</xdr:col>
      <xdr:colOff>364435</xdr:colOff>
      <xdr:row>16</xdr:row>
      <xdr:rowOff>165651</xdr:rowOff>
    </xdr:to>
    <xdr:graphicFrame macro="">
      <xdr:nvGraphicFramePr>
        <xdr:cNvPr id="410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7</xdr:col>
      <xdr:colOff>57150</xdr:colOff>
      <xdr:row>16</xdr:row>
      <xdr:rowOff>0</xdr:rowOff>
    </xdr:to>
    <xdr:graphicFrame macro="">
      <xdr:nvGraphicFramePr>
        <xdr:cNvPr id="512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9</xdr:col>
      <xdr:colOff>428625</xdr:colOff>
      <xdr:row>16</xdr:row>
      <xdr:rowOff>171450</xdr:rowOff>
    </xdr:to>
    <xdr:graphicFrame macro="">
      <xdr:nvGraphicFramePr>
        <xdr:cNvPr id="614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171450</xdr:rowOff>
    </xdr:from>
    <xdr:to>
      <xdr:col>7</xdr:col>
      <xdr:colOff>647700</xdr:colOff>
      <xdr:row>16</xdr:row>
      <xdr:rowOff>142875</xdr:rowOff>
    </xdr:to>
    <xdr:graphicFrame macro="">
      <xdr:nvGraphicFramePr>
        <xdr:cNvPr id="717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8</xdr:col>
      <xdr:colOff>219075</xdr:colOff>
      <xdr:row>16</xdr:row>
      <xdr:rowOff>9525</xdr:rowOff>
    </xdr:to>
    <xdr:graphicFrame macro="">
      <xdr:nvGraphicFramePr>
        <xdr:cNvPr id="819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9525</xdr:rowOff>
    </xdr:from>
    <xdr:to>
      <xdr:col>9</xdr:col>
      <xdr:colOff>28575</xdr:colOff>
      <xdr:row>14</xdr:row>
      <xdr:rowOff>0</xdr:rowOff>
    </xdr:to>
    <xdr:graphicFrame macro="">
      <xdr:nvGraphicFramePr>
        <xdr:cNvPr id="922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</xdr:row>
      <xdr:rowOff>180975</xdr:rowOff>
    </xdr:from>
    <xdr:to>
      <xdr:col>4</xdr:col>
      <xdr:colOff>723900</xdr:colOff>
      <xdr:row>14</xdr:row>
      <xdr:rowOff>9525</xdr:rowOff>
    </xdr:to>
    <xdr:graphicFrame macro="">
      <xdr:nvGraphicFramePr>
        <xdr:cNvPr id="92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%20DES%20r&#233;alisation/RAPPORT%20ANNUEL/rapportannuel%202017/3-Relecture-AF/FT%203/FT3%203_Recrut_ext%20FPT%2030082017_OF-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3.3-1 FPT général"/>
      <sheetName val="F 3.3-2 FPT ext 2015"/>
      <sheetName val="F 3.3-3 FPT 3è cc 2015"/>
      <sheetName val="F 3.3-4 FPT ss cc 2015"/>
      <sheetName val="F 3.3-5 VParis CASVP ext 2015"/>
      <sheetName val="F3.3-6-7 VParis uniq 3ècc 2015"/>
      <sheetName val="F 3.3-8 Vparis ss cc 2015"/>
    </sheetNames>
    <sheetDataSet>
      <sheetData sheetId="0">
        <row r="13">
          <cell r="E13">
            <v>17000</v>
          </cell>
        </row>
        <row r="23">
          <cell r="E23">
            <v>1156</v>
          </cell>
        </row>
        <row r="25">
          <cell r="E25">
            <v>48</v>
          </cell>
        </row>
        <row r="26">
          <cell r="E26">
            <v>2346</v>
          </cell>
        </row>
        <row r="27">
          <cell r="E27">
            <v>4879</v>
          </cell>
        </row>
        <row r="28">
          <cell r="E28">
            <v>24063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M28"/>
  <sheetViews>
    <sheetView zoomScaleNormal="100" workbookViewId="0">
      <selection activeCell="E4" sqref="E4"/>
    </sheetView>
  </sheetViews>
  <sheetFormatPr baseColWidth="10" defaultRowHeight="15" x14ac:dyDescent="0.25"/>
  <cols>
    <col min="1" max="1" width="2.5703125" style="20" customWidth="1"/>
    <col min="2" max="2" width="32.42578125" style="20" customWidth="1"/>
    <col min="3" max="3" width="9.7109375" style="20" customWidth="1"/>
    <col min="4" max="8" width="9.5703125" style="20" customWidth="1"/>
    <col min="9" max="9" width="11.42578125" style="20" customWidth="1"/>
    <col min="10" max="10" width="9.28515625" style="20" customWidth="1"/>
    <col min="11" max="11" width="8.5703125" style="20" customWidth="1"/>
    <col min="12" max="13" width="9.42578125" style="20" customWidth="1"/>
    <col min="14" max="16384" width="11.42578125" style="20"/>
  </cols>
  <sheetData>
    <row r="1" spans="2:13" ht="29.25" customHeight="1" x14ac:dyDescent="0.25">
      <c r="B1" s="221" t="s">
        <v>129</v>
      </c>
      <c r="C1" s="221"/>
      <c r="D1" s="221"/>
      <c r="E1" s="221"/>
      <c r="F1" s="221"/>
      <c r="G1" s="221"/>
      <c r="H1" s="221"/>
      <c r="I1" s="221"/>
      <c r="J1" s="221"/>
      <c r="K1" s="130"/>
      <c r="L1" s="130"/>
      <c r="M1" s="130"/>
    </row>
    <row r="2" spans="2:13" ht="3.75" customHeight="1" thickBot="1" x14ac:dyDescent="0.3">
      <c r="B2" s="144"/>
      <c r="C2" s="144"/>
      <c r="D2" s="144"/>
      <c r="E2" s="144"/>
      <c r="F2" s="144"/>
      <c r="G2" s="144"/>
      <c r="H2" s="144"/>
      <c r="I2" s="144"/>
      <c r="J2" s="144"/>
    </row>
    <row r="3" spans="2:13" ht="32.25" customHeight="1" x14ac:dyDescent="0.25">
      <c r="B3" s="140" t="s">
        <v>112</v>
      </c>
      <c r="C3" s="141">
        <v>2006</v>
      </c>
      <c r="D3" s="141">
        <v>2007</v>
      </c>
      <c r="E3" s="141">
        <v>2015</v>
      </c>
      <c r="F3" s="141">
        <v>2016</v>
      </c>
      <c r="G3" s="141">
        <v>2017</v>
      </c>
      <c r="H3" s="142" t="s">
        <v>0</v>
      </c>
      <c r="I3" s="267" t="s">
        <v>165</v>
      </c>
      <c r="J3" s="143" t="s">
        <v>166</v>
      </c>
    </row>
    <row r="4" spans="2:13" ht="23.25" customHeight="1" x14ac:dyDescent="0.25">
      <c r="B4" s="1" t="s">
        <v>78</v>
      </c>
      <c r="C4" s="263">
        <v>34910</v>
      </c>
      <c r="D4" s="263">
        <v>34296</v>
      </c>
      <c r="E4" s="263">
        <v>36530</v>
      </c>
      <c r="F4" s="263">
        <v>42839</v>
      </c>
      <c r="G4" s="263">
        <v>40798</v>
      </c>
      <c r="H4" s="271">
        <v>96.189937284858772</v>
      </c>
      <c r="I4" s="347">
        <v>-4.764350241602278</v>
      </c>
      <c r="J4" s="348">
        <v>18.958479122929788</v>
      </c>
    </row>
    <row r="5" spans="2:13" x14ac:dyDescent="0.25">
      <c r="B5" s="266" t="s">
        <v>1</v>
      </c>
      <c r="C5" s="137">
        <v>32602</v>
      </c>
      <c r="D5" s="137">
        <v>31713</v>
      </c>
      <c r="E5" s="137">
        <v>34566</v>
      </c>
      <c r="F5" s="349">
        <v>40477</v>
      </c>
      <c r="G5" s="349">
        <v>38650</v>
      </c>
      <c r="H5" s="271">
        <v>91.125571745178476</v>
      </c>
      <c r="I5" s="350">
        <v>-4.5136744323937048</v>
      </c>
      <c r="J5" s="348">
        <v>21.874310219783684</v>
      </c>
      <c r="K5" s="24"/>
    </row>
    <row r="6" spans="2:13" x14ac:dyDescent="0.25">
      <c r="B6" s="266" t="s">
        <v>2</v>
      </c>
      <c r="C6" s="137">
        <v>1411</v>
      </c>
      <c r="D6" s="137">
        <v>1733</v>
      </c>
      <c r="E6" s="137">
        <v>1177</v>
      </c>
      <c r="F6" s="349">
        <v>1234</v>
      </c>
      <c r="G6" s="349">
        <v>819</v>
      </c>
      <c r="H6" s="271">
        <v>1.9309661904088271</v>
      </c>
      <c r="I6" s="350">
        <v>-33.630470016207454</v>
      </c>
      <c r="J6" s="348">
        <v>-52.740911713791114</v>
      </c>
      <c r="K6" s="24"/>
    </row>
    <row r="7" spans="2:13" x14ac:dyDescent="0.25">
      <c r="B7" s="266" t="s">
        <v>107</v>
      </c>
      <c r="C7" s="137">
        <v>897</v>
      </c>
      <c r="D7" s="137">
        <v>850</v>
      </c>
      <c r="E7" s="137">
        <v>787</v>
      </c>
      <c r="F7" s="349">
        <v>1128</v>
      </c>
      <c r="G7" s="349">
        <v>1329</v>
      </c>
      <c r="H7" s="271">
        <v>3.1333993492714671</v>
      </c>
      <c r="I7" s="350">
        <v>17.819148936170212</v>
      </c>
      <c r="J7" s="348">
        <v>56.35294117647058</v>
      </c>
      <c r="K7" s="24"/>
    </row>
    <row r="8" spans="2:13" ht="24" customHeight="1" x14ac:dyDescent="0.25">
      <c r="B8" s="1" t="s">
        <v>77</v>
      </c>
      <c r="C8" s="138">
        <v>607</v>
      </c>
      <c r="D8" s="138">
        <v>882</v>
      </c>
      <c r="E8" s="138">
        <v>877</v>
      </c>
      <c r="F8" s="138">
        <v>1297</v>
      </c>
      <c r="G8" s="138">
        <v>1616</v>
      </c>
      <c r="H8" s="271">
        <v>3.810062715141227</v>
      </c>
      <c r="I8" s="347">
        <v>24.595219737856592</v>
      </c>
      <c r="J8" s="348">
        <v>83.21995464852607</v>
      </c>
      <c r="K8" s="24"/>
    </row>
    <row r="9" spans="2:13" x14ac:dyDescent="0.25">
      <c r="B9" s="266" t="s">
        <v>29</v>
      </c>
      <c r="C9" s="137">
        <v>194</v>
      </c>
      <c r="D9" s="137">
        <v>616</v>
      </c>
      <c r="E9" s="137">
        <v>566</v>
      </c>
      <c r="F9" s="137">
        <v>973</v>
      </c>
      <c r="G9" s="137">
        <v>1320</v>
      </c>
      <c r="H9" s="271">
        <v>3.1121799405856554</v>
      </c>
      <c r="I9" s="350">
        <v>35.662898252826309</v>
      </c>
      <c r="J9" s="348">
        <v>114.28571428571428</v>
      </c>
      <c r="K9" s="24"/>
    </row>
    <row r="10" spans="2:13" ht="19.5" customHeight="1" x14ac:dyDescent="0.25">
      <c r="B10" s="266" t="s">
        <v>45</v>
      </c>
      <c r="C10" s="139">
        <v>413</v>
      </c>
      <c r="D10" s="139">
        <v>266</v>
      </c>
      <c r="E10" s="139">
        <v>311</v>
      </c>
      <c r="F10" s="139">
        <v>324</v>
      </c>
      <c r="G10" s="139">
        <v>296</v>
      </c>
      <c r="H10" s="271">
        <v>0.69788277455557124</v>
      </c>
      <c r="I10" s="350">
        <v>-8.6419753086419746</v>
      </c>
      <c r="J10" s="348">
        <v>11.278195488721805</v>
      </c>
      <c r="K10" s="24"/>
    </row>
    <row r="11" spans="2:13" ht="27" customHeight="1" thickBot="1" x14ac:dyDescent="0.3">
      <c r="B11" s="145" t="s">
        <v>113</v>
      </c>
      <c r="C11" s="146">
        <v>35517</v>
      </c>
      <c r="D11" s="146">
        <v>35178</v>
      </c>
      <c r="E11" s="146">
        <v>37407</v>
      </c>
      <c r="F11" s="146">
        <v>44136</v>
      </c>
      <c r="G11" s="146">
        <v>42414</v>
      </c>
      <c r="H11" s="351">
        <v>100</v>
      </c>
      <c r="I11" s="352">
        <v>-8.6419753086419746</v>
      </c>
      <c r="J11" s="351">
        <v>20.569674228210815</v>
      </c>
      <c r="K11" s="24"/>
    </row>
    <row r="12" spans="2:13" ht="4.5" customHeight="1" x14ac:dyDescent="0.25">
      <c r="B12" s="2"/>
      <c r="C12" s="2"/>
      <c r="D12" s="2"/>
      <c r="E12" s="2"/>
      <c r="F12" s="3"/>
      <c r="G12" s="3"/>
      <c r="H12" s="2"/>
      <c r="I12" s="2"/>
      <c r="J12" s="2"/>
      <c r="K12" s="21"/>
    </row>
    <row r="13" spans="2:13" ht="24" customHeight="1" x14ac:dyDescent="0.25">
      <c r="B13" s="375" t="s">
        <v>151</v>
      </c>
      <c r="C13" s="375"/>
      <c r="D13" s="375"/>
      <c r="E13" s="375"/>
      <c r="F13" s="375"/>
      <c r="G13" s="375"/>
      <c r="H13" s="375"/>
      <c r="I13" s="375"/>
      <c r="J13" s="375"/>
      <c r="K13" s="61"/>
      <c r="L13" s="61"/>
    </row>
    <row r="14" spans="2:13" x14ac:dyDescent="0.25">
      <c r="B14" s="4"/>
      <c r="C14" s="265"/>
      <c r="D14" s="264"/>
      <c r="E14" s="4"/>
      <c r="F14" s="24"/>
      <c r="G14" s="148"/>
      <c r="H14" s="148"/>
      <c r="J14" s="28"/>
    </row>
    <row r="15" spans="2:13" x14ac:dyDescent="0.25">
      <c r="F15" s="148"/>
      <c r="G15" s="148"/>
    </row>
    <row r="28" ht="15" customHeight="1" x14ac:dyDescent="0.25"/>
  </sheetData>
  <mergeCells count="1">
    <mergeCell ref="B13:J13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5"/>
  <sheetViews>
    <sheetView topLeftCell="A37" workbookViewId="0">
      <selection activeCell="D62" sqref="D62"/>
    </sheetView>
  </sheetViews>
  <sheetFormatPr baseColWidth="10" defaultRowHeight="15" x14ac:dyDescent="0.25"/>
  <cols>
    <col min="9" max="9" width="8.5703125" customWidth="1"/>
  </cols>
  <sheetData>
    <row r="2" spans="1:12" ht="30" customHeight="1" x14ac:dyDescent="0.25">
      <c r="A2" s="385" t="s">
        <v>124</v>
      </c>
      <c r="B2" s="385"/>
      <c r="C2" s="385"/>
      <c r="D2" s="385"/>
      <c r="E2" s="385"/>
      <c r="F2" s="385"/>
      <c r="G2" s="385"/>
    </row>
    <row r="3" spans="1:12" s="20" customFormat="1" x14ac:dyDescent="0.25">
      <c r="B3" t="s">
        <v>28</v>
      </c>
      <c r="C3" t="s">
        <v>26</v>
      </c>
      <c r="D3" t="s">
        <v>27</v>
      </c>
    </row>
    <row r="4" spans="1:12" s="20" customFormat="1" x14ac:dyDescent="0.25">
      <c r="B4" s="108" t="s">
        <v>5</v>
      </c>
      <c r="C4" s="12">
        <v>2007</v>
      </c>
      <c r="D4" s="12">
        <v>9.1999999999999993</v>
      </c>
    </row>
    <row r="5" spans="1:12" s="20" customFormat="1" x14ac:dyDescent="0.25">
      <c r="B5" s="109"/>
      <c r="C5" s="13">
        <v>2008</v>
      </c>
      <c r="D5" s="12">
        <v>8.8000000000000007</v>
      </c>
    </row>
    <row r="6" spans="1:12" s="20" customFormat="1" x14ac:dyDescent="0.25">
      <c r="B6" s="109"/>
      <c r="C6" s="13">
        <v>2009</v>
      </c>
      <c r="D6" s="12">
        <v>9.6</v>
      </c>
    </row>
    <row r="7" spans="1:12" s="20" customFormat="1" x14ac:dyDescent="0.25">
      <c r="B7" s="109"/>
      <c r="C7" s="12">
        <v>2010</v>
      </c>
      <c r="D7" s="12">
        <v>8.9</v>
      </c>
    </row>
    <row r="8" spans="1:12" s="20" customFormat="1" x14ac:dyDescent="0.25">
      <c r="B8" s="109"/>
      <c r="C8" s="13">
        <v>2011</v>
      </c>
      <c r="D8" s="12">
        <v>9.5</v>
      </c>
    </row>
    <row r="9" spans="1:12" s="20" customFormat="1" x14ac:dyDescent="0.25">
      <c r="B9" s="109"/>
      <c r="C9" s="13">
        <v>2012</v>
      </c>
      <c r="D9" s="12">
        <v>8.3000000000000007</v>
      </c>
    </row>
    <row r="10" spans="1:12" s="20" customFormat="1" x14ac:dyDescent="0.25">
      <c r="B10" s="109"/>
      <c r="C10" s="13">
        <v>2013</v>
      </c>
      <c r="D10" s="74">
        <v>6.9</v>
      </c>
    </row>
    <row r="11" spans="1:12" s="20" customFormat="1" x14ac:dyDescent="0.25">
      <c r="B11" s="109"/>
      <c r="C11" s="13">
        <v>2014</v>
      </c>
      <c r="D11" s="74">
        <v>5.8</v>
      </c>
    </row>
    <row r="12" spans="1:12" s="20" customFormat="1" x14ac:dyDescent="0.25">
      <c r="B12" s="109"/>
      <c r="C12" s="13">
        <v>2015</v>
      </c>
      <c r="D12" s="208">
        <v>6.2610284422678468</v>
      </c>
    </row>
    <row r="13" spans="1:12" s="20" customFormat="1" x14ac:dyDescent="0.25">
      <c r="B13" s="110"/>
      <c r="C13" s="13">
        <v>2016</v>
      </c>
      <c r="D13" s="208">
        <v>6.0132247511658665</v>
      </c>
      <c r="L13" s="147"/>
    </row>
    <row r="14" spans="1:12" s="20" customFormat="1" x14ac:dyDescent="0.25">
      <c r="B14" s="109"/>
      <c r="C14" s="13">
        <v>2017</v>
      </c>
      <c r="D14" s="208">
        <v>5.8020133060000001</v>
      </c>
    </row>
    <row r="15" spans="1:12" s="20" customFormat="1" x14ac:dyDescent="0.25">
      <c r="B15" s="105" t="s">
        <v>6</v>
      </c>
      <c r="C15" s="12">
        <v>2007</v>
      </c>
      <c r="D15" s="12">
        <v>14.4</v>
      </c>
    </row>
    <row r="16" spans="1:12" s="20" customFormat="1" x14ac:dyDescent="0.25">
      <c r="B16" s="106"/>
      <c r="C16" s="13">
        <v>2008</v>
      </c>
      <c r="D16" s="12">
        <v>11.9</v>
      </c>
    </row>
    <row r="17" spans="2:26" s="20" customFormat="1" x14ac:dyDescent="0.25">
      <c r="B17" s="106"/>
      <c r="C17" s="13">
        <v>2009</v>
      </c>
      <c r="D17" s="12">
        <v>17.7</v>
      </c>
    </row>
    <row r="18" spans="2:26" s="20" customFormat="1" x14ac:dyDescent="0.25">
      <c r="B18" s="106"/>
      <c r="C18" s="12">
        <v>2010</v>
      </c>
      <c r="D18" s="12">
        <v>21.3</v>
      </c>
    </row>
    <row r="19" spans="2:26" s="20" customFormat="1" x14ac:dyDescent="0.25">
      <c r="B19" s="106"/>
      <c r="C19" s="13">
        <v>2011</v>
      </c>
      <c r="D19" s="12">
        <v>18.7</v>
      </c>
    </row>
    <row r="20" spans="2:26" s="20" customFormat="1" x14ac:dyDescent="0.25">
      <c r="B20" s="106"/>
      <c r="C20" s="13">
        <v>2012</v>
      </c>
      <c r="D20" s="12">
        <v>16.2</v>
      </c>
    </row>
    <row r="21" spans="2:26" x14ac:dyDescent="0.25">
      <c r="B21" s="106"/>
      <c r="C21" s="13">
        <v>2013</v>
      </c>
      <c r="D21" s="74">
        <v>19.899999999999999</v>
      </c>
      <c r="G21" s="20"/>
      <c r="H21" s="21"/>
      <c r="I21" s="21"/>
    </row>
    <row r="22" spans="2:26" x14ac:dyDescent="0.25">
      <c r="B22" s="106"/>
      <c r="C22" s="13">
        <v>2014</v>
      </c>
      <c r="D22" s="74">
        <v>15.8</v>
      </c>
      <c r="F22" s="21"/>
      <c r="G22" s="20"/>
      <c r="H22" s="22"/>
      <c r="I22" s="22"/>
      <c r="J22" s="20"/>
      <c r="K22" s="20"/>
      <c r="L22" s="20"/>
      <c r="M22" s="20"/>
      <c r="N22" s="20"/>
      <c r="O22" s="20"/>
      <c r="P22" s="20"/>
      <c r="Q22" s="20"/>
      <c r="R22" s="96"/>
      <c r="S22" s="96"/>
      <c r="T22" s="96"/>
      <c r="U22" s="96"/>
      <c r="V22" s="96"/>
      <c r="W22" s="96"/>
      <c r="X22" s="96"/>
      <c r="Y22" s="96"/>
      <c r="Z22" s="96"/>
    </row>
    <row r="23" spans="2:26" x14ac:dyDescent="0.25">
      <c r="B23" s="106"/>
      <c r="C23" s="13">
        <v>2015</v>
      </c>
      <c r="D23" s="208">
        <v>14.677340503544366</v>
      </c>
      <c r="F23" s="95"/>
      <c r="G23" s="95"/>
      <c r="H23" s="94"/>
      <c r="I23" s="22"/>
      <c r="R23" s="94"/>
      <c r="S23" s="94"/>
      <c r="T23" s="22"/>
      <c r="U23" s="94"/>
      <c r="V23" s="94"/>
      <c r="W23" s="22"/>
      <c r="X23" s="94"/>
      <c r="Y23" s="94"/>
      <c r="Z23" s="94"/>
    </row>
    <row r="24" spans="2:26" x14ac:dyDescent="0.25">
      <c r="B24" s="107"/>
      <c r="C24" s="13">
        <v>2016</v>
      </c>
      <c r="D24" s="208">
        <v>11.8</v>
      </c>
      <c r="G24" s="95"/>
      <c r="H24" s="94"/>
      <c r="I24" s="22"/>
      <c r="R24" s="22"/>
      <c r="S24" s="56"/>
      <c r="T24" s="22"/>
      <c r="U24" s="22"/>
      <c r="V24" s="22"/>
      <c r="W24" s="22"/>
      <c r="X24" s="22"/>
      <c r="Y24" s="22"/>
      <c r="Z24" s="56"/>
    </row>
    <row r="25" spans="2:26" x14ac:dyDescent="0.25">
      <c r="B25" s="106"/>
      <c r="C25" s="13">
        <v>2017</v>
      </c>
      <c r="D25" s="208">
        <v>11.26351736</v>
      </c>
      <c r="G25" s="95"/>
      <c r="H25" s="94"/>
      <c r="I25" s="56"/>
    </row>
    <row r="26" spans="2:26" x14ac:dyDescent="0.25">
      <c r="B26" s="105" t="s">
        <v>114</v>
      </c>
      <c r="C26" s="12">
        <v>2007</v>
      </c>
      <c r="D26" s="12">
        <v>22.9</v>
      </c>
      <c r="G26" s="95"/>
      <c r="H26" s="94"/>
      <c r="I26" s="56"/>
      <c r="J26" s="21"/>
      <c r="K26" s="21"/>
      <c r="L26" s="21"/>
      <c r="M26" s="21"/>
      <c r="N26" s="21"/>
      <c r="O26" s="21"/>
      <c r="P26" s="21"/>
      <c r="Q26" s="21"/>
    </row>
    <row r="27" spans="2:26" x14ac:dyDescent="0.25">
      <c r="B27" s="106"/>
      <c r="C27" s="13">
        <v>2008</v>
      </c>
      <c r="D27" s="12">
        <v>15.1</v>
      </c>
      <c r="G27" s="96"/>
      <c r="H27" s="22"/>
      <c r="I27" s="22"/>
      <c r="J27" s="388"/>
      <c r="K27" s="388"/>
      <c r="L27" s="388"/>
      <c r="M27" s="388"/>
      <c r="N27" s="388"/>
      <c r="O27" s="388"/>
      <c r="P27" s="388"/>
      <c r="Q27" s="388"/>
    </row>
    <row r="28" spans="2:26" x14ac:dyDescent="0.25">
      <c r="B28" s="106"/>
      <c r="C28" s="13">
        <v>2009</v>
      </c>
      <c r="D28" s="12">
        <v>16.600000000000001</v>
      </c>
      <c r="G28" s="96"/>
      <c r="H28" s="94"/>
      <c r="I28" s="22"/>
      <c r="J28" s="22"/>
      <c r="K28" s="94"/>
      <c r="L28" s="94"/>
      <c r="M28" s="22"/>
      <c r="N28" s="94"/>
      <c r="O28" s="94"/>
      <c r="P28" s="94"/>
      <c r="Q28" s="94"/>
    </row>
    <row r="29" spans="2:26" s="20" customFormat="1" x14ac:dyDescent="0.25">
      <c r="B29" s="106"/>
      <c r="C29" s="12">
        <v>2010</v>
      </c>
      <c r="D29" s="12">
        <v>14.6</v>
      </c>
      <c r="G29" s="96"/>
      <c r="H29" s="94"/>
      <c r="I29" s="22"/>
      <c r="J29" s="22"/>
      <c r="K29" s="94"/>
      <c r="L29" s="94"/>
      <c r="M29" s="22"/>
      <c r="N29" s="94"/>
      <c r="O29" s="94"/>
      <c r="P29" s="94"/>
      <c r="Q29" s="94"/>
    </row>
    <row r="30" spans="2:26" s="20" customFormat="1" x14ac:dyDescent="0.25">
      <c r="B30" s="106"/>
      <c r="C30" s="13">
        <v>2011</v>
      </c>
      <c r="D30" s="12">
        <v>18.600000000000001</v>
      </c>
      <c r="G30" s="96"/>
      <c r="H30" s="94"/>
      <c r="I30" s="22"/>
      <c r="J30" s="22"/>
      <c r="K30" s="22"/>
      <c r="L30" s="22"/>
      <c r="M30" s="22"/>
      <c r="N30" s="22"/>
      <c r="O30" s="22"/>
      <c r="P30" s="56"/>
      <c r="Q30" s="56"/>
    </row>
    <row r="31" spans="2:26" x14ac:dyDescent="0.25">
      <c r="B31" s="106"/>
      <c r="C31" s="13">
        <v>2012</v>
      </c>
      <c r="D31" s="12">
        <v>19.7</v>
      </c>
      <c r="G31" s="96"/>
      <c r="H31" s="94"/>
      <c r="I31" s="56"/>
      <c r="J31" s="21"/>
      <c r="K31" s="21"/>
      <c r="L31" s="21"/>
      <c r="M31" s="21"/>
      <c r="N31" s="21"/>
      <c r="O31" s="21"/>
      <c r="P31" s="21"/>
      <c r="Q31" s="21"/>
    </row>
    <row r="32" spans="2:26" x14ac:dyDescent="0.25">
      <c r="B32" s="106"/>
      <c r="C32" s="13">
        <v>2013</v>
      </c>
      <c r="D32" s="74">
        <v>23.2</v>
      </c>
      <c r="G32" s="96"/>
      <c r="H32" s="94"/>
      <c r="I32" s="56"/>
    </row>
    <row r="33" spans="2:29" x14ac:dyDescent="0.25">
      <c r="B33" s="106"/>
      <c r="C33" s="13">
        <v>2014</v>
      </c>
      <c r="D33" s="74">
        <v>17.5</v>
      </c>
      <c r="G33" s="96"/>
      <c r="H33" s="22"/>
      <c r="I33" s="22"/>
    </row>
    <row r="34" spans="2:29" x14ac:dyDescent="0.25">
      <c r="B34" s="106"/>
      <c r="C34" s="13">
        <v>2015</v>
      </c>
      <c r="D34" s="208">
        <v>15.448157401623986</v>
      </c>
      <c r="G34" s="96"/>
      <c r="H34" s="94"/>
      <c r="I34" s="22"/>
    </row>
    <row r="35" spans="2:29" x14ac:dyDescent="0.25">
      <c r="B35" s="107"/>
      <c r="C35" s="13">
        <v>2016</v>
      </c>
      <c r="D35" s="208">
        <v>13.545878693623639</v>
      </c>
      <c r="G35" s="96"/>
      <c r="H35" s="94"/>
      <c r="I35" s="22"/>
    </row>
    <row r="36" spans="2:29" x14ac:dyDescent="0.25">
      <c r="C36" s="327">
        <v>2017</v>
      </c>
      <c r="D36" s="28">
        <v>12.641155449999999</v>
      </c>
      <c r="G36" s="96"/>
      <c r="H36" s="94"/>
      <c r="I36" s="56"/>
    </row>
    <row r="37" spans="2:29" x14ac:dyDescent="0.25">
      <c r="G37" s="96"/>
      <c r="H37" s="94"/>
      <c r="I37" s="56"/>
    </row>
    <row r="38" spans="2:29" s="20" customFormat="1" x14ac:dyDescent="0.25">
      <c r="B38"/>
      <c r="C38"/>
      <c r="D38"/>
      <c r="G38"/>
      <c r="H38"/>
      <c r="I38"/>
      <c r="J38"/>
      <c r="K38"/>
      <c r="L38"/>
      <c r="M38"/>
      <c r="N38"/>
      <c r="O38"/>
      <c r="P38"/>
      <c r="Q38"/>
    </row>
    <row r="40" spans="2:29" x14ac:dyDescent="0.25">
      <c r="B40" s="20"/>
      <c r="C40" s="20"/>
      <c r="D40" s="20"/>
    </row>
    <row r="41" spans="2:29" x14ac:dyDescent="0.25">
      <c r="F41" s="96"/>
      <c r="G41" s="94"/>
      <c r="H41" s="22"/>
    </row>
    <row r="42" spans="2:29" x14ac:dyDescent="0.25">
      <c r="I42" s="21"/>
      <c r="J42" s="21"/>
      <c r="V42" s="21"/>
      <c r="W42" s="21"/>
      <c r="X42" s="21"/>
      <c r="Y42" s="21"/>
      <c r="Z42" s="21"/>
      <c r="AA42" s="21"/>
      <c r="AB42" s="21"/>
      <c r="AC42" s="21"/>
    </row>
    <row r="43" spans="2:29" x14ac:dyDescent="0.25">
      <c r="I43" s="95"/>
      <c r="J43" s="95"/>
      <c r="V43" s="388"/>
      <c r="W43" s="388"/>
      <c r="X43" s="388"/>
      <c r="Y43" s="388"/>
      <c r="Z43" s="388"/>
      <c r="AA43" s="388"/>
      <c r="AB43" s="388"/>
      <c r="AC43" s="388"/>
    </row>
    <row r="44" spans="2:29" x14ac:dyDescent="0.25">
      <c r="I44" s="22"/>
      <c r="J44" s="94"/>
      <c r="V44" s="22"/>
      <c r="W44" s="94"/>
      <c r="X44" s="94"/>
      <c r="Y44" s="22"/>
      <c r="Z44" s="94"/>
      <c r="AA44" s="94"/>
      <c r="AB44" s="94"/>
      <c r="AC44" s="94"/>
    </row>
    <row r="45" spans="2:29" x14ac:dyDescent="0.25">
      <c r="I45" s="22"/>
      <c r="J45" s="22"/>
      <c r="V45" s="22"/>
      <c r="W45" s="22"/>
      <c r="X45" s="22"/>
      <c r="Y45" s="22"/>
      <c r="Z45" s="22"/>
      <c r="AA45" s="22"/>
      <c r="AB45" s="56"/>
      <c r="AC45" s="56"/>
    </row>
    <row r="46" spans="2:29" x14ac:dyDescent="0.25">
      <c r="I46" s="21"/>
      <c r="J46" s="21"/>
      <c r="V46" s="21"/>
      <c r="W46" s="21"/>
      <c r="X46" s="21"/>
      <c r="Y46" s="21"/>
      <c r="Z46" s="21"/>
      <c r="AA46" s="21"/>
      <c r="AB46" s="21"/>
      <c r="AC46" s="21"/>
    </row>
    <row r="55" spans="2:10" x14ac:dyDescent="0.25">
      <c r="E55" s="321"/>
    </row>
    <row r="56" spans="2:10" x14ac:dyDescent="0.25">
      <c r="E56" s="120"/>
    </row>
    <row r="57" spans="2:10" x14ac:dyDescent="0.25">
      <c r="B57" s="321" t="s">
        <v>40</v>
      </c>
      <c r="C57" s="321"/>
      <c r="D57" s="321"/>
      <c r="E57" s="121" t="s">
        <v>33</v>
      </c>
      <c r="F57" s="121" t="s">
        <v>37</v>
      </c>
    </row>
    <row r="58" spans="2:10" x14ac:dyDescent="0.25">
      <c r="B58" s="113">
        <v>2014</v>
      </c>
      <c r="C58" s="113" t="s">
        <v>31</v>
      </c>
      <c r="D58" s="119"/>
      <c r="E58" s="123">
        <v>36863</v>
      </c>
      <c r="F58" s="114">
        <v>36402</v>
      </c>
      <c r="G58" s="28">
        <f>D60/E58</f>
        <v>5.8132002278707651</v>
      </c>
    </row>
    <row r="59" spans="2:10" s="20" customFormat="1" x14ac:dyDescent="0.25">
      <c r="B59" s="113" t="s">
        <v>28</v>
      </c>
      <c r="C59" s="122" t="s">
        <v>35</v>
      </c>
      <c r="D59" s="121" t="s">
        <v>36</v>
      </c>
      <c r="E59" s="166"/>
      <c r="F59" s="166"/>
      <c r="G59" s="167"/>
      <c r="H59" s="28"/>
      <c r="J59" s="28"/>
    </row>
    <row r="60" spans="2:10" x14ac:dyDescent="0.25">
      <c r="B60" s="113" t="s">
        <v>8</v>
      </c>
      <c r="C60" s="124">
        <v>42519</v>
      </c>
      <c r="D60" s="124">
        <v>214292</v>
      </c>
      <c r="E60" s="125">
        <v>3970</v>
      </c>
      <c r="F60" s="116">
        <v>4171</v>
      </c>
      <c r="G60" s="28">
        <f>D62/E60</f>
        <v>15.775314861460958</v>
      </c>
      <c r="J60" s="28"/>
    </row>
    <row r="61" spans="2:10" s="20" customFormat="1" x14ac:dyDescent="0.25">
      <c r="B61" s="164" t="s">
        <v>38</v>
      </c>
      <c r="C61" s="165">
        <f>(C60-C70)/C70*100</f>
        <v>80.78574769335431</v>
      </c>
      <c r="D61" s="165">
        <f>(D60-D70)/D70*100</f>
        <v>43.796972299763794</v>
      </c>
      <c r="E61" s="168"/>
      <c r="F61" s="168"/>
      <c r="G61" s="167"/>
      <c r="J61" s="28"/>
    </row>
    <row r="62" spans="2:10" x14ac:dyDescent="0.25">
      <c r="B62" s="115" t="s">
        <v>9</v>
      </c>
      <c r="C62" s="126">
        <v>4024</v>
      </c>
      <c r="D62" s="126">
        <v>62628</v>
      </c>
      <c r="E62" s="125">
        <v>3270</v>
      </c>
      <c r="F62" s="116">
        <v>4462</v>
      </c>
      <c r="G62" s="28">
        <f>D64/E62</f>
        <v>17.466666666666665</v>
      </c>
      <c r="J62" s="28"/>
    </row>
    <row r="63" spans="2:10" s="20" customFormat="1" x14ac:dyDescent="0.25">
      <c r="B63" s="164"/>
      <c r="C63" s="165">
        <f>(C62-C71)/C71*100</f>
        <v>33.156849768365319</v>
      </c>
      <c r="D63" s="165">
        <f>(D62-D71)/D71*100</f>
        <v>4.7571256523484546</v>
      </c>
      <c r="E63" s="168"/>
      <c r="F63" s="168"/>
      <c r="G63" s="167"/>
      <c r="J63" s="28"/>
    </row>
    <row r="64" spans="2:10" x14ac:dyDescent="0.25">
      <c r="B64" s="115" t="s">
        <v>10</v>
      </c>
      <c r="C64" s="126">
        <v>3929</v>
      </c>
      <c r="D64" s="126">
        <v>57116</v>
      </c>
      <c r="E64" s="127">
        <v>44103</v>
      </c>
      <c r="F64" s="118">
        <v>45035</v>
      </c>
      <c r="G64" s="28">
        <f>D66/E64</f>
        <v>7.5739972337482708</v>
      </c>
    </row>
    <row r="65" spans="2:7" x14ac:dyDescent="0.25">
      <c r="B65" s="164"/>
      <c r="C65" s="165">
        <f>(C64-C72)/C72*100</f>
        <v>65.431578947368422</v>
      </c>
      <c r="D65" s="165">
        <f>(D64-D72)/D72*100</f>
        <v>17.007415905273078</v>
      </c>
    </row>
    <row r="66" spans="2:7" x14ac:dyDescent="0.25">
      <c r="B66" s="117" t="s">
        <v>32</v>
      </c>
      <c r="C66" s="128">
        <v>50472</v>
      </c>
      <c r="D66" s="128">
        <v>334036</v>
      </c>
      <c r="E66" s="119"/>
    </row>
    <row r="67" spans="2:7" x14ac:dyDescent="0.25">
      <c r="E67" s="121" t="s">
        <v>33</v>
      </c>
      <c r="F67" s="121" t="s">
        <v>37</v>
      </c>
    </row>
    <row r="68" spans="2:7" x14ac:dyDescent="0.25">
      <c r="B68" s="20">
        <v>2013</v>
      </c>
      <c r="C68" s="113" t="s">
        <v>31</v>
      </c>
      <c r="D68" s="119"/>
      <c r="E68" s="123">
        <v>21459</v>
      </c>
      <c r="F68" s="123">
        <v>21141</v>
      </c>
      <c r="G68" s="28">
        <f>D70/E68</f>
        <v>6.9445920126753347</v>
      </c>
    </row>
    <row r="69" spans="2:7" x14ac:dyDescent="0.25">
      <c r="B69" s="113" t="s">
        <v>28</v>
      </c>
      <c r="C69" s="122" t="s">
        <v>35</v>
      </c>
      <c r="D69" s="121" t="s">
        <v>36</v>
      </c>
      <c r="E69" s="125">
        <v>3010</v>
      </c>
      <c r="F69" s="125">
        <v>3285</v>
      </c>
      <c r="G69" s="28">
        <f>D71/E69</f>
        <v>19.861794019933555</v>
      </c>
    </row>
    <row r="70" spans="2:7" x14ac:dyDescent="0.25">
      <c r="B70" s="161" t="s">
        <v>8</v>
      </c>
      <c r="C70" s="114">
        <v>23519</v>
      </c>
      <c r="D70" s="123">
        <v>149024</v>
      </c>
      <c r="E70" s="171">
        <v>2065</v>
      </c>
      <c r="F70" s="171">
        <v>3137</v>
      </c>
      <c r="G70" s="172">
        <f>D72/E70</f>
        <v>23.638740920096851</v>
      </c>
    </row>
    <row r="71" spans="2:7" x14ac:dyDescent="0.25">
      <c r="B71" s="162" t="s">
        <v>9</v>
      </c>
      <c r="C71" s="116">
        <v>3022</v>
      </c>
      <c r="D71" s="125">
        <v>59784</v>
      </c>
      <c r="E71" s="127">
        <v>26534</v>
      </c>
      <c r="F71" s="127">
        <v>27563</v>
      </c>
      <c r="G71" s="28">
        <f>D73/E71</f>
        <v>9.7091279113590119</v>
      </c>
    </row>
    <row r="72" spans="2:7" x14ac:dyDescent="0.25">
      <c r="B72" s="169" t="s">
        <v>10</v>
      </c>
      <c r="C72" s="170">
        <v>2375</v>
      </c>
      <c r="D72" s="171">
        <v>48814</v>
      </c>
    </row>
    <row r="73" spans="2:7" ht="30" x14ac:dyDescent="0.25">
      <c r="B73" s="163" t="s">
        <v>32</v>
      </c>
      <c r="C73" s="118">
        <v>28916</v>
      </c>
      <c r="D73" s="127">
        <v>257622</v>
      </c>
      <c r="E73" s="28">
        <f>(E64-E71)/E71*100</f>
        <v>66.213160473354932</v>
      </c>
      <c r="F73" s="28">
        <f>(F64-F71)/F71*100</f>
        <v>63.389326270725242</v>
      </c>
    </row>
    <row r="75" spans="2:7" x14ac:dyDescent="0.25">
      <c r="B75" t="s">
        <v>39</v>
      </c>
      <c r="C75" s="28">
        <f>(C66-C73)/C73*100</f>
        <v>74.546963618757772</v>
      </c>
      <c r="D75" s="28">
        <f>(D66-D73)/D73*100</f>
        <v>29.661286691354</v>
      </c>
    </row>
  </sheetData>
  <mergeCells count="3">
    <mergeCell ref="J27:Q27"/>
    <mergeCell ref="V43:AC43"/>
    <mergeCell ref="A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1"/>
  <sheetViews>
    <sheetView zoomScaleNormal="100" workbookViewId="0">
      <selection activeCell="E28" sqref="E28"/>
    </sheetView>
  </sheetViews>
  <sheetFormatPr baseColWidth="10" defaultColWidth="11.5703125" defaultRowHeight="14.45" customHeight="1" x14ac:dyDescent="0.2"/>
  <cols>
    <col min="1" max="16384" width="11.5703125" style="222"/>
  </cols>
  <sheetData>
    <row r="1" spans="1:9" s="237" customFormat="1" ht="14.45" customHeight="1" x14ac:dyDescent="0.2">
      <c r="A1" s="221" t="s">
        <v>135</v>
      </c>
      <c r="B1" s="221"/>
      <c r="C1" s="221"/>
      <c r="D1" s="221"/>
      <c r="E1" s="221"/>
      <c r="F1" s="221"/>
      <c r="G1" s="221"/>
      <c r="H1" s="221"/>
      <c r="I1" s="221"/>
    </row>
    <row r="5" spans="1:9" ht="14.45" customHeight="1" x14ac:dyDescent="0.2">
      <c r="I5" s="345"/>
    </row>
    <row r="17" spans="1:9" s="237" customFormat="1" ht="28.5" customHeight="1" x14ac:dyDescent="0.2">
      <c r="A17" s="390" t="s">
        <v>151</v>
      </c>
      <c r="B17" s="390"/>
      <c r="C17" s="390"/>
      <c r="D17" s="390"/>
      <c r="E17" s="390"/>
      <c r="F17" s="390"/>
      <c r="G17" s="390"/>
      <c r="H17" s="390"/>
      <c r="I17" s="225"/>
    </row>
    <row r="18" spans="1:9" ht="14.45" customHeight="1" x14ac:dyDescent="0.2">
      <c r="A18" s="389" t="s">
        <v>169</v>
      </c>
      <c r="B18" s="389"/>
      <c r="C18" s="389"/>
      <c r="D18" s="389"/>
      <c r="E18" s="389"/>
      <c r="F18" s="389"/>
      <c r="G18" s="389"/>
      <c r="H18" s="389"/>
      <c r="I18" s="389"/>
    </row>
    <row r="19" spans="1:9" s="237" customFormat="1" ht="14.45" customHeight="1" x14ac:dyDescent="0.2">
      <c r="A19" s="252"/>
      <c r="B19" s="252"/>
      <c r="C19" s="252"/>
      <c r="D19" s="252"/>
      <c r="E19" s="252"/>
      <c r="F19" s="252"/>
    </row>
    <row r="30" spans="1:9" ht="14.45" customHeight="1" x14ac:dyDescent="0.2">
      <c r="C30" s="253"/>
    </row>
    <row r="31" spans="1:9" ht="14.45" customHeight="1" x14ac:dyDescent="0.2">
      <c r="C31" s="254"/>
      <c r="D31" s="255"/>
      <c r="E31" s="256"/>
      <c r="F31" s="236"/>
      <c r="G31" s="234"/>
    </row>
  </sheetData>
  <mergeCells count="2">
    <mergeCell ref="A18:I18"/>
    <mergeCell ref="A17:H17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5" sqref="G15"/>
    </sheetView>
  </sheetViews>
  <sheetFormatPr baseColWidth="10" defaultRowHeight="15" x14ac:dyDescent="0.25"/>
  <cols>
    <col min="1" max="3" width="11.42578125" style="20"/>
    <col min="4" max="4" width="8.7109375" style="20" customWidth="1"/>
    <col min="5" max="5" width="9.7109375" style="20" customWidth="1"/>
    <col min="6" max="6" width="14.5703125" style="20" customWidth="1"/>
    <col min="7" max="7" width="16.140625" style="20" customWidth="1"/>
    <col min="8" max="16384" width="11.42578125" style="20"/>
  </cols>
  <sheetData>
    <row r="1" spans="1:11" x14ac:dyDescent="0.25">
      <c r="A1" s="221" t="s">
        <v>100</v>
      </c>
    </row>
    <row r="2" spans="1:11" x14ac:dyDescent="0.25">
      <c r="A2" s="222"/>
      <c r="G2" s="21"/>
      <c r="H2" s="21"/>
      <c r="I2" s="68"/>
      <c r="J2" s="21"/>
      <c r="K2" s="21"/>
    </row>
    <row r="3" spans="1:11" x14ac:dyDescent="0.25">
      <c r="A3" s="18" t="s">
        <v>67</v>
      </c>
      <c r="B3" s="18" t="s">
        <v>8</v>
      </c>
      <c r="C3" s="18" t="s">
        <v>9</v>
      </c>
      <c r="D3" s="18" t="s">
        <v>10</v>
      </c>
      <c r="E3" s="111" t="s">
        <v>68</v>
      </c>
      <c r="I3" s="69"/>
      <c r="J3" s="21"/>
      <c r="K3" s="21"/>
    </row>
    <row r="4" spans="1:11" x14ac:dyDescent="0.25">
      <c r="A4" s="18">
        <v>2011</v>
      </c>
      <c r="B4" s="18">
        <v>66.3</v>
      </c>
      <c r="C4" s="18">
        <v>15.7</v>
      </c>
      <c r="D4" s="17">
        <v>18</v>
      </c>
      <c r="E4" s="18">
        <f>SUM(B4:D4)</f>
        <v>100</v>
      </c>
      <c r="I4" s="339"/>
      <c r="J4" s="339"/>
      <c r="K4" s="21"/>
    </row>
    <row r="5" spans="1:11" x14ac:dyDescent="0.25">
      <c r="A5" s="18">
        <v>2012</v>
      </c>
      <c r="B5" s="17">
        <v>66.36498338072164</v>
      </c>
      <c r="C5" s="17">
        <v>15.986544391494133</v>
      </c>
      <c r="D5" s="17">
        <v>17.648472227784229</v>
      </c>
      <c r="E5" s="18">
        <f>SUM(B5:D5)</f>
        <v>100</v>
      </c>
    </row>
    <row r="6" spans="1:11" x14ac:dyDescent="0.25">
      <c r="A6" s="18">
        <v>2013</v>
      </c>
      <c r="B6" s="17">
        <v>74.272765598650921</v>
      </c>
      <c r="C6" s="17">
        <v>11.540893760539628</v>
      </c>
      <c r="D6" s="17">
        <v>14.186340640809444</v>
      </c>
      <c r="E6" s="18">
        <f>SUM(B6:D6)</f>
        <v>100</v>
      </c>
      <c r="G6" s="21"/>
      <c r="H6" s="21"/>
      <c r="I6" s="19"/>
    </row>
    <row r="7" spans="1:11" x14ac:dyDescent="0.25">
      <c r="A7" s="111">
        <v>2014</v>
      </c>
      <c r="B7" s="17">
        <v>79.400000000000006</v>
      </c>
      <c r="C7" s="17">
        <v>9.1</v>
      </c>
      <c r="D7" s="17">
        <v>11.5</v>
      </c>
      <c r="E7" s="18">
        <f>SUM(B7:D7)</f>
        <v>100</v>
      </c>
      <c r="G7" s="21"/>
      <c r="H7" s="21"/>
      <c r="I7" s="19"/>
    </row>
    <row r="8" spans="1:11" x14ac:dyDescent="0.25">
      <c r="A8" s="111">
        <v>2015</v>
      </c>
      <c r="B8" s="17">
        <v>73.569342276070969</v>
      </c>
      <c r="C8" s="17">
        <v>12.389117265253137</v>
      </c>
      <c r="D8" s="17">
        <v>14.041540458675897</v>
      </c>
      <c r="E8" s="223">
        <v>100</v>
      </c>
      <c r="G8" s="21"/>
      <c r="H8" s="21"/>
      <c r="I8" s="19"/>
    </row>
    <row r="9" spans="1:11" x14ac:dyDescent="0.25">
      <c r="A9" s="111">
        <v>2016</v>
      </c>
      <c r="B9" s="17">
        <v>67.907682359670716</v>
      </c>
      <c r="C9" s="17">
        <v>17.988510035066778</v>
      </c>
      <c r="D9" s="17">
        <v>14.103807605262503</v>
      </c>
      <c r="E9" s="223">
        <v>100</v>
      </c>
      <c r="F9" s="224"/>
      <c r="G9" s="224"/>
      <c r="H9" s="225"/>
      <c r="I9" s="225"/>
    </row>
    <row r="10" spans="1:11" s="320" customFormat="1" x14ac:dyDescent="0.25">
      <c r="A10" s="111">
        <v>2017</v>
      </c>
      <c r="B10" s="17">
        <v>71.419635643357921</v>
      </c>
      <c r="C10" s="17">
        <v>13.826265995986342</v>
      </c>
      <c r="D10" s="17">
        <v>14.754098360655737</v>
      </c>
      <c r="E10" s="223">
        <v>100</v>
      </c>
      <c r="F10" s="224"/>
      <c r="G10" s="224"/>
      <c r="H10" s="225"/>
      <c r="I10" s="225"/>
    </row>
    <row r="11" spans="1:11" x14ac:dyDescent="0.25">
      <c r="A11" s="389" t="s">
        <v>123</v>
      </c>
      <c r="B11" s="389"/>
      <c r="C11" s="389"/>
      <c r="D11" s="389"/>
      <c r="E11" s="389"/>
      <c r="F11" s="389"/>
      <c r="G11" s="389"/>
      <c r="H11" s="389"/>
      <c r="I11" s="389"/>
    </row>
  </sheetData>
  <mergeCells count="1">
    <mergeCell ref="A11:I11"/>
  </mergeCells>
  <pageMargins left="0.7" right="0.7" top="0.75" bottom="0.75" header="0.3" footer="0.3"/>
  <pageSetup paperSize="9" orientation="landscape" r:id="rId1"/>
  <ignoredErrors>
    <ignoredError sqref="E4 E5:E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6" sqref="C6"/>
    </sheetView>
  </sheetViews>
  <sheetFormatPr baseColWidth="10" defaultRowHeight="15" x14ac:dyDescent="0.25"/>
  <cols>
    <col min="1" max="1" width="50.140625" customWidth="1"/>
    <col min="2" max="2" width="16.5703125" customWidth="1"/>
    <col min="3" max="7" width="14.7109375" customWidth="1"/>
  </cols>
  <sheetData>
    <row r="1" spans="1:7" x14ac:dyDescent="0.25">
      <c r="A1" s="368" t="s">
        <v>205</v>
      </c>
      <c r="B1" s="368"/>
      <c r="C1" s="368"/>
      <c r="D1" s="368"/>
      <c r="E1" s="368"/>
      <c r="F1" s="368"/>
      <c r="G1" s="368"/>
    </row>
    <row r="2" spans="1:7" ht="47.25" x14ac:dyDescent="0.25">
      <c r="A2" s="18"/>
      <c r="B2" s="369" t="s">
        <v>193</v>
      </c>
      <c r="C2" s="369" t="s">
        <v>194</v>
      </c>
      <c r="D2" s="369" t="s">
        <v>195</v>
      </c>
      <c r="E2" s="369" t="s">
        <v>196</v>
      </c>
      <c r="F2" s="369" t="s">
        <v>197</v>
      </c>
      <c r="G2" s="370" t="s">
        <v>7</v>
      </c>
    </row>
    <row r="3" spans="1:7" ht="45" customHeight="1" x14ac:dyDescent="0.25">
      <c r="A3" s="371" t="s">
        <v>206</v>
      </c>
      <c r="B3" s="18">
        <v>3</v>
      </c>
      <c r="C3" s="374" t="s">
        <v>208</v>
      </c>
      <c r="D3" s="18">
        <v>5</v>
      </c>
      <c r="E3" s="18">
        <v>66</v>
      </c>
      <c r="F3" s="372">
        <v>0</v>
      </c>
      <c r="G3" s="372" t="s">
        <v>210</v>
      </c>
    </row>
    <row r="4" spans="1:7" ht="45.75" customHeight="1" x14ac:dyDescent="0.25">
      <c r="A4" s="371" t="s">
        <v>198</v>
      </c>
      <c r="B4" s="18">
        <v>5</v>
      </c>
      <c r="C4" s="372">
        <v>18</v>
      </c>
      <c r="D4" s="18">
        <v>5</v>
      </c>
      <c r="E4" s="18">
        <v>88</v>
      </c>
      <c r="F4" s="372">
        <v>1</v>
      </c>
      <c r="G4" s="372">
        <v>117</v>
      </c>
    </row>
    <row r="5" spans="1:7" ht="39.950000000000003" customHeight="1" x14ac:dyDescent="0.25">
      <c r="A5" s="373" t="s">
        <v>199</v>
      </c>
      <c r="B5" s="18">
        <v>1</v>
      </c>
      <c r="C5" s="372">
        <v>0</v>
      </c>
      <c r="D5" s="372" t="s">
        <v>200</v>
      </c>
      <c r="E5" s="18">
        <v>6</v>
      </c>
      <c r="F5" s="372" t="s">
        <v>200</v>
      </c>
      <c r="G5" s="372" t="s">
        <v>200</v>
      </c>
    </row>
    <row r="6" spans="1:7" ht="39.950000000000003" customHeight="1" x14ac:dyDescent="0.25">
      <c r="A6" s="371" t="s">
        <v>201</v>
      </c>
      <c r="B6" s="18">
        <v>0</v>
      </c>
      <c r="C6" s="372" t="s">
        <v>209</v>
      </c>
      <c r="D6" s="372" t="s">
        <v>200</v>
      </c>
      <c r="E6" s="18">
        <v>23</v>
      </c>
      <c r="F6" s="372" t="s">
        <v>200</v>
      </c>
      <c r="G6" s="372" t="s">
        <v>200</v>
      </c>
    </row>
    <row r="7" spans="1:7" x14ac:dyDescent="0.25">
      <c r="A7" s="368" t="s">
        <v>202</v>
      </c>
      <c r="B7" s="368"/>
      <c r="C7" s="368"/>
      <c r="D7" s="368"/>
      <c r="E7" s="368"/>
      <c r="F7" s="368"/>
      <c r="G7" s="368"/>
    </row>
    <row r="8" spans="1:7" x14ac:dyDescent="0.25">
      <c r="A8" s="368" t="s">
        <v>203</v>
      </c>
      <c r="B8" s="368"/>
      <c r="C8" s="368"/>
      <c r="D8" s="368"/>
      <c r="E8" s="368"/>
      <c r="F8" s="368"/>
      <c r="G8" s="368"/>
    </row>
    <row r="9" spans="1:7" ht="60" customHeight="1" x14ac:dyDescent="0.25">
      <c r="A9" s="391" t="s">
        <v>204</v>
      </c>
      <c r="B9" s="391"/>
      <c r="C9" s="391"/>
      <c r="D9" s="391"/>
      <c r="E9" s="391"/>
      <c r="F9" s="391"/>
      <c r="G9" s="391"/>
    </row>
    <row r="10" spans="1:7" x14ac:dyDescent="0.25">
      <c r="A10" s="368" t="s">
        <v>207</v>
      </c>
      <c r="B10" s="368"/>
      <c r="C10" s="368"/>
      <c r="D10" s="368"/>
      <c r="E10" s="368"/>
      <c r="F10" s="368"/>
      <c r="G10" s="368"/>
    </row>
    <row r="11" spans="1:7" x14ac:dyDescent="0.25">
      <c r="A11" s="29" t="s">
        <v>211</v>
      </c>
    </row>
  </sheetData>
  <mergeCells count="1">
    <mergeCell ref="A9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9"/>
  <sheetViews>
    <sheetView workbookViewId="0">
      <selection activeCell="E23" sqref="E23"/>
    </sheetView>
  </sheetViews>
  <sheetFormatPr baseColWidth="10" defaultColWidth="11.5703125" defaultRowHeight="14.45" customHeight="1" x14ac:dyDescent="0.2"/>
  <cols>
    <col min="1" max="16384" width="11.5703125" style="222"/>
  </cols>
  <sheetData>
    <row r="1" spans="1:11" ht="14.45" customHeight="1" x14ac:dyDescent="0.2">
      <c r="A1" s="226" t="s">
        <v>136</v>
      </c>
      <c r="B1" s="257"/>
      <c r="C1" s="257"/>
      <c r="D1" s="257"/>
      <c r="E1" s="257"/>
      <c r="F1" s="257"/>
    </row>
    <row r="2" spans="1:11" ht="14.45" customHeight="1" x14ac:dyDescent="0.2">
      <c r="A2" s="319" t="s">
        <v>18</v>
      </c>
    </row>
    <row r="3" spans="1:11" ht="14.45" customHeight="1" x14ac:dyDescent="0.2">
      <c r="K3" s="345" t="s">
        <v>168</v>
      </c>
    </row>
    <row r="17" spans="1:11" ht="14.45" customHeight="1" x14ac:dyDescent="0.2">
      <c r="A17" s="237"/>
      <c r="B17" s="237"/>
      <c r="C17" s="237"/>
      <c r="D17" s="237"/>
      <c r="E17" s="237"/>
      <c r="F17" s="237"/>
      <c r="G17" s="237"/>
      <c r="H17" s="237"/>
    </row>
    <row r="18" spans="1:11" ht="30" customHeight="1" x14ac:dyDescent="0.2">
      <c r="A18" s="392" t="s">
        <v>153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</row>
    <row r="19" spans="1:11" ht="14.45" customHeight="1" x14ac:dyDescent="0.2">
      <c r="A19" s="227" t="s">
        <v>174</v>
      </c>
    </row>
  </sheetData>
  <mergeCells count="1">
    <mergeCell ref="A18:K18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G8" sqref="G8"/>
    </sheetView>
  </sheetViews>
  <sheetFormatPr baseColWidth="10" defaultColWidth="11.5703125" defaultRowHeight="14.45" customHeight="1" x14ac:dyDescent="0.2"/>
  <cols>
    <col min="1" max="1" width="11.5703125" style="227"/>
    <col min="2" max="2" width="8.42578125" style="227" customWidth="1"/>
    <col min="3" max="6" width="14.5703125" style="227" customWidth="1"/>
    <col min="7" max="16384" width="11.5703125" style="227"/>
  </cols>
  <sheetData>
    <row r="1" spans="2:7" ht="14.45" customHeight="1" x14ac:dyDescent="0.2">
      <c r="B1" s="226" t="s">
        <v>99</v>
      </c>
    </row>
    <row r="2" spans="2:7" ht="14.45" customHeight="1" x14ac:dyDescent="0.2">
      <c r="B2" s="227" t="s">
        <v>18</v>
      </c>
    </row>
    <row r="3" spans="2:7" ht="36" x14ac:dyDescent="0.2">
      <c r="B3" s="228" t="s">
        <v>67</v>
      </c>
      <c r="C3" s="228" t="s">
        <v>54</v>
      </c>
      <c r="D3" s="228" t="s">
        <v>97</v>
      </c>
      <c r="E3" s="228" t="s">
        <v>98</v>
      </c>
      <c r="F3" s="228" t="s">
        <v>101</v>
      </c>
    </row>
    <row r="4" spans="2:7" ht="14.45" customHeight="1" x14ac:dyDescent="0.2">
      <c r="B4" s="229">
        <v>2012</v>
      </c>
      <c r="C4" s="229">
        <v>3.1</v>
      </c>
      <c r="D4" s="229">
        <v>12.3</v>
      </c>
      <c r="E4" s="229">
        <v>2.7</v>
      </c>
      <c r="F4" s="229">
        <v>81.900000000000006</v>
      </c>
      <c r="G4" s="227">
        <f>SUM(C4:F4)</f>
        <v>100</v>
      </c>
    </row>
    <row r="5" spans="2:7" ht="14.45" customHeight="1" x14ac:dyDescent="0.2">
      <c r="B5" s="229">
        <v>2013</v>
      </c>
      <c r="C5" s="230">
        <v>1.9582801191996595</v>
      </c>
      <c r="D5" s="230">
        <v>8.7129274868738467</v>
      </c>
      <c r="E5" s="230">
        <v>2.4029137694527223</v>
      </c>
      <c r="F5" s="230">
        <v>86.925878624473768</v>
      </c>
      <c r="G5" s="227">
        <f>SUM(C5:F5)</f>
        <v>100</v>
      </c>
    </row>
    <row r="6" spans="2:7" ht="14.45" customHeight="1" x14ac:dyDescent="0.2">
      <c r="B6" s="231">
        <v>2014</v>
      </c>
      <c r="C6" s="229">
        <v>0.9</v>
      </c>
      <c r="D6" s="229">
        <v>5.7</v>
      </c>
      <c r="E6" s="229">
        <v>0.7</v>
      </c>
      <c r="F6" s="229">
        <v>92.7</v>
      </c>
      <c r="G6" s="227">
        <f>SUM(C6:F6)</f>
        <v>100</v>
      </c>
    </row>
    <row r="7" spans="2:7" ht="14.45" customHeight="1" x14ac:dyDescent="0.2">
      <c r="B7" s="231">
        <v>2015</v>
      </c>
      <c r="C7" s="230">
        <v>1.6836378340624194</v>
      </c>
      <c r="D7" s="230">
        <v>6.4220857993603646</v>
      </c>
      <c r="E7" s="230">
        <v>1.6284968569643055</v>
      </c>
      <c r="F7" s="230">
        <v>90.265779509612912</v>
      </c>
      <c r="G7" s="227">
        <f>SUM(C7:F7)</f>
        <v>100</v>
      </c>
    </row>
    <row r="8" spans="2:7" ht="14.45" customHeight="1" x14ac:dyDescent="0.2">
      <c r="B8" s="231">
        <v>2016</v>
      </c>
      <c r="C8" s="230">
        <v>1.7</v>
      </c>
      <c r="D8" s="230">
        <v>7.8</v>
      </c>
      <c r="E8" s="230">
        <v>1.7</v>
      </c>
      <c r="F8" s="230">
        <f>85.2+3.6</f>
        <v>88.8</v>
      </c>
      <c r="G8" s="232">
        <v>100</v>
      </c>
    </row>
    <row r="9" spans="2:7" ht="14.45" customHeight="1" x14ac:dyDescent="0.2">
      <c r="B9" s="231">
        <v>2017</v>
      </c>
      <c r="C9" s="230">
        <v>1.6912545301460629</v>
      </c>
      <c r="D9" s="230">
        <v>7.1860013910751546</v>
      </c>
      <c r="E9" s="230">
        <v>1.4020573269392687</v>
      </c>
      <c r="F9" s="230">
        <v>89.720686751839509</v>
      </c>
      <c r="G9" s="232">
        <v>100</v>
      </c>
    </row>
    <row r="10" spans="2:7" ht="14.45" customHeight="1" x14ac:dyDescent="0.2">
      <c r="B10" s="274"/>
      <c r="C10" s="275"/>
      <c r="D10" s="275"/>
      <c r="E10" s="275"/>
      <c r="F10" s="275"/>
      <c r="G10" s="232"/>
    </row>
    <row r="11" spans="2:7" ht="14.45" customHeight="1" x14ac:dyDescent="0.2">
      <c r="B11" s="224" t="s">
        <v>58</v>
      </c>
    </row>
    <row r="12" spans="2:7" ht="14.45" customHeight="1" x14ac:dyDescent="0.2">
      <c r="B12" s="227" t="s">
        <v>170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0"/>
  <sheetViews>
    <sheetView workbookViewId="0">
      <selection activeCell="I4" sqref="I4"/>
    </sheetView>
  </sheetViews>
  <sheetFormatPr baseColWidth="10" defaultColWidth="11.5703125" defaultRowHeight="14.45" customHeight="1" x14ac:dyDescent="0.2"/>
  <cols>
    <col min="1" max="8" width="11.5703125" style="222"/>
    <col min="9" max="9" width="16.42578125" style="222" customWidth="1"/>
    <col min="10" max="16384" width="11.5703125" style="222"/>
  </cols>
  <sheetData>
    <row r="1" spans="1:9" ht="14.45" customHeight="1" x14ac:dyDescent="0.2">
      <c r="A1" s="221" t="s">
        <v>137</v>
      </c>
      <c r="B1" s="221"/>
      <c r="C1" s="221"/>
      <c r="D1" s="221"/>
      <c r="E1" s="221"/>
      <c r="F1" s="221"/>
      <c r="G1" s="221"/>
      <c r="H1" s="221"/>
    </row>
    <row r="2" spans="1:9" ht="14.45" customHeight="1" x14ac:dyDescent="0.2">
      <c r="A2" s="222" t="s">
        <v>18</v>
      </c>
    </row>
    <row r="4" spans="1:9" ht="14.45" customHeight="1" x14ac:dyDescent="0.2">
      <c r="I4" s="345"/>
    </row>
    <row r="18" spans="1:10" ht="31.5" customHeight="1" x14ac:dyDescent="0.2">
      <c r="A18" s="390" t="s">
        <v>151</v>
      </c>
      <c r="B18" s="390"/>
      <c r="C18" s="390"/>
      <c r="D18" s="390"/>
      <c r="E18" s="390"/>
      <c r="F18" s="390"/>
      <c r="G18" s="390"/>
      <c r="H18" s="390"/>
    </row>
    <row r="19" spans="1:10" ht="14.45" customHeight="1" x14ac:dyDescent="0.2">
      <c r="A19" s="258"/>
    </row>
    <row r="24" spans="1:10" ht="14.45" customHeight="1" x14ac:dyDescent="0.2">
      <c r="J24" s="242"/>
    </row>
    <row r="25" spans="1:10" ht="14.45" customHeight="1" x14ac:dyDescent="0.2">
      <c r="J25" s="242"/>
    </row>
    <row r="26" spans="1:10" ht="14.45" customHeight="1" x14ac:dyDescent="0.2">
      <c r="J26" s="242"/>
    </row>
    <row r="27" spans="1:10" ht="14.45" customHeight="1" x14ac:dyDescent="0.2">
      <c r="J27" s="242"/>
    </row>
    <row r="28" spans="1:10" ht="14.45" customHeight="1" x14ac:dyDescent="0.2">
      <c r="J28" s="242"/>
    </row>
    <row r="29" spans="1:10" ht="14.45" customHeight="1" x14ac:dyDescent="0.2">
      <c r="J29" s="242"/>
    </row>
    <row r="30" spans="1:10" ht="14.45" customHeight="1" x14ac:dyDescent="0.2">
      <c r="J30" s="242"/>
    </row>
  </sheetData>
  <mergeCells count="1">
    <mergeCell ref="A18:H18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E20" sqref="E20"/>
    </sheetView>
  </sheetViews>
  <sheetFormatPr baseColWidth="10" defaultColWidth="11.5703125" defaultRowHeight="12" x14ac:dyDescent="0.2"/>
  <cols>
    <col min="1" max="16384" width="11.5703125" style="222"/>
  </cols>
  <sheetData>
    <row r="1" spans="1:10" x14ac:dyDescent="0.2">
      <c r="A1" s="221" t="s">
        <v>125</v>
      </c>
    </row>
    <row r="2" spans="1:10" x14ac:dyDescent="0.2">
      <c r="A2" s="222" t="s">
        <v>18</v>
      </c>
      <c r="B2" s="244"/>
      <c r="C2" s="245"/>
      <c r="D2" s="244"/>
      <c r="E2" s="244"/>
      <c r="F2" s="246"/>
      <c r="G2" s="244"/>
      <c r="H2" s="244"/>
    </row>
    <row r="3" spans="1:10" ht="36" x14ac:dyDescent="0.2">
      <c r="A3" s="222" t="s">
        <v>69</v>
      </c>
      <c r="B3" s="247" t="s">
        <v>13</v>
      </c>
      <c r="C3" s="248" t="s">
        <v>115</v>
      </c>
      <c r="D3" s="247" t="s">
        <v>12</v>
      </c>
      <c r="E3" s="247" t="s">
        <v>95</v>
      </c>
      <c r="F3" s="247" t="s">
        <v>51</v>
      </c>
      <c r="G3" s="247" t="s">
        <v>14</v>
      </c>
      <c r="H3" s="247" t="s">
        <v>96</v>
      </c>
      <c r="I3" s="249" t="s">
        <v>66</v>
      </c>
    </row>
    <row r="4" spans="1:10" x14ac:dyDescent="0.2">
      <c r="A4" s="250" t="s">
        <v>8</v>
      </c>
      <c r="B4" s="251">
        <v>4.9155201985184105</v>
      </c>
      <c r="C4" s="251">
        <v>5.1089296792322006E-2</v>
      </c>
      <c r="D4" s="251">
        <v>0.21993942269094624</v>
      </c>
      <c r="E4" s="251">
        <v>1.350144144801664</v>
      </c>
      <c r="F4" s="251">
        <v>32.949421596175597</v>
      </c>
      <c r="G4" s="251">
        <v>20.286319016166114</v>
      </c>
      <c r="H4" s="251">
        <v>34.168485202350105</v>
      </c>
      <c r="I4" s="251">
        <v>6.0590811225048347</v>
      </c>
      <c r="J4" s="242">
        <f t="shared" ref="J4:J9" si="0">SUM(B4:I4)</f>
        <v>100</v>
      </c>
    </row>
    <row r="5" spans="1:10" x14ac:dyDescent="0.2">
      <c r="A5" s="250" t="s">
        <v>15</v>
      </c>
      <c r="B5" s="240"/>
      <c r="C5" s="251">
        <v>5.3730426773104085E-2</v>
      </c>
      <c r="D5" s="251">
        <v>0.2313094872582131</v>
      </c>
      <c r="E5" s="251">
        <v>1.4199416641080751</v>
      </c>
      <c r="F5" s="251">
        <v>34.652786306416942</v>
      </c>
      <c r="G5" s="251">
        <v>21.335047589806571</v>
      </c>
      <c r="H5" s="251">
        <v>35.934871046975744</v>
      </c>
      <c r="I5" s="251">
        <v>6.3723134786613445</v>
      </c>
      <c r="J5" s="242">
        <f t="shared" si="0"/>
        <v>99.999999999999986</v>
      </c>
    </row>
    <row r="6" spans="1:10" x14ac:dyDescent="0.2">
      <c r="A6" s="250" t="s">
        <v>9</v>
      </c>
      <c r="B6" s="251">
        <v>3.6192271442035815</v>
      </c>
      <c r="C6" s="251">
        <v>1.9819038642789821</v>
      </c>
      <c r="D6" s="251">
        <v>27.336663524976441</v>
      </c>
      <c r="E6" s="251">
        <v>19.242412818096135</v>
      </c>
      <c r="F6" s="251">
        <v>19.588124410933084</v>
      </c>
      <c r="G6" s="251">
        <v>7.7645617342130073</v>
      </c>
      <c r="H6" s="251">
        <v>20.204524033930252</v>
      </c>
      <c r="I6" s="251">
        <v>0.26277097078228084</v>
      </c>
      <c r="J6" s="242">
        <f t="shared" si="0"/>
        <v>100.00018850141377</v>
      </c>
    </row>
    <row r="7" spans="1:10" x14ac:dyDescent="0.2">
      <c r="A7" s="250" t="s">
        <v>16</v>
      </c>
      <c r="B7" s="240"/>
      <c r="C7" s="251">
        <v>2.0563229878290863</v>
      </c>
      <c r="D7" s="251">
        <v>28.36313639128419</v>
      </c>
      <c r="E7" s="251">
        <v>19.964952151472414</v>
      </c>
      <c r="F7" s="251">
        <v>20.323644976246865</v>
      </c>
      <c r="G7" s="251">
        <v>8.0561156735465005</v>
      </c>
      <c r="H7" s="251">
        <v>20.963189980070439</v>
      </c>
      <c r="I7" s="251">
        <v>0.27263783955047999</v>
      </c>
      <c r="J7" s="242">
        <f t="shared" si="0"/>
        <v>99.999999999999986</v>
      </c>
    </row>
    <row r="8" spans="1:10" x14ac:dyDescent="0.2">
      <c r="A8" s="250" t="s">
        <v>10</v>
      </c>
      <c r="B8" s="251">
        <v>15.032679738562091</v>
      </c>
      <c r="C8" s="251">
        <v>12.13866807984455</v>
      </c>
      <c r="D8" s="251">
        <v>28.50856739092033</v>
      </c>
      <c r="E8" s="251">
        <v>17.578696343402225</v>
      </c>
      <c r="F8" s="251">
        <v>12.735559088500265</v>
      </c>
      <c r="G8" s="251">
        <v>5.2511923688394271</v>
      </c>
      <c r="H8" s="251">
        <v>8.5574986751457338</v>
      </c>
      <c r="I8" s="251">
        <v>0.19731496202084436</v>
      </c>
      <c r="J8" s="242">
        <f t="shared" si="0"/>
        <v>100.00017664723546</v>
      </c>
    </row>
    <row r="9" spans="1:10" x14ac:dyDescent="0.2">
      <c r="A9" s="250" t="s">
        <v>17</v>
      </c>
      <c r="B9" s="240"/>
      <c r="C9" s="240">
        <v>14.286248885137452</v>
      </c>
      <c r="D9" s="240">
        <v>33.552321097045535</v>
      </c>
      <c r="E9" s="240">
        <v>20.688730376859922</v>
      </c>
      <c r="F9" s="240">
        <v>14.988742227147137</v>
      </c>
      <c r="G9" s="240">
        <v>6.1802366315246733</v>
      </c>
      <c r="H9" s="240">
        <v>10.071496732855024</v>
      </c>
      <c r="I9" s="240">
        <v>0.23222404943025066</v>
      </c>
      <c r="J9" s="242">
        <f t="shared" si="0"/>
        <v>100.00000000000001</v>
      </c>
    </row>
    <row r="10" spans="1:10" x14ac:dyDescent="0.2">
      <c r="A10" s="224" t="s">
        <v>58</v>
      </c>
    </row>
    <row r="11" spans="1:10" x14ac:dyDescent="0.2">
      <c r="A11" s="236"/>
      <c r="B11" s="235"/>
      <c r="C11" s="235"/>
      <c r="D11" s="235"/>
      <c r="E11" s="236"/>
      <c r="F11" s="236"/>
      <c r="G11" s="236"/>
      <c r="H11" s="236"/>
    </row>
    <row r="12" spans="1:10" x14ac:dyDescent="0.2">
      <c r="A12" s="236"/>
      <c r="B12" s="235"/>
      <c r="C12" s="235"/>
      <c r="D12" s="235"/>
      <c r="E12" s="236"/>
      <c r="F12" s="236"/>
      <c r="G12" s="236"/>
      <c r="H12" s="236"/>
    </row>
    <row r="13" spans="1:10" x14ac:dyDescent="0.2">
      <c r="A13" s="236"/>
      <c r="B13" s="235"/>
      <c r="C13" s="235"/>
      <c r="D13" s="235"/>
      <c r="E13" s="236"/>
      <c r="F13" s="236"/>
      <c r="G13" s="236"/>
      <c r="H13" s="236"/>
    </row>
    <row r="14" spans="1:10" x14ac:dyDescent="0.2">
      <c r="A14" s="236"/>
      <c r="B14" s="235"/>
      <c r="C14" s="235"/>
      <c r="D14" s="235"/>
      <c r="E14" s="236"/>
      <c r="F14" s="236"/>
      <c r="G14" s="236"/>
      <c r="H14" s="236"/>
    </row>
    <row r="15" spans="1:10" x14ac:dyDescent="0.2">
      <c r="A15" s="236"/>
      <c r="B15" s="236"/>
      <c r="C15" s="236"/>
      <c r="D15" s="236"/>
      <c r="E15" s="236"/>
      <c r="F15" s="236"/>
      <c r="G15" s="236"/>
      <c r="H15" s="236"/>
    </row>
    <row r="18" spans="1:11" x14ac:dyDescent="0.2">
      <c r="A18" s="236"/>
      <c r="B18" s="250"/>
      <c r="C18" s="289"/>
      <c r="D18" s="250"/>
      <c r="E18" s="250"/>
      <c r="F18" s="250"/>
      <c r="G18" s="250"/>
      <c r="H18" s="250"/>
      <c r="I18" s="249"/>
      <c r="J18" s="236"/>
      <c r="K18" s="236"/>
    </row>
    <row r="19" spans="1:11" x14ac:dyDescent="0.2">
      <c r="A19" s="250"/>
      <c r="B19" s="234"/>
      <c r="C19" s="234"/>
      <c r="D19" s="234"/>
      <c r="E19" s="234"/>
      <c r="F19" s="234"/>
      <c r="G19" s="234"/>
      <c r="H19" s="234"/>
      <c r="I19" s="234"/>
      <c r="J19" s="234"/>
      <c r="K19" s="236"/>
    </row>
    <row r="20" spans="1:11" x14ac:dyDescent="0.2">
      <c r="A20" s="250"/>
      <c r="B20" s="234"/>
      <c r="C20" s="234"/>
      <c r="D20" s="234"/>
      <c r="E20" s="234"/>
      <c r="F20" s="234"/>
      <c r="G20" s="234"/>
      <c r="H20" s="234"/>
      <c r="I20" s="234"/>
      <c r="J20" s="234"/>
      <c r="K20" s="236"/>
    </row>
    <row r="21" spans="1:11" x14ac:dyDescent="0.2">
      <c r="A21" s="250"/>
      <c r="B21" s="234"/>
      <c r="C21" s="234"/>
      <c r="D21" s="234"/>
      <c r="E21" s="234"/>
      <c r="F21" s="234"/>
      <c r="G21" s="234"/>
      <c r="H21" s="234"/>
      <c r="I21" s="234"/>
      <c r="J21" s="234"/>
      <c r="K21" s="236"/>
    </row>
    <row r="22" spans="1:11" x14ac:dyDescent="0.2">
      <c r="A22" s="250"/>
      <c r="B22" s="234"/>
      <c r="C22" s="234"/>
      <c r="D22" s="234"/>
      <c r="E22" s="234"/>
      <c r="F22" s="234"/>
      <c r="G22" s="234"/>
      <c r="H22" s="234"/>
      <c r="I22" s="234"/>
      <c r="J22" s="234"/>
      <c r="K22" s="236"/>
    </row>
    <row r="23" spans="1:11" x14ac:dyDescent="0.2">
      <c r="A23" s="250"/>
      <c r="B23" s="234"/>
      <c r="C23" s="234"/>
      <c r="D23" s="234"/>
      <c r="E23" s="234"/>
      <c r="F23" s="234"/>
      <c r="G23" s="234"/>
      <c r="H23" s="234"/>
      <c r="I23" s="234"/>
      <c r="J23" s="234"/>
      <c r="K23" s="236"/>
    </row>
    <row r="24" spans="1:11" x14ac:dyDescent="0.2">
      <c r="A24" s="250"/>
      <c r="B24" s="234"/>
      <c r="C24" s="234"/>
      <c r="D24" s="234"/>
      <c r="E24" s="234"/>
      <c r="F24" s="234"/>
      <c r="G24" s="234"/>
      <c r="H24" s="234"/>
      <c r="I24" s="234"/>
      <c r="J24" s="234"/>
      <c r="K24" s="236"/>
    </row>
    <row r="25" spans="1:11" x14ac:dyDescent="0.2">
      <c r="A25" s="290"/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x14ac:dyDescent="0.2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 x14ac:dyDescent="0.2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 x14ac:dyDescent="0.2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</row>
    <row r="29" spans="1:11" x14ac:dyDescent="0.2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</row>
    <row r="30" spans="1:11" x14ac:dyDescent="0.2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</row>
    <row r="31" spans="1:11" x14ac:dyDescent="0.2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</row>
    <row r="32" spans="1:11" x14ac:dyDescent="0.2">
      <c r="A32" s="236"/>
      <c r="B32" s="250"/>
      <c r="C32" s="289"/>
      <c r="D32" s="250"/>
      <c r="E32" s="250"/>
      <c r="F32" s="250"/>
      <c r="G32" s="250"/>
      <c r="H32" s="250"/>
      <c r="I32" s="249"/>
      <c r="J32" s="236"/>
      <c r="K32" s="236"/>
    </row>
    <row r="33" spans="1:11" x14ac:dyDescent="0.2">
      <c r="A33" s="250"/>
      <c r="B33" s="234"/>
      <c r="C33" s="234"/>
      <c r="D33" s="234"/>
      <c r="E33" s="234"/>
      <c r="F33" s="234"/>
      <c r="G33" s="234"/>
      <c r="H33" s="234"/>
      <c r="I33" s="234"/>
      <c r="J33" s="234"/>
      <c r="K33" s="236"/>
    </row>
    <row r="34" spans="1:11" x14ac:dyDescent="0.2">
      <c r="A34" s="250"/>
      <c r="B34" s="234"/>
      <c r="C34" s="234"/>
      <c r="D34" s="234"/>
      <c r="E34" s="234"/>
      <c r="F34" s="234"/>
      <c r="G34" s="234"/>
      <c r="H34" s="234"/>
      <c r="I34" s="234"/>
      <c r="J34" s="234"/>
      <c r="K34" s="236"/>
    </row>
    <row r="35" spans="1:11" x14ac:dyDescent="0.2">
      <c r="A35" s="250"/>
      <c r="B35" s="234"/>
      <c r="C35" s="234"/>
      <c r="D35" s="234"/>
      <c r="E35" s="234"/>
      <c r="F35" s="234"/>
      <c r="G35" s="234"/>
      <c r="H35" s="234"/>
      <c r="I35" s="234"/>
      <c r="J35" s="234"/>
      <c r="K35" s="236"/>
    </row>
    <row r="36" spans="1:11" x14ac:dyDescent="0.2">
      <c r="A36" s="290"/>
      <c r="B36" s="236"/>
      <c r="C36" s="236"/>
      <c r="D36" s="236"/>
      <c r="E36" s="236"/>
      <c r="F36" s="236"/>
      <c r="G36" s="236"/>
      <c r="H36" s="236"/>
      <c r="I36" s="236"/>
      <c r="J36" s="236"/>
      <c r="K36" s="23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8"/>
  <sheetViews>
    <sheetView workbookViewId="0">
      <selection activeCell="J15" sqref="J15"/>
    </sheetView>
  </sheetViews>
  <sheetFormatPr baseColWidth="10" defaultColWidth="11.5703125" defaultRowHeight="14.45" customHeight="1" x14ac:dyDescent="0.2"/>
  <cols>
    <col min="1" max="16384" width="11.5703125" style="222"/>
  </cols>
  <sheetData>
    <row r="1" spans="1:10" ht="14.45" customHeight="1" x14ac:dyDescent="0.2">
      <c r="A1" s="233" t="s">
        <v>138</v>
      </c>
    </row>
    <row r="2" spans="1:10" ht="14.45" customHeight="1" x14ac:dyDescent="0.2">
      <c r="A2" s="222" t="s">
        <v>18</v>
      </c>
    </row>
    <row r="4" spans="1:10" ht="14.45" customHeight="1" x14ac:dyDescent="0.2">
      <c r="J4" s="345" t="s">
        <v>171</v>
      </c>
    </row>
    <row r="17" spans="1:9" s="237" customFormat="1" ht="26.25" customHeight="1" x14ac:dyDescent="0.2">
      <c r="A17" s="390" t="s">
        <v>151</v>
      </c>
      <c r="B17" s="390"/>
      <c r="C17" s="390"/>
      <c r="D17" s="390"/>
      <c r="E17" s="390"/>
      <c r="F17" s="390"/>
      <c r="G17" s="390"/>
      <c r="H17" s="390"/>
      <c r="I17" s="390"/>
    </row>
    <row r="18" spans="1:9" s="237" customFormat="1" ht="14.45" customHeight="1" x14ac:dyDescent="0.2">
      <c r="A18" s="243" t="s">
        <v>154</v>
      </c>
      <c r="B18" s="243"/>
      <c r="C18" s="243"/>
      <c r="D18" s="243"/>
      <c r="E18" s="243"/>
      <c r="F18" s="243"/>
      <c r="G18" s="243"/>
      <c r="H18" s="243"/>
    </row>
  </sheetData>
  <mergeCells count="1">
    <mergeCell ref="A17:I17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16" sqref="H16"/>
    </sheetView>
  </sheetViews>
  <sheetFormatPr baseColWidth="10" defaultColWidth="11.5703125" defaultRowHeight="12" x14ac:dyDescent="0.2"/>
  <cols>
    <col min="1" max="1" width="19.7109375" style="222" customWidth="1"/>
    <col min="2" max="8" width="8.28515625" style="222" customWidth="1"/>
    <col min="9" max="9" width="6" style="222" customWidth="1"/>
    <col min="10" max="16384" width="11.5703125" style="222"/>
  </cols>
  <sheetData>
    <row r="1" spans="1:11" x14ac:dyDescent="0.2">
      <c r="A1" s="233" t="s">
        <v>103</v>
      </c>
    </row>
    <row r="2" spans="1:11" x14ac:dyDescent="0.2">
      <c r="A2" s="222" t="s">
        <v>18</v>
      </c>
      <c r="B2" s="235"/>
      <c r="G2" s="236"/>
      <c r="H2" s="236"/>
      <c r="I2" s="236"/>
      <c r="J2" s="236"/>
      <c r="K2" s="236"/>
    </row>
    <row r="3" spans="1:11" x14ac:dyDescent="0.2">
      <c r="A3" s="237"/>
      <c r="B3" s="238">
        <v>2012</v>
      </c>
      <c r="C3" s="238">
        <v>2013</v>
      </c>
      <c r="D3" s="239">
        <v>2014</v>
      </c>
      <c r="E3" s="239">
        <v>2015</v>
      </c>
      <c r="F3" s="239">
        <v>2016</v>
      </c>
      <c r="G3" s="239">
        <v>2017</v>
      </c>
      <c r="H3" s="236"/>
      <c r="I3" s="236"/>
      <c r="J3" s="236"/>
      <c r="K3" s="236"/>
    </row>
    <row r="4" spans="1:11" x14ac:dyDescent="0.2">
      <c r="A4" s="238" t="s">
        <v>12</v>
      </c>
      <c r="B4" s="240">
        <v>65.981963927855716</v>
      </c>
      <c r="C4" s="240">
        <v>73.120243531202433</v>
      </c>
      <c r="D4" s="240">
        <v>68.5</v>
      </c>
      <c r="E4" s="240">
        <v>74.219602706832561</v>
      </c>
      <c r="F4" s="240">
        <v>83.6</v>
      </c>
      <c r="G4" s="240">
        <v>83.788428489593286</v>
      </c>
      <c r="H4" s="236"/>
      <c r="I4" s="236"/>
      <c r="J4" s="236"/>
      <c r="K4" s="236"/>
    </row>
    <row r="5" spans="1:11" x14ac:dyDescent="0.2">
      <c r="A5" s="238" t="s">
        <v>95</v>
      </c>
      <c r="B5" s="240">
        <v>30.31062124248497</v>
      </c>
      <c r="C5" s="240">
        <v>23.531202435312025</v>
      </c>
      <c r="D5" s="241">
        <v>28.2</v>
      </c>
      <c r="E5" s="240">
        <v>25.409299279633267</v>
      </c>
      <c r="F5" s="240">
        <v>16.100000000000001</v>
      </c>
      <c r="G5" s="240">
        <v>13.59556998281459</v>
      </c>
    </row>
    <row r="6" spans="1:11" x14ac:dyDescent="0.2">
      <c r="A6" s="238" t="s">
        <v>51</v>
      </c>
      <c r="B6" s="240">
        <v>3.7074148296593186</v>
      </c>
      <c r="C6" s="240">
        <v>3.3485540334855401</v>
      </c>
      <c r="D6" s="240">
        <v>3.26</v>
      </c>
      <c r="E6" s="240">
        <v>0.37109801353416283</v>
      </c>
      <c r="F6" s="240">
        <v>0.3</v>
      </c>
      <c r="G6" s="240">
        <v>2.6160015275921329</v>
      </c>
    </row>
    <row r="7" spans="1:11" x14ac:dyDescent="0.2">
      <c r="A7" s="236"/>
      <c r="B7" s="236">
        <f t="shared" ref="B7:G7" si="0">SUM(B4:B6)</f>
        <v>100</v>
      </c>
      <c r="C7" s="236">
        <f t="shared" si="0"/>
        <v>100</v>
      </c>
      <c r="D7" s="234">
        <f t="shared" si="0"/>
        <v>99.960000000000008</v>
      </c>
      <c r="E7" s="242">
        <f t="shared" si="0"/>
        <v>99.999999999999986</v>
      </c>
      <c r="F7" s="242">
        <f t="shared" si="0"/>
        <v>99.999999999999986</v>
      </c>
      <c r="G7" s="242">
        <f t="shared" si="0"/>
        <v>100.00000000000001</v>
      </c>
    </row>
    <row r="8" spans="1:11" x14ac:dyDescent="0.2">
      <c r="A8" s="224" t="s">
        <v>60</v>
      </c>
      <c r="B8" s="236"/>
      <c r="C8" s="236"/>
    </row>
    <row r="9" spans="1:11" x14ac:dyDescent="0.2">
      <c r="A9" s="243" t="s">
        <v>128</v>
      </c>
      <c r="C9" s="236"/>
    </row>
    <row r="14" spans="1:11" ht="12.75" thickBot="1" x14ac:dyDescent="0.25"/>
    <row r="15" spans="1:11" ht="30" customHeight="1" x14ac:dyDescent="0.2">
      <c r="A15" s="393"/>
      <c r="B15" s="395"/>
      <c r="C15" s="395"/>
    </row>
    <row r="16" spans="1:11" ht="15" x14ac:dyDescent="0.2">
      <c r="A16" s="394"/>
      <c r="B16" s="276"/>
      <c r="C16" s="276"/>
    </row>
    <row r="17" spans="1:3" ht="15" x14ac:dyDescent="0.2">
      <c r="A17" s="278"/>
      <c r="B17" s="396"/>
      <c r="C17" s="279"/>
    </row>
    <row r="18" spans="1:3" ht="15" x14ac:dyDescent="0.2">
      <c r="A18" s="278"/>
      <c r="B18" s="396"/>
      <c r="C18" s="279"/>
    </row>
    <row r="19" spans="1:3" ht="15" x14ac:dyDescent="0.2">
      <c r="A19" s="278"/>
      <c r="B19" s="277"/>
      <c r="C19" s="279"/>
    </row>
    <row r="20" spans="1:3" ht="15" x14ac:dyDescent="0.2">
      <c r="A20" s="278"/>
      <c r="B20" s="277"/>
      <c r="C20" s="279"/>
    </row>
  </sheetData>
  <mergeCells count="3">
    <mergeCell ref="A15:A16"/>
    <mergeCell ref="B15:C15"/>
    <mergeCell ref="B17:B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T26"/>
  <sheetViews>
    <sheetView workbookViewId="0">
      <selection activeCell="N8" sqref="N8"/>
    </sheetView>
  </sheetViews>
  <sheetFormatPr baseColWidth="10" defaultRowHeight="15" x14ac:dyDescent="0.25"/>
  <cols>
    <col min="1" max="1" width="3.42578125" customWidth="1"/>
    <col min="2" max="2" width="26.85546875" customWidth="1"/>
    <col min="3" max="6" width="6.42578125" customWidth="1"/>
    <col min="7" max="13" width="7.140625" customWidth="1"/>
  </cols>
  <sheetData>
    <row r="2" spans="2:14" x14ac:dyDescent="0.25">
      <c r="B2" s="221" t="s">
        <v>130</v>
      </c>
      <c r="C2" s="221"/>
      <c r="D2" s="221"/>
      <c r="E2" s="221"/>
      <c r="F2" s="221"/>
      <c r="G2" s="221"/>
      <c r="H2" s="221"/>
      <c r="I2" s="221"/>
      <c r="J2" s="27"/>
      <c r="K2" s="27"/>
      <c r="L2" s="27"/>
      <c r="M2" s="27"/>
    </row>
    <row r="3" spans="2:14" x14ac:dyDescent="0.25">
      <c r="E3" s="20"/>
      <c r="F3" s="20"/>
    </row>
    <row r="4" spans="2:14" x14ac:dyDescent="0.2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4" x14ac:dyDescent="0.25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1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4" x14ac:dyDescent="0.25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43"/>
    </row>
    <row r="16" spans="2:14" ht="10.5" customHeight="1" x14ac:dyDescent="0.25"/>
    <row r="17" spans="2:20" ht="36" customHeight="1" x14ac:dyDescent="0.25">
      <c r="B17" s="376" t="s">
        <v>151</v>
      </c>
      <c r="C17" s="376"/>
      <c r="D17" s="376"/>
      <c r="E17" s="376"/>
      <c r="F17" s="376"/>
      <c r="G17" s="376"/>
      <c r="H17" s="376"/>
      <c r="I17" s="376"/>
      <c r="J17" s="376"/>
      <c r="K17" s="20"/>
      <c r="L17" s="20"/>
      <c r="M17" s="192"/>
      <c r="N17" s="20"/>
      <c r="O17" s="20"/>
      <c r="P17" s="20"/>
      <c r="Q17" s="20"/>
      <c r="R17" s="20"/>
      <c r="S17" s="20"/>
      <c r="T17" s="20"/>
    </row>
    <row r="18" spans="2:20" x14ac:dyDescent="0.25">
      <c r="B18" s="2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20" x14ac:dyDescent="0.25">
      <c r="B19" s="20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20" x14ac:dyDescent="0.25">
      <c r="B20" s="2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3" spans="2:20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20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20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20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</sheetData>
  <mergeCells count="1">
    <mergeCell ref="B17:J17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G9" sqref="G9"/>
    </sheetView>
  </sheetViews>
  <sheetFormatPr baseColWidth="10" defaultRowHeight="12.75" x14ac:dyDescent="0.2"/>
  <cols>
    <col min="1" max="1" width="25.5703125" style="358" bestFit="1" customWidth="1"/>
    <col min="2" max="3" width="11.42578125" style="358"/>
    <col min="4" max="4" width="13.5703125" style="358" bestFit="1" customWidth="1"/>
    <col min="5" max="6" width="11.42578125" style="358"/>
    <col min="7" max="7" width="13.5703125" style="358" bestFit="1" customWidth="1"/>
    <col min="8" max="9" width="11.42578125" style="358"/>
    <col min="10" max="10" width="13.5703125" style="358" bestFit="1" customWidth="1"/>
    <col min="11" max="16384" width="11.42578125" style="358"/>
  </cols>
  <sheetData>
    <row r="3" spans="1:10" ht="15.75" x14ac:dyDescent="0.25">
      <c r="A3" s="367" t="s">
        <v>189</v>
      </c>
      <c r="C3" s="366"/>
    </row>
    <row r="6" spans="1:10" x14ac:dyDescent="0.2">
      <c r="B6" s="397" t="s">
        <v>185</v>
      </c>
      <c r="C6" s="397"/>
      <c r="D6" s="397"/>
      <c r="E6" s="397" t="s">
        <v>186</v>
      </c>
      <c r="F6" s="397"/>
      <c r="G6" s="397"/>
      <c r="H6" s="397" t="s">
        <v>187</v>
      </c>
      <c r="I6" s="397"/>
      <c r="J6" s="397"/>
    </row>
    <row r="7" spans="1:10" x14ac:dyDescent="0.2">
      <c r="B7" s="361">
        <v>2016</v>
      </c>
      <c r="C7" s="361">
        <v>2017</v>
      </c>
      <c r="D7" s="361" t="s">
        <v>188</v>
      </c>
      <c r="E7" s="361">
        <v>2016</v>
      </c>
      <c r="F7" s="361">
        <v>2017</v>
      </c>
      <c r="G7" s="361" t="s">
        <v>188</v>
      </c>
      <c r="H7" s="361">
        <v>2016</v>
      </c>
      <c r="I7" s="361">
        <v>2017</v>
      </c>
      <c r="J7" s="361" t="s">
        <v>188</v>
      </c>
    </row>
    <row r="8" spans="1:10" x14ac:dyDescent="0.2">
      <c r="A8" s="360" t="s">
        <v>182</v>
      </c>
      <c r="B8" s="362">
        <v>2122</v>
      </c>
      <c r="C8" s="362">
        <v>1961</v>
      </c>
      <c r="D8" s="363">
        <f>(C8-B8)/B8*100</f>
        <v>-7.5871819038642787</v>
      </c>
      <c r="E8" s="362">
        <v>11621</v>
      </c>
      <c r="F8" s="362">
        <v>11069</v>
      </c>
      <c r="G8" s="363">
        <f>(F8-E8)/E8*100</f>
        <v>-4.7500215127785905</v>
      </c>
      <c r="H8" s="362">
        <v>1991</v>
      </c>
      <c r="I8" s="362">
        <v>1823</v>
      </c>
      <c r="J8" s="363">
        <f>(I8-H8)/H8*100</f>
        <v>-8.4379708689100958</v>
      </c>
    </row>
    <row r="9" spans="1:10" x14ac:dyDescent="0.2">
      <c r="A9" s="359" t="s">
        <v>183</v>
      </c>
      <c r="B9" s="364">
        <v>1328</v>
      </c>
      <c r="C9" s="364">
        <v>1254</v>
      </c>
      <c r="D9" s="365">
        <f t="shared" ref="D9:D10" si="0">(C9-B9)/B9*100</f>
        <v>-5.572289156626506</v>
      </c>
      <c r="E9" s="364">
        <v>9507</v>
      </c>
      <c r="F9" s="364">
        <v>9034</v>
      </c>
      <c r="G9" s="365">
        <f t="shared" ref="G9:G10" si="1">(F9-E9)/E9*100</f>
        <v>-4.9752813716209108</v>
      </c>
      <c r="H9" s="364">
        <v>1287</v>
      </c>
      <c r="I9" s="364">
        <v>1188</v>
      </c>
      <c r="J9" s="365">
        <f t="shared" ref="J9:J10" si="2">(I9-H9)/H9*100</f>
        <v>-7.6923076923076925</v>
      </c>
    </row>
    <row r="10" spans="1:10" x14ac:dyDescent="0.2">
      <c r="A10" s="359" t="s">
        <v>184</v>
      </c>
      <c r="B10" s="364">
        <v>794</v>
      </c>
      <c r="C10" s="364">
        <v>707</v>
      </c>
      <c r="D10" s="365">
        <f t="shared" si="0"/>
        <v>-10.957178841309824</v>
      </c>
      <c r="E10" s="364">
        <v>2114</v>
      </c>
      <c r="F10" s="364">
        <v>2035</v>
      </c>
      <c r="G10" s="365">
        <f t="shared" si="1"/>
        <v>-3.7369914853358561</v>
      </c>
      <c r="H10" s="364">
        <v>704</v>
      </c>
      <c r="I10" s="364">
        <v>635</v>
      </c>
      <c r="J10" s="365">
        <f t="shared" si="2"/>
        <v>-9.8011363636363633</v>
      </c>
    </row>
  </sheetData>
  <mergeCells count="3">
    <mergeCell ref="B6:D6"/>
    <mergeCell ref="E6:G6"/>
    <mergeCell ref="H6:J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27"/>
  <sheetViews>
    <sheetView zoomScale="120" zoomScaleNormal="120" workbookViewId="0">
      <selection activeCell="B2" sqref="B2:J2"/>
    </sheetView>
  </sheetViews>
  <sheetFormatPr baseColWidth="10" defaultRowHeight="15" x14ac:dyDescent="0.25"/>
  <cols>
    <col min="1" max="1" width="6.42578125" customWidth="1"/>
  </cols>
  <sheetData>
    <row r="2" spans="2:22" ht="30.75" customHeight="1" x14ac:dyDescent="0.25">
      <c r="B2" s="400" t="s">
        <v>191</v>
      </c>
      <c r="C2" s="400"/>
      <c r="D2" s="400"/>
      <c r="E2" s="400"/>
      <c r="F2" s="400"/>
      <c r="G2" s="400"/>
      <c r="H2" s="400"/>
      <c r="I2" s="400"/>
      <c r="J2" s="40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2:22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2:22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2:22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2:22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2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2:22" ht="9.7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2:22" ht="24.75" customHeight="1" x14ac:dyDescent="0.25">
      <c r="B15" s="377" t="s">
        <v>159</v>
      </c>
      <c r="C15" s="377"/>
      <c r="D15" s="377"/>
      <c r="E15" s="377"/>
      <c r="F15" s="377"/>
      <c r="G15" s="377"/>
      <c r="H15" s="377"/>
      <c r="I15" s="37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ht="47.25" customHeight="1" x14ac:dyDescent="0.25">
      <c r="B16" s="398" t="s">
        <v>160</v>
      </c>
      <c r="C16" s="399"/>
      <c r="D16" s="399"/>
      <c r="E16" s="399"/>
      <c r="F16" s="399"/>
      <c r="G16" s="399"/>
      <c r="H16" s="399"/>
      <c r="I16" s="39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B17" s="337" t="s">
        <v>161</v>
      </c>
      <c r="M17" s="20"/>
      <c r="N17" s="20"/>
      <c r="O17" s="20"/>
      <c r="V17" s="20"/>
    </row>
    <row r="18" spans="1:22" x14ac:dyDescent="0.25">
      <c r="B18" s="20"/>
      <c r="M18" s="20"/>
      <c r="N18" s="20"/>
      <c r="O18" s="20"/>
      <c r="V18" s="20"/>
    </row>
    <row r="19" spans="1:22" x14ac:dyDescent="0.25">
      <c r="A19" s="205"/>
      <c r="B19" s="205"/>
      <c r="C19" s="205"/>
      <c r="D19" s="205"/>
      <c r="E19" s="205"/>
      <c r="F19" s="205"/>
      <c r="G19" s="205"/>
      <c r="H19" s="205"/>
      <c r="O19" s="20"/>
      <c r="V19" s="20"/>
    </row>
    <row r="20" spans="1:22" x14ac:dyDescent="0.25">
      <c r="O20" s="20"/>
      <c r="V20" s="20"/>
    </row>
    <row r="21" spans="1:22" x14ac:dyDescent="0.25">
      <c r="O21" s="20"/>
      <c r="V21" s="20"/>
    </row>
    <row r="22" spans="1:22" x14ac:dyDescent="0.25"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mergeCells count="3">
    <mergeCell ref="B15:I15"/>
    <mergeCell ref="B16:I16"/>
    <mergeCell ref="B2:J2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I15" sqref="I15"/>
    </sheetView>
  </sheetViews>
  <sheetFormatPr baseColWidth="10" defaultRowHeight="15" x14ac:dyDescent="0.25"/>
  <cols>
    <col min="1" max="1" width="2.85546875" customWidth="1"/>
    <col min="2" max="2" width="26.140625" customWidth="1"/>
    <col min="11" max="11" width="12.28515625" customWidth="1"/>
  </cols>
  <sheetData>
    <row r="1" spans="2:16" ht="9" customHeight="1" x14ac:dyDescent="0.25"/>
    <row r="2" spans="2:16" ht="11.25" customHeight="1" x14ac:dyDescent="0.25">
      <c r="B2" t="s">
        <v>192</v>
      </c>
    </row>
    <row r="3" spans="2:16" x14ac:dyDescent="0.25">
      <c r="B3" s="48" t="s">
        <v>71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6" x14ac:dyDescent="0.25">
      <c r="B4" s="48"/>
      <c r="C4" s="48"/>
      <c r="D4" s="48"/>
      <c r="E4" s="48"/>
      <c r="F4" s="48"/>
      <c r="G4" s="48"/>
      <c r="H4" s="48"/>
      <c r="I4" s="48"/>
      <c r="J4" s="48"/>
      <c r="K4" s="21"/>
      <c r="L4" s="21"/>
      <c r="M4" s="21"/>
      <c r="N4" s="100"/>
      <c r="O4" s="100"/>
      <c r="P4" s="100"/>
    </row>
    <row r="5" spans="2:16" ht="12.75" customHeight="1" x14ac:dyDescent="0.25">
      <c r="B5" s="48"/>
      <c r="C5" s="48">
        <v>2008</v>
      </c>
      <c r="D5" s="48">
        <v>2009</v>
      </c>
      <c r="E5" s="48">
        <v>2010</v>
      </c>
      <c r="F5" s="48">
        <v>2011</v>
      </c>
      <c r="G5" s="48">
        <v>2012</v>
      </c>
      <c r="H5" s="48">
        <v>2013</v>
      </c>
      <c r="I5" s="136">
        <v>2014</v>
      </c>
      <c r="J5" s="136">
        <v>2015</v>
      </c>
      <c r="K5" s="136">
        <v>2016</v>
      </c>
      <c r="L5" s="136">
        <v>2017</v>
      </c>
      <c r="M5" s="21"/>
      <c r="N5" s="21"/>
      <c r="O5" s="21"/>
      <c r="P5" s="21"/>
    </row>
    <row r="6" spans="2:16" ht="12.75" customHeight="1" x14ac:dyDescent="0.25">
      <c r="B6" s="57" t="s">
        <v>116</v>
      </c>
      <c r="C6" s="57">
        <v>8</v>
      </c>
      <c r="D6" s="57">
        <v>9</v>
      </c>
      <c r="E6" s="57">
        <v>7</v>
      </c>
      <c r="F6" s="57">
        <v>12</v>
      </c>
      <c r="G6" s="6">
        <v>12</v>
      </c>
      <c r="H6" s="73">
        <v>13</v>
      </c>
      <c r="I6" s="58">
        <v>19</v>
      </c>
      <c r="J6" s="58">
        <v>18</v>
      </c>
      <c r="K6" s="58">
        <v>17</v>
      </c>
      <c r="L6" s="58">
        <v>23</v>
      </c>
    </row>
    <row r="7" spans="2:16" ht="12.75" customHeight="1" x14ac:dyDescent="0.25">
      <c r="B7" s="48" t="s">
        <v>190</v>
      </c>
      <c r="C7" s="48">
        <v>654</v>
      </c>
      <c r="D7" s="48">
        <v>580</v>
      </c>
      <c r="E7" s="48">
        <v>565</v>
      </c>
      <c r="F7" s="48">
        <v>498</v>
      </c>
      <c r="G7" s="48">
        <v>475</v>
      </c>
      <c r="H7" s="48">
        <v>407</v>
      </c>
      <c r="I7" s="48">
        <v>478</v>
      </c>
      <c r="J7" s="48">
        <v>488</v>
      </c>
      <c r="K7" s="48">
        <v>428</v>
      </c>
      <c r="L7" s="48">
        <f>D21</f>
        <v>419</v>
      </c>
    </row>
    <row r="8" spans="2:16" ht="12.75" customHeight="1" x14ac:dyDescent="0.25">
      <c r="B8" s="48"/>
      <c r="C8" s="48"/>
      <c r="D8" s="48"/>
      <c r="E8" s="48"/>
      <c r="F8" s="48"/>
      <c r="G8" s="48"/>
      <c r="H8" s="48"/>
      <c r="J8" s="20"/>
      <c r="K8" s="20"/>
      <c r="L8" s="320"/>
    </row>
    <row r="9" spans="2:16" ht="12.75" customHeight="1" x14ac:dyDescent="0.25">
      <c r="B9" s="48"/>
      <c r="C9" s="48">
        <v>2008</v>
      </c>
      <c r="D9" s="48">
        <v>2009</v>
      </c>
      <c r="E9" s="48">
        <v>2010</v>
      </c>
      <c r="F9" s="48">
        <v>2011</v>
      </c>
      <c r="G9" s="48">
        <v>2012</v>
      </c>
      <c r="H9" s="48">
        <v>2013</v>
      </c>
      <c r="I9" s="136">
        <v>2014</v>
      </c>
      <c r="J9" s="136">
        <v>2015</v>
      </c>
      <c r="K9" s="136">
        <v>2016</v>
      </c>
      <c r="L9" s="136">
        <v>2017</v>
      </c>
    </row>
    <row r="10" spans="2:16" ht="12.75" customHeight="1" x14ac:dyDescent="0.25">
      <c r="B10" s="57" t="s">
        <v>117</v>
      </c>
      <c r="C10" s="57">
        <v>14</v>
      </c>
      <c r="D10" s="57">
        <v>11</v>
      </c>
      <c r="E10" s="57">
        <v>48</v>
      </c>
      <c r="F10" s="57">
        <v>62</v>
      </c>
      <c r="G10" s="57">
        <v>68</v>
      </c>
      <c r="H10" s="73">
        <v>205</v>
      </c>
      <c r="I10" s="58">
        <v>219</v>
      </c>
      <c r="J10" s="58">
        <v>193</v>
      </c>
      <c r="K10" s="58">
        <f>33+33+58+2+58+1+1</f>
        <v>186</v>
      </c>
      <c r="L10" s="58">
        <v>185</v>
      </c>
    </row>
    <row r="11" spans="2:16" ht="12.75" customHeight="1" x14ac:dyDescent="0.25">
      <c r="B11" s="48" t="s">
        <v>24</v>
      </c>
      <c r="C11" s="48">
        <v>544</v>
      </c>
      <c r="D11" s="48">
        <v>500</v>
      </c>
      <c r="E11" s="48">
        <v>498</v>
      </c>
      <c r="F11" s="48">
        <v>534</v>
      </c>
      <c r="G11" s="48">
        <v>489</v>
      </c>
      <c r="H11" s="48">
        <v>607</v>
      </c>
      <c r="I11" s="134">
        <v>708</v>
      </c>
      <c r="J11" s="134">
        <v>434</v>
      </c>
      <c r="K11" s="134">
        <f>57+63+96+2+175+2+2+4</f>
        <v>401</v>
      </c>
      <c r="L11" s="134">
        <v>432</v>
      </c>
    </row>
    <row r="12" spans="2:16" ht="12.75" customHeight="1" x14ac:dyDescent="0.25">
      <c r="B12" s="48"/>
      <c r="C12" s="48"/>
      <c r="D12" s="48"/>
      <c r="E12" s="48"/>
      <c r="F12" s="48"/>
      <c r="G12" s="48"/>
      <c r="H12" s="48"/>
      <c r="J12" s="20"/>
      <c r="K12" s="20"/>
      <c r="L12" s="320"/>
    </row>
    <row r="13" spans="2:16" ht="12.75" customHeight="1" x14ac:dyDescent="0.25">
      <c r="B13" s="48"/>
      <c r="C13" s="58">
        <v>2008</v>
      </c>
      <c r="D13" s="58">
        <v>2009</v>
      </c>
      <c r="E13" s="58">
        <v>2010</v>
      </c>
      <c r="F13" s="58">
        <v>2011</v>
      </c>
      <c r="G13" s="59">
        <v>2012</v>
      </c>
      <c r="H13" s="58">
        <v>2013</v>
      </c>
      <c r="I13" s="59">
        <v>2014</v>
      </c>
      <c r="J13" s="59">
        <v>2015</v>
      </c>
      <c r="K13" s="59">
        <v>2016</v>
      </c>
      <c r="L13" s="59">
        <v>2017</v>
      </c>
    </row>
    <row r="14" spans="2:16" ht="12.75" customHeight="1" x14ac:dyDescent="0.25">
      <c r="B14" s="48" t="s">
        <v>118</v>
      </c>
      <c r="C14" s="60">
        <v>1.2232415902140672</v>
      </c>
      <c r="D14" s="60">
        <v>1.5517241379310345</v>
      </c>
      <c r="E14" s="60">
        <v>1.2389380530973451</v>
      </c>
      <c r="F14" s="60">
        <v>2.4096385542168677</v>
      </c>
      <c r="G14" s="60">
        <v>2.5263157894736841</v>
      </c>
      <c r="H14" s="60">
        <v>3.1941031941031941</v>
      </c>
      <c r="I14" s="60">
        <v>3.9748953974895396</v>
      </c>
      <c r="J14" s="60">
        <f>J6/J7*100</f>
        <v>3.6885245901639343</v>
      </c>
      <c r="K14" s="60">
        <f>K6/K7*100</f>
        <v>3.9719626168224296</v>
      </c>
      <c r="L14" s="60">
        <f>L6/L7*100</f>
        <v>5.4892601431980905</v>
      </c>
    </row>
    <row r="15" spans="2:16" ht="12.75" customHeight="1" x14ac:dyDescent="0.25">
      <c r="B15" s="48" t="s">
        <v>119</v>
      </c>
      <c r="C15" s="60">
        <v>2.5735294117647056</v>
      </c>
      <c r="D15" s="60">
        <v>2.1999999999999997</v>
      </c>
      <c r="E15" s="60">
        <v>9.6385542168674707</v>
      </c>
      <c r="F15" s="60">
        <v>11.610486891385769</v>
      </c>
      <c r="G15" s="60">
        <v>13.905930470347649</v>
      </c>
      <c r="H15" s="60">
        <v>33.772652388797361</v>
      </c>
      <c r="I15" s="60">
        <v>30.932203389830509</v>
      </c>
      <c r="J15" s="60">
        <f>J10/J11*100</f>
        <v>44.47004608294931</v>
      </c>
      <c r="K15" s="60">
        <f>K10/K11*100</f>
        <v>46.384039900249377</v>
      </c>
      <c r="L15" s="60">
        <f>L10/L11*100</f>
        <v>42.824074074074076</v>
      </c>
    </row>
    <row r="16" spans="2:16" ht="12.75" customHeight="1" x14ac:dyDescent="0.25">
      <c r="B16" s="48" t="s">
        <v>25</v>
      </c>
      <c r="C16" s="60">
        <v>1.8363939899833055</v>
      </c>
      <c r="D16" s="60">
        <v>1.8518518518518516</v>
      </c>
      <c r="E16" s="60">
        <v>5.174035747883349</v>
      </c>
      <c r="F16" s="60">
        <v>7.170542635658915</v>
      </c>
      <c r="G16" s="60">
        <v>8.2987551867219906</v>
      </c>
      <c r="H16" s="60">
        <v>21.499013806706113</v>
      </c>
      <c r="I16" s="60">
        <v>20.067453625632378</v>
      </c>
      <c r="J16" s="60">
        <f>(J6+J10)/(J7+J11)*100</f>
        <v>22.885032537960953</v>
      </c>
      <c r="K16" s="60">
        <f>(K6+K10)/(K7+K11)*100</f>
        <v>24.487334137515081</v>
      </c>
      <c r="L16" s="60">
        <f>(L6+L10)/(L7+L11)*100</f>
        <v>24.441833137485311</v>
      </c>
    </row>
    <row r="17" spans="2:12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20" spans="2:12" ht="45" x14ac:dyDescent="0.25">
      <c r="B20" s="280" t="s">
        <v>108</v>
      </c>
      <c r="C20" s="281">
        <f>723+106</f>
        <v>829</v>
      </c>
      <c r="D20" s="281" t="s">
        <v>109</v>
      </c>
    </row>
    <row r="21" spans="2:12" ht="30" x14ac:dyDescent="0.25">
      <c r="B21" s="280" t="s">
        <v>110</v>
      </c>
      <c r="C21">
        <f>322+106</f>
        <v>428</v>
      </c>
      <c r="D21">
        <f>324+95</f>
        <v>419</v>
      </c>
    </row>
    <row r="22" spans="2:12" s="20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K20"/>
  <sheetViews>
    <sheetView topLeftCell="B1" workbookViewId="0">
      <selection activeCell="K29" sqref="K29"/>
    </sheetView>
  </sheetViews>
  <sheetFormatPr baseColWidth="10" defaultRowHeight="15" x14ac:dyDescent="0.25"/>
  <sheetData>
    <row r="2" spans="2:11" x14ac:dyDescent="0.25">
      <c r="B2" s="221" t="s">
        <v>139</v>
      </c>
      <c r="C2" s="221"/>
      <c r="D2" s="221"/>
      <c r="E2" s="221"/>
      <c r="F2" s="221"/>
      <c r="G2" s="221"/>
      <c r="H2" s="221"/>
      <c r="I2" s="221"/>
    </row>
    <row r="3" spans="2:11" ht="6" customHeight="1" x14ac:dyDescent="0.25"/>
    <row r="15" spans="2:11" ht="27.75" customHeight="1" x14ac:dyDescent="0.25">
      <c r="B15" s="390" t="s">
        <v>151</v>
      </c>
      <c r="C15" s="390"/>
      <c r="D15" s="390"/>
      <c r="E15" s="390"/>
      <c r="F15" s="390"/>
      <c r="G15" s="390"/>
      <c r="H15" s="390"/>
      <c r="I15" s="390"/>
      <c r="J15" s="390"/>
      <c r="K15" s="390"/>
    </row>
    <row r="20" spans="5:5" x14ac:dyDescent="0.25">
      <c r="E20" s="343"/>
    </row>
  </sheetData>
  <mergeCells count="1">
    <mergeCell ref="B15:K15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workbookViewId="0">
      <selection activeCell="K6" sqref="K6"/>
    </sheetView>
  </sheetViews>
  <sheetFormatPr baseColWidth="10" defaultRowHeight="15" x14ac:dyDescent="0.25"/>
  <cols>
    <col min="1" max="1" width="2.7109375" customWidth="1"/>
    <col min="2" max="2" width="12.42578125" customWidth="1"/>
    <col min="3" max="3" width="3.5703125" customWidth="1"/>
    <col min="4" max="8" width="9" customWidth="1"/>
  </cols>
  <sheetData>
    <row r="3" spans="2:12" x14ac:dyDescent="0.25">
      <c r="B3" t="s">
        <v>72</v>
      </c>
      <c r="F3" s="20"/>
      <c r="G3" s="20"/>
      <c r="H3" s="20"/>
      <c r="I3" s="20"/>
      <c r="J3" s="20"/>
      <c r="K3" s="20"/>
      <c r="L3" s="20"/>
    </row>
    <row r="4" spans="2:12" x14ac:dyDescent="0.25">
      <c r="B4" s="20"/>
      <c r="C4" s="20"/>
      <c r="D4" s="20">
        <v>2010</v>
      </c>
      <c r="E4" s="20">
        <v>2011</v>
      </c>
      <c r="F4" s="20">
        <v>2012</v>
      </c>
      <c r="G4" s="20">
        <v>2013</v>
      </c>
      <c r="H4" s="20">
        <v>2014</v>
      </c>
      <c r="I4" s="20">
        <v>2015</v>
      </c>
      <c r="J4">
        <v>2016</v>
      </c>
      <c r="K4" s="320">
        <v>2017</v>
      </c>
    </row>
    <row r="5" spans="2:12" x14ac:dyDescent="0.25">
      <c r="B5" s="18" t="s">
        <v>53</v>
      </c>
      <c r="C5" s="18" t="s">
        <v>47</v>
      </c>
      <c r="D5" s="17">
        <v>27.574924748069623</v>
      </c>
      <c r="E5" s="17">
        <v>33.407335907335906</v>
      </c>
      <c r="F5" s="18">
        <v>29.5</v>
      </c>
      <c r="G5" s="18">
        <v>27.5</v>
      </c>
      <c r="H5" s="18">
        <v>27.4</v>
      </c>
      <c r="I5" s="18">
        <v>28.4</v>
      </c>
      <c r="J5" s="18">
        <f>100-J6</f>
        <v>27.799999999999997</v>
      </c>
      <c r="K5" s="17">
        <f>100-K6</f>
        <v>26.904447380008804</v>
      </c>
      <c r="L5" s="328"/>
    </row>
    <row r="6" spans="2:12" x14ac:dyDescent="0.25">
      <c r="B6" s="18"/>
      <c r="C6" s="18" t="s">
        <v>48</v>
      </c>
      <c r="D6" s="17">
        <v>72.42507525193038</v>
      </c>
      <c r="E6" s="17">
        <v>66.592664092664094</v>
      </c>
      <c r="F6" s="18">
        <v>70.5</v>
      </c>
      <c r="G6" s="18">
        <v>72.5</v>
      </c>
      <c r="H6" s="18">
        <v>72.599999999999994</v>
      </c>
      <c r="I6" s="18">
        <v>71.599999999999994</v>
      </c>
      <c r="J6" s="18">
        <v>72.2</v>
      </c>
      <c r="K6" s="17">
        <v>73.095552619991196</v>
      </c>
    </row>
    <row r="7" spans="2:12" x14ac:dyDescent="0.25">
      <c r="B7" s="21"/>
      <c r="C7" s="21"/>
      <c r="D7" s="20"/>
      <c r="E7" s="20"/>
      <c r="F7" s="20"/>
      <c r="G7" s="20"/>
      <c r="H7" s="20"/>
      <c r="J7" s="20"/>
      <c r="K7" s="320"/>
    </row>
    <row r="8" spans="2:12" x14ac:dyDescent="0.25">
      <c r="B8" s="20"/>
      <c r="C8" s="20"/>
      <c r="D8" s="20">
        <v>2010</v>
      </c>
      <c r="E8" s="20">
        <v>2011</v>
      </c>
      <c r="F8" s="20">
        <v>2012</v>
      </c>
      <c r="G8" s="20">
        <v>2013</v>
      </c>
      <c r="H8" s="20">
        <v>2014</v>
      </c>
      <c r="I8" s="20">
        <v>2015</v>
      </c>
      <c r="J8" s="20">
        <v>2016</v>
      </c>
      <c r="K8" s="320">
        <v>2017</v>
      </c>
    </row>
    <row r="9" spans="2:12" x14ac:dyDescent="0.25">
      <c r="B9" s="18" t="s">
        <v>52</v>
      </c>
      <c r="C9" s="18" t="s">
        <v>47</v>
      </c>
      <c r="D9" s="17">
        <v>51.746303835440322</v>
      </c>
      <c r="E9" s="17">
        <v>48.730051697010566</v>
      </c>
      <c r="F9" s="18">
        <v>42.2</v>
      </c>
      <c r="G9" s="18">
        <v>43.7</v>
      </c>
      <c r="H9" s="18">
        <v>41.8</v>
      </c>
      <c r="I9" s="177">
        <v>45.3</v>
      </c>
      <c r="J9" s="177">
        <f>100-J10</f>
        <v>44</v>
      </c>
      <c r="K9" s="330">
        <f>100-K10</f>
        <v>43.980396334966976</v>
      </c>
    </row>
    <row r="10" spans="2:12" x14ac:dyDescent="0.25">
      <c r="B10" s="18"/>
      <c r="C10" s="18" t="s">
        <v>48</v>
      </c>
      <c r="D10" s="17">
        <v>48.253696164559678</v>
      </c>
      <c r="E10" s="17">
        <v>51.269948302989434</v>
      </c>
      <c r="F10" s="18">
        <v>57.8</v>
      </c>
      <c r="G10" s="18">
        <v>56.3</v>
      </c>
      <c r="H10" s="209">
        <v>58.2</v>
      </c>
      <c r="I10" s="198">
        <v>54.7</v>
      </c>
      <c r="J10" s="198">
        <v>56</v>
      </c>
      <c r="K10" s="331">
        <v>56.019603665033024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Q16"/>
  <sheetViews>
    <sheetView topLeftCell="D1" zoomScaleNormal="100" workbookViewId="0">
      <selection activeCell="H10" sqref="H10"/>
    </sheetView>
  </sheetViews>
  <sheetFormatPr baseColWidth="10" defaultRowHeight="15" x14ac:dyDescent="0.25"/>
  <cols>
    <col min="2" max="2" width="18.28515625" customWidth="1"/>
  </cols>
  <sheetData>
    <row r="3" spans="2:17" x14ac:dyDescent="0.25">
      <c r="B3" s="221" t="s">
        <v>140</v>
      </c>
      <c r="C3" s="221"/>
      <c r="D3" s="221"/>
      <c r="E3" s="221"/>
      <c r="F3" s="221"/>
      <c r="G3" s="221"/>
      <c r="H3" s="221"/>
      <c r="I3" s="221"/>
      <c r="L3" s="343"/>
    </row>
    <row r="4" spans="2:17" ht="15.75" thickBot="1" x14ac:dyDescent="0.3">
      <c r="B4" s="268" t="s">
        <v>84</v>
      </c>
      <c r="C4" s="202">
        <v>2011</v>
      </c>
      <c r="D4" s="202">
        <v>2012</v>
      </c>
      <c r="E4" s="202">
        <v>2013</v>
      </c>
      <c r="F4" s="202">
        <v>2014</v>
      </c>
      <c r="G4" s="202">
        <v>2015</v>
      </c>
      <c r="H4" s="202">
        <v>2016</v>
      </c>
      <c r="I4" s="202">
        <v>2017</v>
      </c>
    </row>
    <row r="5" spans="2:17" x14ac:dyDescent="0.25">
      <c r="B5" s="205" t="s">
        <v>93</v>
      </c>
      <c r="C5" s="205">
        <v>64.400000000000006</v>
      </c>
      <c r="D5" s="205">
        <v>68.2</v>
      </c>
      <c r="E5" s="205">
        <v>72.2</v>
      </c>
      <c r="F5" s="205">
        <v>68.599999999999994</v>
      </c>
      <c r="G5" s="220">
        <v>72.7</v>
      </c>
      <c r="H5" s="220">
        <v>63.9</v>
      </c>
      <c r="I5" s="220">
        <v>67.97683404048</v>
      </c>
    </row>
    <row r="6" spans="2:17" s="20" customFormat="1" x14ac:dyDescent="0.25">
      <c r="B6" s="272" t="s">
        <v>94</v>
      </c>
      <c r="C6" s="270" t="s">
        <v>3</v>
      </c>
      <c r="D6" s="270" t="s">
        <v>3</v>
      </c>
      <c r="E6" s="270" t="s">
        <v>3</v>
      </c>
      <c r="F6" s="270" t="s">
        <v>3</v>
      </c>
      <c r="G6" s="273">
        <v>54.5</v>
      </c>
      <c r="H6" s="273">
        <v>44.5</v>
      </c>
      <c r="I6" s="273">
        <v>47.057811424638679</v>
      </c>
    </row>
    <row r="7" spans="2:17" x14ac:dyDescent="0.25">
      <c r="B7" s="199" t="s">
        <v>14</v>
      </c>
      <c r="C7" s="102">
        <v>60.8</v>
      </c>
      <c r="D7" s="102">
        <v>63.4</v>
      </c>
      <c r="E7" s="102">
        <v>62.6</v>
      </c>
      <c r="F7" s="102">
        <v>73.599999999999994</v>
      </c>
      <c r="G7" s="200">
        <v>80.7</v>
      </c>
      <c r="H7" s="200">
        <v>71.2</v>
      </c>
      <c r="I7" s="200">
        <v>72.983368563793718</v>
      </c>
      <c r="J7" s="20"/>
      <c r="M7" s="210"/>
    </row>
    <row r="8" spans="2:17" x14ac:dyDescent="0.25">
      <c r="B8" s="199" t="s">
        <v>51</v>
      </c>
      <c r="C8" s="102">
        <v>54.4</v>
      </c>
      <c r="D8" s="102">
        <v>63.2</v>
      </c>
      <c r="E8" s="102">
        <v>62.2</v>
      </c>
      <c r="F8" s="200">
        <v>56</v>
      </c>
      <c r="G8" s="200">
        <v>47.6</v>
      </c>
      <c r="H8" s="200">
        <v>70.400000000000006</v>
      </c>
      <c r="I8" s="200">
        <v>71.48990243047929</v>
      </c>
      <c r="J8" s="20"/>
      <c r="M8" s="102"/>
    </row>
    <row r="9" spans="2:17" x14ac:dyDescent="0.25">
      <c r="B9" s="199" t="s">
        <v>54</v>
      </c>
      <c r="C9" s="102">
        <v>50.5</v>
      </c>
      <c r="D9" s="102">
        <v>48.6</v>
      </c>
      <c r="E9" s="102">
        <v>48.3</v>
      </c>
      <c r="F9" s="102">
        <v>46.9</v>
      </c>
      <c r="G9" s="200">
        <v>43.1</v>
      </c>
      <c r="H9" s="200">
        <v>46.8</v>
      </c>
      <c r="I9" s="200">
        <v>55.585918999459324</v>
      </c>
      <c r="J9" s="20"/>
      <c r="M9" s="102"/>
    </row>
    <row r="10" spans="2:17" x14ac:dyDescent="0.25">
      <c r="B10" s="199" t="s">
        <v>12</v>
      </c>
      <c r="C10" s="102">
        <v>44.5</v>
      </c>
      <c r="D10" s="102">
        <v>35.4</v>
      </c>
      <c r="E10" s="102">
        <v>35.799999999999997</v>
      </c>
      <c r="F10" s="102">
        <v>36.299999999999997</v>
      </c>
      <c r="G10" s="200">
        <v>31</v>
      </c>
      <c r="H10" s="200">
        <v>29.1</v>
      </c>
      <c r="I10" s="200">
        <v>44.689615440011522</v>
      </c>
      <c r="J10" s="20"/>
      <c r="M10" s="200"/>
    </row>
    <row r="11" spans="2:17" x14ac:dyDescent="0.25">
      <c r="B11" s="199" t="s">
        <v>120</v>
      </c>
      <c r="C11" s="102">
        <v>48.1</v>
      </c>
      <c r="D11" s="102">
        <v>43.8</v>
      </c>
      <c r="E11" s="102">
        <v>35.9</v>
      </c>
      <c r="F11" s="102">
        <v>32.1</v>
      </c>
      <c r="G11" s="200">
        <v>32.299999999999997</v>
      </c>
      <c r="H11" s="200">
        <v>44.4</v>
      </c>
      <c r="I11" s="200">
        <v>33.359773371104815</v>
      </c>
      <c r="J11" s="21"/>
      <c r="K11" s="21"/>
      <c r="L11" s="21"/>
      <c r="M11" s="260"/>
      <c r="N11" s="21"/>
      <c r="O11" s="21"/>
      <c r="P11" s="21"/>
      <c r="Q11" s="21"/>
    </row>
    <row r="12" spans="2:17" s="20" customFormat="1" x14ac:dyDescent="0.25">
      <c r="B12" s="199" t="s">
        <v>89</v>
      </c>
      <c r="C12" s="200">
        <v>22.352941176470591</v>
      </c>
      <c r="D12" s="200">
        <v>54.430379746835442</v>
      </c>
      <c r="E12" s="200">
        <v>55.421686746987952</v>
      </c>
      <c r="F12" s="200">
        <v>63.888888888888886</v>
      </c>
      <c r="G12" s="200">
        <v>85.5</v>
      </c>
      <c r="H12" s="200">
        <v>54.8</v>
      </c>
      <c r="I12" s="200">
        <v>52.985744193001693</v>
      </c>
      <c r="J12" s="21"/>
      <c r="K12" s="21"/>
      <c r="L12" s="21"/>
      <c r="M12" s="260"/>
      <c r="N12" s="21"/>
      <c r="O12" s="21"/>
      <c r="P12" s="21"/>
      <c r="Q12" s="21"/>
    </row>
    <row r="13" spans="2:17" ht="16.5" customHeight="1" thickBot="1" x14ac:dyDescent="0.3">
      <c r="B13" s="201" t="s">
        <v>49</v>
      </c>
      <c r="C13" s="202">
        <v>54.5</v>
      </c>
      <c r="D13" s="202">
        <v>62.5</v>
      </c>
      <c r="E13" s="202">
        <v>61.6</v>
      </c>
      <c r="F13" s="202">
        <v>68.400000000000006</v>
      </c>
      <c r="G13" s="218">
        <v>63.8</v>
      </c>
      <c r="H13" s="218">
        <v>69.099999999999994</v>
      </c>
      <c r="I13" s="218">
        <v>63.054393305439326</v>
      </c>
      <c r="J13" s="21"/>
      <c r="K13" s="21"/>
      <c r="L13" s="21"/>
      <c r="M13" s="260"/>
      <c r="N13" s="21"/>
      <c r="O13" s="21"/>
      <c r="P13" s="21"/>
      <c r="Q13" s="21"/>
    </row>
    <row r="14" spans="2:17" ht="27" customHeight="1" x14ac:dyDescent="0.25">
      <c r="B14" s="401" t="s">
        <v>151</v>
      </c>
      <c r="C14" s="401"/>
      <c r="D14" s="401"/>
      <c r="E14" s="401"/>
      <c r="F14" s="401"/>
      <c r="G14" s="401"/>
      <c r="H14" s="401"/>
      <c r="I14" s="21"/>
      <c r="J14" s="21"/>
      <c r="K14" s="21"/>
      <c r="L14" s="21"/>
      <c r="M14" s="260"/>
      <c r="N14" s="21"/>
      <c r="O14" s="21"/>
      <c r="P14" s="21"/>
      <c r="Q14" s="21"/>
    </row>
    <row r="15" spans="2:17" x14ac:dyDescent="0.25">
      <c r="B15" s="211"/>
      <c r="I15" s="21"/>
      <c r="J15" s="21"/>
      <c r="K15" s="21"/>
      <c r="L15" s="21"/>
      <c r="M15" s="260"/>
      <c r="N15" s="21"/>
      <c r="O15" s="21"/>
      <c r="P15" s="21"/>
      <c r="Q15" s="21"/>
    </row>
    <row r="16" spans="2:17" x14ac:dyDescent="0.25">
      <c r="I16" s="21"/>
      <c r="J16" s="21"/>
      <c r="K16" s="21"/>
      <c r="L16" s="21"/>
      <c r="M16" s="21"/>
      <c r="N16" s="21"/>
      <c r="O16" s="21"/>
      <c r="P16" s="21"/>
      <c r="Q16" s="21"/>
    </row>
  </sheetData>
  <mergeCells count="1">
    <mergeCell ref="B14:H1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U78"/>
  <sheetViews>
    <sheetView topLeftCell="D1" zoomScaleNormal="100" workbookViewId="0">
      <selection activeCell="K20" sqref="K20"/>
    </sheetView>
  </sheetViews>
  <sheetFormatPr baseColWidth="10" defaultRowHeight="15" x14ac:dyDescent="0.25"/>
  <cols>
    <col min="1" max="1" width="3.5703125" customWidth="1"/>
    <col min="2" max="2" width="56.5703125" customWidth="1"/>
    <col min="3" max="3" width="10.28515625" style="20" customWidth="1"/>
    <col min="4" max="4" width="8.7109375" style="20" customWidth="1"/>
    <col min="5" max="7" width="10.140625" style="20" customWidth="1"/>
    <col min="8" max="9" width="8.42578125" customWidth="1"/>
    <col min="13" max="13" width="58.140625" bestFit="1" customWidth="1"/>
    <col min="15" max="15" width="36" bestFit="1" customWidth="1"/>
  </cols>
  <sheetData>
    <row r="1" spans="2:21" ht="8.25" customHeight="1" x14ac:dyDescent="0.25">
      <c r="B1" s="21"/>
      <c r="C1" s="21"/>
      <c r="D1" s="21"/>
      <c r="E1" s="21"/>
      <c r="F1" s="21"/>
      <c r="G1" s="21"/>
      <c r="H1" s="21"/>
      <c r="I1" s="21"/>
      <c r="J1" s="21"/>
    </row>
    <row r="2" spans="2:21" s="20" customFormat="1" ht="14.25" customHeight="1" x14ac:dyDescent="0.25">
      <c r="B2" s="221" t="s">
        <v>141</v>
      </c>
      <c r="C2" s="221"/>
      <c r="D2" s="221"/>
      <c r="E2" s="221"/>
      <c r="F2" s="221"/>
      <c r="G2" s="221"/>
      <c r="H2" s="221"/>
      <c r="I2" s="221"/>
      <c r="J2" s="221"/>
      <c r="N2" s="21"/>
      <c r="O2" s="21"/>
      <c r="P2" s="21"/>
      <c r="Q2" s="21"/>
      <c r="R2" s="21"/>
      <c r="S2" s="21"/>
      <c r="T2" s="21"/>
      <c r="U2" s="21"/>
    </row>
    <row r="3" spans="2:21" s="20" customFormat="1" ht="14.25" customHeight="1" x14ac:dyDescent="0.25">
      <c r="B3" s="54"/>
      <c r="C3" s="37"/>
      <c r="D3" s="37"/>
      <c r="E3" s="37"/>
      <c r="F3" s="37"/>
      <c r="G3" s="37"/>
      <c r="H3" s="403" t="s">
        <v>92</v>
      </c>
      <c r="I3" s="404"/>
      <c r="M3" s="22"/>
      <c r="N3" s="71"/>
      <c r="O3" s="21"/>
      <c r="P3" s="21"/>
      <c r="Q3" s="21"/>
      <c r="R3" s="21"/>
      <c r="S3" s="21"/>
      <c r="T3" s="21"/>
    </row>
    <row r="4" spans="2:21" s="20" customFormat="1" ht="14.25" customHeight="1" x14ac:dyDescent="0.25">
      <c r="B4" s="6" t="s">
        <v>19</v>
      </c>
      <c r="C4" s="285">
        <v>2006</v>
      </c>
      <c r="D4" s="285">
        <v>2007</v>
      </c>
      <c r="E4" s="34">
        <v>2015</v>
      </c>
      <c r="F4" s="34">
        <v>2016</v>
      </c>
      <c r="G4" s="282">
        <v>2017</v>
      </c>
      <c r="H4" s="212" t="s">
        <v>126</v>
      </c>
      <c r="I4" s="213" t="s">
        <v>127</v>
      </c>
      <c r="J4" s="346"/>
      <c r="M4" s="31"/>
      <c r="N4" s="71"/>
      <c r="O4" s="21"/>
      <c r="P4" s="21"/>
      <c r="Q4" s="21"/>
      <c r="R4" s="21"/>
      <c r="S4" s="21"/>
      <c r="T4" s="21"/>
    </row>
    <row r="5" spans="2:21" s="20" customFormat="1" ht="14.25" customHeight="1" x14ac:dyDescent="0.25">
      <c r="B5" s="22" t="s">
        <v>178</v>
      </c>
      <c r="C5" s="75">
        <v>132</v>
      </c>
      <c r="D5" s="75">
        <v>102</v>
      </c>
      <c r="E5" s="30">
        <v>124</v>
      </c>
      <c r="F5" s="30">
        <v>162</v>
      </c>
      <c r="G5" s="30">
        <v>31</v>
      </c>
      <c r="H5" s="70">
        <v>-80.864197530864203</v>
      </c>
      <c r="I5" s="332">
        <v>-69.607843137254903</v>
      </c>
      <c r="J5" s="261"/>
      <c r="M5" s="22"/>
      <c r="N5" s="71"/>
      <c r="O5" s="21"/>
      <c r="P5" s="21"/>
      <c r="Q5" s="21"/>
      <c r="R5" s="21"/>
      <c r="S5" s="21"/>
      <c r="T5" s="21"/>
    </row>
    <row r="6" spans="2:21" s="20" customFormat="1" ht="14.25" customHeight="1" x14ac:dyDescent="0.25">
      <c r="B6" s="269" t="s">
        <v>179</v>
      </c>
      <c r="C6" s="75">
        <v>551</v>
      </c>
      <c r="D6" s="75">
        <v>735</v>
      </c>
      <c r="E6" s="30">
        <v>458</v>
      </c>
      <c r="F6" s="30">
        <v>523</v>
      </c>
      <c r="G6" s="30">
        <v>454</v>
      </c>
      <c r="H6" s="129">
        <v>-13.193116634799235</v>
      </c>
      <c r="I6" s="333">
        <v>-38.231292517006807</v>
      </c>
      <c r="J6" s="261"/>
      <c r="M6" s="22"/>
      <c r="N6" s="71"/>
      <c r="O6" s="21"/>
      <c r="P6" s="21"/>
      <c r="Q6" s="21"/>
      <c r="R6" s="21"/>
      <c r="S6" s="21"/>
      <c r="T6" s="21"/>
    </row>
    <row r="7" spans="2:21" s="20" customFormat="1" ht="24.75" customHeight="1" x14ac:dyDescent="0.25">
      <c r="B7" s="32" t="s">
        <v>176</v>
      </c>
      <c r="C7" s="75">
        <v>3190</v>
      </c>
      <c r="D7" s="75">
        <v>3601</v>
      </c>
      <c r="E7" s="30">
        <v>3494</v>
      </c>
      <c r="F7" s="30">
        <v>3378</v>
      </c>
      <c r="G7" s="30">
        <v>3753</v>
      </c>
      <c r="H7" s="129">
        <v>11.101243339253998</v>
      </c>
      <c r="I7" s="333">
        <v>4.2210497084143297</v>
      </c>
      <c r="J7" s="261"/>
      <c r="M7" s="22"/>
      <c r="N7" s="71"/>
      <c r="O7" s="21"/>
      <c r="P7" s="21"/>
      <c r="Q7" s="21"/>
      <c r="R7" s="21"/>
      <c r="S7" s="21"/>
      <c r="T7" s="21"/>
    </row>
    <row r="8" spans="2:21" s="20" customFormat="1" ht="14.25" customHeight="1" x14ac:dyDescent="0.25">
      <c r="B8" s="22" t="s">
        <v>57</v>
      </c>
      <c r="C8" s="75">
        <v>118</v>
      </c>
      <c r="D8" s="75">
        <v>89</v>
      </c>
      <c r="E8" s="30">
        <v>113</v>
      </c>
      <c r="F8" s="30">
        <v>173</v>
      </c>
      <c r="G8" s="30">
        <v>82</v>
      </c>
      <c r="H8" s="129">
        <v>-52.601156069364166</v>
      </c>
      <c r="I8" s="333">
        <v>-7.8651685393258424</v>
      </c>
      <c r="J8" s="261"/>
      <c r="K8" s="24"/>
      <c r="M8" s="22"/>
      <c r="N8" s="71"/>
      <c r="O8" s="21"/>
      <c r="P8" s="21"/>
      <c r="Q8" s="21"/>
      <c r="R8" s="21"/>
      <c r="S8" s="21"/>
      <c r="T8" s="21"/>
    </row>
    <row r="9" spans="2:21" s="20" customFormat="1" ht="14.25" customHeight="1" x14ac:dyDescent="0.25">
      <c r="B9" s="22" t="s">
        <v>20</v>
      </c>
      <c r="C9" s="75">
        <v>1010</v>
      </c>
      <c r="D9" s="75">
        <v>384</v>
      </c>
      <c r="E9" s="30">
        <v>253</v>
      </c>
      <c r="F9" s="30">
        <v>619</v>
      </c>
      <c r="G9" s="30">
        <v>986</v>
      </c>
      <c r="H9" s="129">
        <v>59.289176090468501</v>
      </c>
      <c r="I9" s="333">
        <v>156.77083333333331</v>
      </c>
      <c r="J9" s="261"/>
      <c r="M9" s="269"/>
      <c r="N9" s="71"/>
      <c r="O9" s="21"/>
      <c r="P9" s="21"/>
      <c r="Q9" s="21"/>
      <c r="R9" s="21"/>
      <c r="S9" s="21"/>
      <c r="T9" s="21"/>
    </row>
    <row r="10" spans="2:21" s="72" customFormat="1" ht="18" customHeight="1" x14ac:dyDescent="0.25">
      <c r="B10" s="31" t="s">
        <v>147</v>
      </c>
      <c r="C10" s="75">
        <v>799</v>
      </c>
      <c r="D10" s="75">
        <v>725</v>
      </c>
      <c r="E10" s="30">
        <v>528</v>
      </c>
      <c r="F10" s="30">
        <v>531</v>
      </c>
      <c r="G10" s="30">
        <v>753</v>
      </c>
      <c r="H10" s="129">
        <v>41.807909604519772</v>
      </c>
      <c r="I10" s="333">
        <v>3.8620689655172415</v>
      </c>
      <c r="J10" s="261"/>
      <c r="M10" s="284"/>
      <c r="N10" s="71"/>
      <c r="O10" s="29"/>
      <c r="P10" s="29"/>
      <c r="Q10" s="29"/>
      <c r="R10" s="29"/>
      <c r="S10" s="29"/>
      <c r="T10" s="29"/>
    </row>
    <row r="11" spans="2:21" s="20" customFormat="1" ht="26.25" customHeight="1" x14ac:dyDescent="0.25">
      <c r="B11" s="32" t="s">
        <v>175</v>
      </c>
      <c r="C11" s="75">
        <v>26755</v>
      </c>
      <c r="D11" s="75">
        <v>26943</v>
      </c>
      <c r="E11" s="30">
        <v>27041</v>
      </c>
      <c r="F11" s="30">
        <v>27262</v>
      </c>
      <c r="G11" s="30">
        <v>27038</v>
      </c>
      <c r="H11" s="129">
        <v>-0.8216565182305039</v>
      </c>
      <c r="I11" s="333">
        <v>0.35259622165311955</v>
      </c>
      <c r="J11" s="261"/>
      <c r="M11" s="32"/>
      <c r="N11" s="71"/>
      <c r="O11" s="21"/>
      <c r="P11" s="21"/>
      <c r="Q11" s="21"/>
      <c r="R11" s="21"/>
      <c r="S11" s="21"/>
      <c r="T11" s="21"/>
    </row>
    <row r="12" spans="2:21" s="72" customFormat="1" ht="14.25" customHeight="1" x14ac:dyDescent="0.25">
      <c r="B12" s="32" t="s">
        <v>111</v>
      </c>
      <c r="C12" s="75">
        <v>3400</v>
      </c>
      <c r="D12" s="75">
        <v>3974</v>
      </c>
      <c r="E12" s="30">
        <v>1837</v>
      </c>
      <c r="F12" s="30">
        <v>3944</v>
      </c>
      <c r="G12" s="30">
        <v>2669</v>
      </c>
      <c r="H12" s="129">
        <v>-32.327586206896555</v>
      </c>
      <c r="I12" s="333">
        <v>-32.838449924509312</v>
      </c>
      <c r="J12" s="261"/>
      <c r="M12" s="32"/>
      <c r="N12" s="71"/>
      <c r="O12" s="29"/>
      <c r="P12" s="29"/>
      <c r="Q12" s="29"/>
      <c r="R12" s="29"/>
      <c r="S12" s="29"/>
      <c r="T12" s="29"/>
    </row>
    <row r="13" spans="2:21" s="20" customFormat="1" ht="14.25" customHeight="1" x14ac:dyDescent="0.25">
      <c r="B13" s="22" t="s">
        <v>88</v>
      </c>
      <c r="C13" s="75">
        <v>2060</v>
      </c>
      <c r="D13" s="75">
        <v>1794</v>
      </c>
      <c r="E13" s="30">
        <v>2349</v>
      </c>
      <c r="F13" s="30">
        <v>2766</v>
      </c>
      <c r="G13" s="30">
        <v>1881</v>
      </c>
      <c r="H13" s="129">
        <v>-31.99566160520607</v>
      </c>
      <c r="I13" s="333">
        <v>4.8494983277591972</v>
      </c>
      <c r="J13" s="261"/>
      <c r="M13" s="31"/>
      <c r="N13" s="71"/>
      <c r="O13" s="21"/>
      <c r="P13" s="21"/>
      <c r="Q13" s="21"/>
      <c r="R13" s="21"/>
      <c r="S13" s="21"/>
      <c r="T13" s="21"/>
    </row>
    <row r="14" spans="2:21" s="20" customFormat="1" ht="14.25" customHeight="1" x14ac:dyDescent="0.25">
      <c r="B14" s="25" t="s">
        <v>177</v>
      </c>
      <c r="C14" s="75">
        <v>640</v>
      </c>
      <c r="D14" s="75">
        <v>926</v>
      </c>
      <c r="E14" s="287">
        <v>365</v>
      </c>
      <c r="F14" s="287">
        <v>321</v>
      </c>
      <c r="G14" s="287">
        <v>165</v>
      </c>
      <c r="H14" s="129">
        <v>-48.598130841121495</v>
      </c>
      <c r="I14" s="333">
        <v>-82.181425485961128</v>
      </c>
      <c r="J14" s="261"/>
      <c r="M14" s="26"/>
      <c r="N14" s="71"/>
      <c r="O14" s="21"/>
      <c r="P14" s="21"/>
      <c r="Q14" s="21"/>
      <c r="R14" s="21"/>
      <c r="S14" s="21"/>
      <c r="T14" s="21"/>
    </row>
    <row r="15" spans="2:21" s="20" customFormat="1" ht="14.25" customHeight="1" x14ac:dyDescent="0.25">
      <c r="B15" s="26" t="s">
        <v>142</v>
      </c>
      <c r="C15" s="75">
        <v>448</v>
      </c>
      <c r="D15" s="75">
        <v>749</v>
      </c>
      <c r="E15" s="30">
        <v>326</v>
      </c>
      <c r="F15" s="30">
        <v>277</v>
      </c>
      <c r="G15" s="30">
        <v>141</v>
      </c>
      <c r="H15" s="129">
        <v>-49.097472924187727</v>
      </c>
      <c r="I15" s="333">
        <v>-81.174899866488644</v>
      </c>
      <c r="J15" s="261"/>
      <c r="M15" s="25"/>
      <c r="N15" s="71"/>
      <c r="O15" s="21"/>
      <c r="P15" s="21"/>
      <c r="Q15" s="21"/>
      <c r="R15" s="21"/>
      <c r="S15" s="21"/>
      <c r="T15" s="21"/>
    </row>
    <row r="16" spans="2:21" s="20" customFormat="1" ht="14.25" customHeight="1" x14ac:dyDescent="0.25">
      <c r="B16" s="26" t="s">
        <v>143</v>
      </c>
      <c r="C16" s="75">
        <v>192</v>
      </c>
      <c r="D16" s="75">
        <v>177</v>
      </c>
      <c r="E16" s="30">
        <v>39</v>
      </c>
      <c r="F16" s="30">
        <v>44</v>
      </c>
      <c r="G16" s="30">
        <v>24</v>
      </c>
      <c r="H16" s="129">
        <v>-45.454545454545453</v>
      </c>
      <c r="I16" s="333">
        <v>-86.440677966101703</v>
      </c>
      <c r="J16" s="261"/>
      <c r="M16" s="26"/>
      <c r="N16" s="71"/>
      <c r="O16" s="21"/>
      <c r="P16" s="21"/>
      <c r="Q16" s="21"/>
      <c r="R16" s="21"/>
      <c r="S16" s="21"/>
      <c r="T16" s="21"/>
    </row>
    <row r="17" spans="2:20" s="72" customFormat="1" ht="14.25" customHeight="1" x14ac:dyDescent="0.25">
      <c r="B17" s="22" t="s">
        <v>180</v>
      </c>
      <c r="C17" s="75">
        <v>517</v>
      </c>
      <c r="D17" s="75">
        <v>594</v>
      </c>
      <c r="E17" s="30">
        <v>437</v>
      </c>
      <c r="F17" s="30">
        <v>530</v>
      </c>
      <c r="G17" s="30">
        <v>557</v>
      </c>
      <c r="H17" s="129">
        <v>5.0943396226415096</v>
      </c>
      <c r="I17" s="333">
        <v>-6.2289562289562292</v>
      </c>
      <c r="J17" s="261"/>
      <c r="M17" s="29"/>
      <c r="N17" s="29"/>
      <c r="O17" s="29"/>
      <c r="P17" s="29"/>
      <c r="Q17" s="29"/>
      <c r="R17" s="29"/>
      <c r="S17" s="29"/>
      <c r="T17" s="29"/>
    </row>
    <row r="18" spans="2:20" s="20" customFormat="1" ht="14.25" customHeight="1" x14ac:dyDescent="0.25">
      <c r="B18" s="33" t="s">
        <v>7</v>
      </c>
      <c r="C18" s="283">
        <v>39172</v>
      </c>
      <c r="D18" s="283">
        <v>39867</v>
      </c>
      <c r="E18" s="298">
        <v>36999</v>
      </c>
      <c r="F18" s="298">
        <v>40209</v>
      </c>
      <c r="G18" s="283">
        <v>38369</v>
      </c>
      <c r="H18" s="288">
        <v>-4.576089930115149</v>
      </c>
      <c r="I18" s="334">
        <v>-3.7574936664409164</v>
      </c>
      <c r="J18" s="172"/>
      <c r="M18" s="21"/>
      <c r="N18" s="21"/>
      <c r="O18" s="21"/>
      <c r="P18" s="21"/>
      <c r="Q18" s="21"/>
      <c r="R18" s="21"/>
      <c r="S18" s="21"/>
      <c r="T18" s="21"/>
    </row>
    <row r="19" spans="2:20" s="20" customFormat="1" ht="16.5" customHeight="1" x14ac:dyDescent="0.25">
      <c r="B19" s="401" t="s">
        <v>151</v>
      </c>
      <c r="C19" s="401"/>
      <c r="D19" s="401"/>
      <c r="E19" s="401"/>
      <c r="F19" s="401"/>
      <c r="G19" s="401"/>
      <c r="H19" s="401"/>
      <c r="I19" s="401"/>
      <c r="M19" s="21"/>
      <c r="N19" s="21"/>
      <c r="O19" s="21"/>
      <c r="P19" s="21"/>
      <c r="Q19" s="21"/>
      <c r="R19" s="21"/>
      <c r="S19" s="21"/>
      <c r="T19" s="21"/>
    </row>
    <row r="20" spans="2:20" s="20" customFormat="1" ht="12" customHeight="1" x14ac:dyDescent="0.25">
      <c r="B20" s="402" t="s">
        <v>55</v>
      </c>
      <c r="C20" s="402"/>
      <c r="D20" s="402"/>
      <c r="E20" s="402"/>
      <c r="F20" s="402"/>
      <c r="G20" s="402"/>
      <c r="H20" s="402"/>
      <c r="I20" s="402"/>
      <c r="M20" s="21"/>
      <c r="N20" s="21"/>
      <c r="O20" s="21"/>
      <c r="P20" s="21"/>
      <c r="Q20" s="21"/>
      <c r="R20" s="21"/>
      <c r="S20" s="21"/>
      <c r="T20" s="21"/>
    </row>
    <row r="21" spans="2:20" s="20" customFormat="1" x14ac:dyDescent="0.25">
      <c r="B21" s="294" t="s">
        <v>181</v>
      </c>
      <c r="C21" s="295"/>
      <c r="D21" s="295"/>
      <c r="E21" s="295"/>
      <c r="F21" s="295"/>
      <c r="G21" s="295"/>
      <c r="H21" s="295"/>
      <c r="I21" s="295"/>
      <c r="M21" s="340"/>
      <c r="N21" s="340"/>
      <c r="O21" s="286"/>
      <c r="P21" s="291"/>
      <c r="Q21" s="291"/>
      <c r="R21" s="291"/>
      <c r="S21" s="291"/>
      <c r="T21" s="21"/>
    </row>
    <row r="22" spans="2:20" ht="15" customHeight="1" x14ac:dyDescent="0.25">
      <c r="B22" s="20"/>
      <c r="H22" s="61"/>
      <c r="I22" s="61"/>
      <c r="M22" s="286"/>
      <c r="N22" s="291"/>
      <c r="O22" s="286"/>
      <c r="P22" s="291"/>
      <c r="Q22" s="291"/>
      <c r="R22" s="291"/>
      <c r="S22" s="291"/>
      <c r="T22" s="21"/>
    </row>
    <row r="23" spans="2:20" ht="15" customHeight="1" x14ac:dyDescent="0.25">
      <c r="M23" s="286"/>
      <c r="N23" s="291"/>
      <c r="O23" s="286"/>
      <c r="P23" s="291"/>
      <c r="Q23" s="291"/>
      <c r="R23" s="291"/>
      <c r="S23" s="291"/>
      <c r="T23" s="21"/>
    </row>
    <row r="24" spans="2:20" x14ac:dyDescent="0.25">
      <c r="I24" s="28"/>
      <c r="M24" s="286"/>
      <c r="N24" s="291"/>
      <c r="O24" s="286"/>
      <c r="P24" s="291"/>
      <c r="Q24" s="291"/>
      <c r="R24" s="291"/>
      <c r="S24" s="291"/>
      <c r="T24" s="21"/>
    </row>
    <row r="25" spans="2:20" x14ac:dyDescent="0.25">
      <c r="M25" s="21"/>
      <c r="N25" s="21"/>
      <c r="O25" s="21"/>
      <c r="P25" s="21"/>
      <c r="Q25" s="21"/>
      <c r="R25" s="21"/>
      <c r="S25" s="21"/>
      <c r="T25" s="21"/>
    </row>
    <row r="26" spans="2:20" x14ac:dyDescent="0.25">
      <c r="M26" s="21"/>
      <c r="N26" s="21"/>
      <c r="O26" s="21"/>
      <c r="P26" s="21"/>
      <c r="Q26" s="21"/>
      <c r="R26" s="21"/>
      <c r="S26" s="21"/>
      <c r="T26" s="21"/>
    </row>
    <row r="27" spans="2:20" x14ac:dyDescent="0.25">
      <c r="M27" s="21"/>
      <c r="N27" s="21"/>
      <c r="O27" s="21"/>
      <c r="P27" s="21"/>
      <c r="Q27" s="21"/>
      <c r="R27" s="21"/>
      <c r="S27" s="21"/>
      <c r="T27" s="21"/>
    </row>
    <row r="28" spans="2:20" x14ac:dyDescent="0.25">
      <c r="M28" s="21"/>
      <c r="N28" s="21"/>
      <c r="O28" s="21"/>
      <c r="P28" s="21"/>
      <c r="Q28" s="21"/>
      <c r="R28" s="21"/>
      <c r="S28" s="21"/>
      <c r="T28" s="21"/>
    </row>
    <row r="29" spans="2:20" x14ac:dyDescent="0.25">
      <c r="M29" s="21"/>
      <c r="N29" s="21"/>
      <c r="O29" s="21"/>
      <c r="P29" s="21"/>
      <c r="Q29" s="21"/>
      <c r="R29" s="21"/>
      <c r="S29" s="21"/>
      <c r="T29" s="21"/>
    </row>
    <row r="30" spans="2:20" x14ac:dyDescent="0.25">
      <c r="M30" s="21"/>
      <c r="N30" s="21"/>
      <c r="O30" s="21"/>
      <c r="P30" s="21"/>
      <c r="Q30" s="21"/>
      <c r="R30" s="21"/>
      <c r="S30" s="21"/>
      <c r="T30" s="21"/>
    </row>
    <row r="31" spans="2:20" x14ac:dyDescent="0.25">
      <c r="B31" s="21"/>
      <c r="C31" s="21"/>
      <c r="D31" s="21"/>
      <c r="E31" s="21"/>
      <c r="F31" s="21"/>
      <c r="G31" s="21"/>
      <c r="H31" s="21"/>
      <c r="I31" s="21"/>
      <c r="M31" s="21"/>
      <c r="N31" s="21"/>
      <c r="O31" s="21"/>
      <c r="P31" s="21"/>
      <c r="Q31" s="21"/>
      <c r="R31" s="21"/>
      <c r="S31" s="21"/>
      <c r="T31" s="21"/>
    </row>
    <row r="32" spans="2:20" x14ac:dyDescent="0.25">
      <c r="B32" s="21"/>
      <c r="C32" s="21"/>
      <c r="D32" s="21"/>
      <c r="E32" s="21"/>
      <c r="F32" s="21"/>
      <c r="G32" s="21"/>
      <c r="H32" s="21"/>
      <c r="I32" s="21"/>
      <c r="M32" s="21"/>
      <c r="N32" s="21"/>
      <c r="O32" s="21"/>
      <c r="P32" s="21"/>
      <c r="Q32" s="21"/>
      <c r="R32" s="21"/>
      <c r="S32" s="21"/>
      <c r="T32" s="21"/>
    </row>
    <row r="33" spans="2:20" x14ac:dyDescent="0.25">
      <c r="B33" s="21"/>
      <c r="C33" s="21"/>
      <c r="D33" s="21"/>
      <c r="E33" s="21"/>
      <c r="F33" s="21"/>
      <c r="G33" s="21"/>
      <c r="H33" s="21"/>
      <c r="I33" s="21"/>
      <c r="M33" s="21"/>
      <c r="N33" s="21"/>
      <c r="O33" s="21"/>
      <c r="P33" s="21"/>
      <c r="Q33" s="21"/>
      <c r="R33" s="21"/>
      <c r="S33" s="21"/>
      <c r="T33" s="21"/>
    </row>
    <row r="34" spans="2:20" x14ac:dyDescent="0.25">
      <c r="B34" s="21"/>
      <c r="C34" s="21"/>
      <c r="D34" s="21"/>
      <c r="E34" s="21"/>
      <c r="F34" s="21"/>
      <c r="G34" s="21"/>
      <c r="H34" s="21"/>
      <c r="I34" s="21"/>
      <c r="M34" s="21"/>
      <c r="N34" s="21"/>
      <c r="O34" s="21"/>
      <c r="P34" s="21"/>
      <c r="Q34" s="21"/>
      <c r="R34" s="21"/>
      <c r="S34" s="21"/>
      <c r="T34" s="21"/>
    </row>
    <row r="35" spans="2:20" x14ac:dyDescent="0.25">
      <c r="B35" s="21"/>
      <c r="C35" s="21"/>
      <c r="D35" s="21"/>
      <c r="E35" s="21"/>
      <c r="F35" s="21"/>
      <c r="G35" s="21"/>
      <c r="H35" s="21"/>
      <c r="I35" s="21"/>
      <c r="M35" s="21"/>
      <c r="N35" s="21"/>
      <c r="O35" s="21"/>
      <c r="P35" s="21"/>
      <c r="Q35" s="21"/>
      <c r="R35" s="21"/>
      <c r="S35" s="21"/>
      <c r="T35" s="21"/>
    </row>
    <row r="36" spans="2:20" x14ac:dyDescent="0.25">
      <c r="B36" s="21"/>
      <c r="C36" s="21"/>
      <c r="D36" s="21"/>
      <c r="E36" s="21"/>
      <c r="F36" s="21"/>
      <c r="G36" s="21"/>
      <c r="H36" s="21"/>
      <c r="I36" s="21"/>
      <c r="M36" s="21"/>
      <c r="N36" s="21"/>
      <c r="O36" s="21"/>
      <c r="P36" s="21"/>
      <c r="Q36" s="21"/>
      <c r="R36" s="21"/>
      <c r="S36" s="21"/>
      <c r="T36" s="21"/>
    </row>
    <row r="37" spans="2:20" x14ac:dyDescent="0.25">
      <c r="B37" s="21"/>
      <c r="C37" s="21"/>
      <c r="D37" s="29"/>
      <c r="E37" s="21"/>
      <c r="F37" s="21"/>
      <c r="G37" s="21"/>
      <c r="H37" s="21"/>
      <c r="I37" s="21"/>
      <c r="M37" s="21"/>
      <c r="N37" s="21"/>
      <c r="O37" s="21"/>
      <c r="P37" s="21"/>
      <c r="Q37" s="21"/>
      <c r="R37" s="21"/>
      <c r="S37" s="21"/>
      <c r="T37" s="21"/>
    </row>
    <row r="38" spans="2:20" x14ac:dyDescent="0.25">
      <c r="B38" s="21"/>
      <c r="C38" s="21"/>
      <c r="D38" s="21"/>
      <c r="E38" s="21"/>
      <c r="F38" s="21"/>
      <c r="G38" s="21"/>
      <c r="H38" s="21"/>
      <c r="I38" s="21"/>
      <c r="M38" s="21"/>
      <c r="N38" s="21"/>
      <c r="O38" s="21"/>
      <c r="P38" s="21"/>
      <c r="Q38" s="21"/>
      <c r="R38" s="21"/>
      <c r="S38" s="21"/>
      <c r="T38" s="21"/>
    </row>
    <row r="39" spans="2:20" x14ac:dyDescent="0.25">
      <c r="B39" s="21"/>
      <c r="C39" s="21"/>
      <c r="D39" s="68"/>
      <c r="E39" s="68"/>
      <c r="F39" s="68"/>
      <c r="G39" s="68"/>
      <c r="H39" s="68"/>
      <c r="I39" s="21"/>
      <c r="M39" s="21"/>
      <c r="N39" s="21"/>
      <c r="O39" s="21"/>
      <c r="P39" s="21"/>
      <c r="Q39" s="21"/>
      <c r="R39" s="21"/>
      <c r="S39" s="21"/>
      <c r="T39" s="21"/>
    </row>
    <row r="40" spans="2:20" x14ac:dyDescent="0.25">
      <c r="B40" s="21"/>
      <c r="C40" s="21"/>
      <c r="D40" s="68"/>
      <c r="E40" s="68"/>
      <c r="F40" s="68"/>
      <c r="G40" s="68"/>
      <c r="H40" s="68"/>
      <c r="I40" s="21"/>
      <c r="M40" s="21"/>
      <c r="N40" s="21"/>
      <c r="O40" s="21"/>
      <c r="P40" s="21"/>
      <c r="Q40" s="21"/>
      <c r="R40" s="21"/>
      <c r="S40" s="21"/>
      <c r="T40" s="21"/>
    </row>
    <row r="41" spans="2:20" x14ac:dyDescent="0.25">
      <c r="B41" s="21"/>
      <c r="C41" s="21"/>
      <c r="D41" s="68"/>
      <c r="E41" s="68"/>
      <c r="F41" s="68"/>
      <c r="G41" s="68"/>
      <c r="H41" s="68"/>
      <c r="I41" s="21"/>
      <c r="M41" s="21"/>
      <c r="N41" s="21"/>
      <c r="O41" s="21"/>
      <c r="P41" s="21"/>
      <c r="Q41" s="21"/>
      <c r="R41" s="21"/>
      <c r="S41" s="21"/>
      <c r="T41" s="21"/>
    </row>
    <row r="42" spans="2:20" x14ac:dyDescent="0.25">
      <c r="B42" s="21"/>
      <c r="C42" s="21"/>
      <c r="D42" s="68"/>
      <c r="E42" s="68"/>
      <c r="F42" s="68"/>
      <c r="G42" s="68"/>
      <c r="H42" s="68"/>
      <c r="I42" s="21"/>
      <c r="M42" s="21"/>
      <c r="N42" s="21"/>
      <c r="O42" s="21"/>
      <c r="P42" s="21"/>
      <c r="Q42" s="21"/>
      <c r="R42" s="21"/>
      <c r="S42" s="21"/>
      <c r="T42" s="21"/>
    </row>
    <row r="43" spans="2:20" x14ac:dyDescent="0.25">
      <c r="B43" s="21"/>
      <c r="C43" s="21"/>
      <c r="D43" s="68"/>
      <c r="E43" s="68"/>
      <c r="F43" s="68"/>
      <c r="G43" s="68"/>
      <c r="H43" s="68"/>
      <c r="I43" s="21"/>
      <c r="M43" s="21"/>
      <c r="N43" s="21"/>
      <c r="O43" s="21"/>
      <c r="P43" s="21"/>
      <c r="Q43" s="21"/>
      <c r="R43" s="21"/>
      <c r="S43" s="21"/>
      <c r="T43" s="21"/>
    </row>
    <row r="44" spans="2:20" x14ac:dyDescent="0.25">
      <c r="B44" s="21"/>
      <c r="C44" s="21"/>
      <c r="D44" s="68"/>
      <c r="E44" s="68"/>
      <c r="F44" s="68"/>
      <c r="G44" s="68"/>
      <c r="H44" s="68"/>
      <c r="I44" s="21"/>
      <c r="M44" s="21"/>
      <c r="N44" s="21"/>
      <c r="O44" s="21"/>
      <c r="P44" s="21"/>
      <c r="Q44" s="21"/>
      <c r="R44" s="21"/>
      <c r="S44" s="21"/>
      <c r="T44" s="21"/>
    </row>
    <row r="45" spans="2:20" x14ac:dyDescent="0.25">
      <c r="B45" s="21"/>
      <c r="C45" s="21"/>
      <c r="D45" s="68"/>
      <c r="E45" s="68"/>
      <c r="F45" s="68"/>
      <c r="G45" s="68"/>
      <c r="H45" s="68"/>
      <c r="I45" s="21"/>
      <c r="M45" s="21"/>
      <c r="N45" s="21"/>
      <c r="O45" s="21"/>
      <c r="P45" s="21"/>
      <c r="Q45" s="21"/>
      <c r="R45" s="21"/>
      <c r="S45" s="21"/>
      <c r="T45" s="21"/>
    </row>
    <row r="46" spans="2:20" x14ac:dyDescent="0.25">
      <c r="B46" s="21"/>
      <c r="C46" s="21"/>
      <c r="D46" s="68"/>
      <c r="E46" s="68"/>
      <c r="F46" s="68"/>
      <c r="G46" s="68"/>
      <c r="H46" s="68"/>
      <c r="I46" s="21"/>
      <c r="M46" s="21"/>
      <c r="N46" s="21"/>
      <c r="O46" s="21"/>
      <c r="P46" s="21"/>
      <c r="Q46" s="21"/>
      <c r="R46" s="21"/>
      <c r="S46" s="21"/>
      <c r="T46" s="21"/>
    </row>
    <row r="47" spans="2:20" x14ac:dyDescent="0.25">
      <c r="B47" s="21"/>
      <c r="C47" s="21"/>
      <c r="D47" s="68"/>
      <c r="E47" s="68"/>
      <c r="F47" s="68"/>
      <c r="G47" s="68"/>
      <c r="H47" s="68"/>
      <c r="I47" s="21"/>
      <c r="M47" s="21"/>
      <c r="N47" s="21"/>
      <c r="O47" s="21"/>
      <c r="P47" s="21"/>
      <c r="Q47" s="21"/>
      <c r="R47" s="21"/>
      <c r="S47" s="21"/>
      <c r="T47" s="21"/>
    </row>
    <row r="48" spans="2:20" x14ac:dyDescent="0.25">
      <c r="B48" s="21"/>
      <c r="C48" s="21"/>
      <c r="D48" s="68"/>
      <c r="E48" s="68"/>
      <c r="F48" s="68"/>
      <c r="G48" s="68"/>
      <c r="H48" s="68"/>
      <c r="I48" s="21"/>
      <c r="M48" s="21"/>
      <c r="N48" s="21"/>
      <c r="O48" s="21"/>
      <c r="P48" s="21"/>
      <c r="Q48" s="21"/>
      <c r="R48" s="21"/>
      <c r="S48" s="21"/>
      <c r="T48" s="21"/>
    </row>
    <row r="49" spans="2:20" x14ac:dyDescent="0.25">
      <c r="B49" s="21"/>
      <c r="C49" s="21"/>
      <c r="D49" s="68"/>
      <c r="E49" s="68"/>
      <c r="F49" s="68"/>
      <c r="G49" s="68"/>
      <c r="H49" s="68"/>
      <c r="I49" s="21"/>
      <c r="M49" s="21"/>
      <c r="N49" s="21"/>
      <c r="O49" s="21"/>
      <c r="P49" s="21"/>
      <c r="Q49" s="21"/>
      <c r="R49" s="21"/>
      <c r="S49" s="21"/>
      <c r="T49" s="21"/>
    </row>
    <row r="50" spans="2:20" x14ac:dyDescent="0.25">
      <c r="B50" s="21"/>
      <c r="C50" s="21"/>
      <c r="D50" s="68"/>
      <c r="E50" s="68"/>
      <c r="F50" s="68"/>
      <c r="G50" s="68"/>
      <c r="H50" s="68"/>
      <c r="I50" s="21"/>
      <c r="M50" s="21"/>
      <c r="N50" s="21"/>
      <c r="O50" s="21"/>
      <c r="P50" s="21"/>
      <c r="Q50" s="21"/>
      <c r="R50" s="21"/>
      <c r="S50" s="21"/>
      <c r="T50" s="21"/>
    </row>
    <row r="51" spans="2:20" x14ac:dyDescent="0.25">
      <c r="B51" s="21"/>
      <c r="C51" s="21"/>
      <c r="D51" s="68"/>
      <c r="E51" s="68"/>
      <c r="F51" s="68"/>
      <c r="G51" s="68"/>
      <c r="H51" s="68"/>
      <c r="I51" s="21"/>
    </row>
    <row r="52" spans="2:20" x14ac:dyDescent="0.25">
      <c r="B52" s="21"/>
      <c r="C52" s="21"/>
      <c r="D52" s="68"/>
      <c r="E52" s="68"/>
      <c r="F52" s="68"/>
      <c r="G52" s="68"/>
      <c r="H52" s="68"/>
      <c r="I52" s="21"/>
    </row>
    <row r="53" spans="2:20" x14ac:dyDescent="0.25">
      <c r="B53" s="21"/>
      <c r="C53" s="21"/>
      <c r="D53" s="68"/>
      <c r="E53" s="68"/>
      <c r="F53" s="68"/>
      <c r="G53" s="68"/>
      <c r="H53" s="68"/>
      <c r="I53" s="21"/>
    </row>
    <row r="54" spans="2:20" x14ac:dyDescent="0.25">
      <c r="B54" s="21"/>
      <c r="C54" s="21"/>
      <c r="D54" s="68"/>
      <c r="E54" s="68"/>
      <c r="F54" s="68"/>
      <c r="G54" s="68"/>
      <c r="H54" s="68"/>
      <c r="I54" s="21"/>
    </row>
    <row r="55" spans="2:20" x14ac:dyDescent="0.25">
      <c r="B55" s="21"/>
      <c r="C55" s="21"/>
      <c r="D55" s="68"/>
      <c r="E55" s="68"/>
      <c r="F55" s="68"/>
      <c r="G55" s="68"/>
      <c r="H55" s="68"/>
      <c r="I55" s="21"/>
    </row>
    <row r="56" spans="2:20" x14ac:dyDescent="0.25">
      <c r="B56" s="21"/>
      <c r="C56" s="21"/>
      <c r="D56" s="21"/>
      <c r="E56" s="21"/>
      <c r="F56" s="21"/>
      <c r="G56" s="21"/>
      <c r="H56" s="21"/>
      <c r="I56" s="21"/>
    </row>
    <row r="57" spans="2:20" x14ac:dyDescent="0.25">
      <c r="B57" s="21"/>
      <c r="C57" s="21"/>
      <c r="D57" s="21"/>
      <c r="E57" s="21"/>
      <c r="F57" s="21"/>
      <c r="G57" s="21"/>
      <c r="H57" s="21"/>
      <c r="I57" s="21"/>
    </row>
    <row r="58" spans="2:20" x14ac:dyDescent="0.25">
      <c r="B58" s="21"/>
      <c r="C58" s="21"/>
      <c r="D58" s="21"/>
      <c r="E58" s="21"/>
      <c r="F58" s="21"/>
      <c r="G58" s="21"/>
      <c r="H58" s="21"/>
      <c r="I58" s="21"/>
    </row>
    <row r="59" spans="2:20" x14ac:dyDescent="0.25">
      <c r="B59" s="21"/>
      <c r="C59" s="21"/>
      <c r="D59" s="21"/>
      <c r="E59" s="21"/>
      <c r="F59" s="21"/>
      <c r="G59" s="21"/>
      <c r="H59" s="21"/>
      <c r="I59" s="21"/>
    </row>
    <row r="60" spans="2:20" x14ac:dyDescent="0.25">
      <c r="B60" s="21"/>
      <c r="C60" s="21"/>
      <c r="D60" s="21"/>
      <c r="E60" s="21"/>
      <c r="F60" s="21"/>
      <c r="G60" s="21"/>
      <c r="H60" s="21"/>
      <c r="I60" s="21"/>
    </row>
    <row r="61" spans="2:20" x14ac:dyDescent="0.25">
      <c r="B61" s="21"/>
      <c r="C61" s="21"/>
      <c r="D61" s="21"/>
      <c r="E61" s="21"/>
      <c r="F61" s="21"/>
      <c r="G61" s="21"/>
      <c r="H61" s="21"/>
      <c r="I61" s="21"/>
    </row>
    <row r="62" spans="2:20" x14ac:dyDescent="0.25">
      <c r="B62" s="21"/>
      <c r="C62" s="21"/>
      <c r="D62" s="21"/>
      <c r="E62" s="21"/>
      <c r="F62" s="21"/>
      <c r="G62" s="21"/>
      <c r="H62" s="21"/>
      <c r="I62" s="21"/>
    </row>
    <row r="63" spans="2:20" x14ac:dyDescent="0.25">
      <c r="B63" s="21"/>
      <c r="C63" s="21"/>
      <c r="D63" s="21"/>
      <c r="E63" s="21"/>
      <c r="F63" s="21"/>
      <c r="G63" s="21"/>
      <c r="H63" s="21"/>
      <c r="I63" s="21"/>
    </row>
    <row r="64" spans="2:20" x14ac:dyDescent="0.25">
      <c r="B64" s="21"/>
      <c r="C64" s="21"/>
      <c r="D64" s="21"/>
      <c r="E64" s="21"/>
      <c r="F64" s="21"/>
      <c r="G64" s="21"/>
      <c r="H64" s="21"/>
      <c r="I64" s="21"/>
    </row>
    <row r="65" spans="2:9" x14ac:dyDescent="0.25">
      <c r="B65" s="21"/>
      <c r="C65" s="21"/>
      <c r="D65" s="21"/>
      <c r="E65" s="21"/>
      <c r="F65" s="21"/>
      <c r="G65" s="21"/>
      <c r="H65" s="21"/>
      <c r="I65" s="21"/>
    </row>
    <row r="66" spans="2:9" x14ac:dyDescent="0.25">
      <c r="B66" s="21"/>
      <c r="C66" s="21"/>
      <c r="D66" s="21"/>
      <c r="E66" s="21"/>
      <c r="F66" s="21"/>
      <c r="G66" s="21"/>
      <c r="H66" s="21"/>
      <c r="I66" s="21"/>
    </row>
    <row r="67" spans="2:9" x14ac:dyDescent="0.25">
      <c r="B67" s="21"/>
      <c r="C67" s="21"/>
      <c r="D67" s="21"/>
      <c r="E67" s="21"/>
      <c r="F67" s="21"/>
      <c r="G67" s="21"/>
      <c r="H67" s="21"/>
      <c r="I67" s="21"/>
    </row>
    <row r="68" spans="2:9" x14ac:dyDescent="0.25">
      <c r="B68" s="21"/>
      <c r="C68" s="21"/>
      <c r="D68" s="21"/>
      <c r="E68" s="21"/>
      <c r="F68" s="21"/>
      <c r="G68" s="21"/>
      <c r="H68" s="21"/>
      <c r="I68" s="21"/>
    </row>
    <row r="69" spans="2:9" x14ac:dyDescent="0.25">
      <c r="B69" s="21"/>
      <c r="C69" s="21"/>
      <c r="D69" s="21"/>
      <c r="E69" s="21"/>
      <c r="F69" s="21"/>
      <c r="G69" s="21"/>
      <c r="H69" s="21"/>
      <c r="I69" s="21"/>
    </row>
    <row r="70" spans="2:9" x14ac:dyDescent="0.25">
      <c r="B70" s="21"/>
      <c r="C70" s="21"/>
      <c r="D70" s="21"/>
      <c r="E70" s="21"/>
      <c r="F70" s="21"/>
      <c r="G70" s="21"/>
      <c r="H70" s="21"/>
      <c r="I70" s="21"/>
    </row>
    <row r="71" spans="2:9" x14ac:dyDescent="0.25">
      <c r="B71" s="21"/>
      <c r="C71" s="21"/>
      <c r="D71" s="21"/>
      <c r="E71" s="21"/>
      <c r="F71" s="21"/>
      <c r="G71" s="21"/>
      <c r="H71" s="21"/>
      <c r="I71" s="21"/>
    </row>
    <row r="72" spans="2:9" x14ac:dyDescent="0.25">
      <c r="B72" s="21"/>
      <c r="C72" s="21"/>
      <c r="D72" s="21"/>
      <c r="E72" s="21"/>
      <c r="F72" s="21"/>
      <c r="G72" s="21"/>
      <c r="H72" s="21"/>
      <c r="I72" s="21"/>
    </row>
    <row r="73" spans="2:9" x14ac:dyDescent="0.25">
      <c r="B73" s="21"/>
      <c r="C73" s="21"/>
      <c r="D73" s="21"/>
      <c r="E73" s="21"/>
      <c r="F73" s="21"/>
      <c r="G73" s="21"/>
      <c r="H73" s="21"/>
      <c r="I73" s="21"/>
    </row>
    <row r="74" spans="2:9" x14ac:dyDescent="0.25">
      <c r="B74" s="21"/>
      <c r="C74" s="21"/>
      <c r="D74" s="21"/>
      <c r="E74" s="21"/>
      <c r="F74" s="21"/>
      <c r="G74" s="21"/>
      <c r="H74" s="21"/>
      <c r="I74" s="21"/>
    </row>
    <row r="75" spans="2:9" x14ac:dyDescent="0.25">
      <c r="B75" s="21"/>
      <c r="C75" s="21"/>
      <c r="D75" s="21"/>
      <c r="E75" s="21"/>
      <c r="F75" s="21"/>
      <c r="G75" s="21"/>
      <c r="H75" s="21"/>
      <c r="I75" s="21"/>
    </row>
    <row r="76" spans="2:9" x14ac:dyDescent="0.25">
      <c r="B76" s="21"/>
      <c r="C76" s="21"/>
      <c r="D76" s="21"/>
      <c r="E76" s="21"/>
      <c r="F76" s="21"/>
      <c r="G76" s="21"/>
      <c r="H76" s="21"/>
      <c r="I76" s="21"/>
    </row>
    <row r="77" spans="2:9" x14ac:dyDescent="0.25">
      <c r="B77" s="21"/>
      <c r="C77" s="21"/>
      <c r="D77" s="21"/>
      <c r="E77" s="21"/>
      <c r="F77" s="21"/>
      <c r="G77" s="21"/>
      <c r="H77" s="21"/>
      <c r="I77" s="21"/>
    </row>
    <row r="78" spans="2:9" x14ac:dyDescent="0.25">
      <c r="B78" s="21"/>
      <c r="C78" s="21"/>
      <c r="D78" s="21"/>
      <c r="E78" s="21"/>
      <c r="F78" s="21"/>
      <c r="G78" s="21"/>
      <c r="H78" s="21"/>
      <c r="I78" s="21"/>
    </row>
  </sheetData>
  <mergeCells count="3">
    <mergeCell ref="B20:I20"/>
    <mergeCell ref="H3:I3"/>
    <mergeCell ref="B19:I19"/>
  </mergeCells>
  <conditionalFormatting sqref="B14:B16 B10:B12">
    <cfRule type="expression" dxfId="7" priority="9" stopIfTrue="1">
      <formula>(MID(#REF!,1,5)="Total")</formula>
    </cfRule>
  </conditionalFormatting>
  <conditionalFormatting sqref="B13">
    <cfRule type="expression" dxfId="6" priority="10" stopIfTrue="1">
      <formula>(MID(#REF!,1,5)="Total")</formula>
    </cfRule>
  </conditionalFormatting>
  <conditionalFormatting sqref="B8">
    <cfRule type="expression" dxfId="5" priority="11" stopIfTrue="1">
      <formula>(MID(#REF!,1,5)="Total")</formula>
    </cfRule>
  </conditionalFormatting>
  <conditionalFormatting sqref="B5 B7">
    <cfRule type="expression" dxfId="4" priority="12" stopIfTrue="1">
      <formula>(MID(#REF!,1,5)="Total")</formula>
    </cfRule>
  </conditionalFormatting>
  <conditionalFormatting sqref="M12:M14 M8:M10">
    <cfRule type="expression" dxfId="3" priority="5" stopIfTrue="1">
      <formula>(MID(#REF!,1,5)="Total")</formula>
    </cfRule>
  </conditionalFormatting>
  <conditionalFormatting sqref="M11">
    <cfRule type="expression" dxfId="2" priority="6" stopIfTrue="1">
      <formula>(MID(#REF!,1,5)="Total")</formula>
    </cfRule>
  </conditionalFormatting>
  <conditionalFormatting sqref="M6">
    <cfRule type="expression" dxfId="1" priority="7" stopIfTrue="1">
      <formula>(MID(#REF!,1,5)="Total")</formula>
    </cfRule>
  </conditionalFormatting>
  <conditionalFormatting sqref="M3 M5">
    <cfRule type="expression" dxfId="0" priority="8" stopIfTrue="1">
      <formula>(MID(#REF!,1,5)="Total")</formula>
    </cfRule>
  </conditionalFormatting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L18"/>
  <sheetViews>
    <sheetView workbookViewId="0">
      <selection activeCell="F23" sqref="F23"/>
    </sheetView>
  </sheetViews>
  <sheetFormatPr baseColWidth="10" defaultRowHeight="15" x14ac:dyDescent="0.25"/>
  <sheetData>
    <row r="2" spans="2:12" x14ac:dyDescent="0.25">
      <c r="B2" s="221" t="s">
        <v>167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6" customHeight="1" x14ac:dyDescent="0.25"/>
    <row r="6" spans="2:12" x14ac:dyDescent="0.25">
      <c r="H6" s="343"/>
    </row>
    <row r="15" spans="2:12" x14ac:dyDescent="0.25">
      <c r="B15" s="377"/>
      <c r="C15" s="377"/>
      <c r="D15" s="377"/>
      <c r="E15" s="377"/>
      <c r="F15" s="377"/>
      <c r="G15" s="377"/>
      <c r="H15" s="377"/>
      <c r="I15" s="377"/>
      <c r="J15" s="377"/>
    </row>
    <row r="16" spans="2:12" x14ac:dyDescent="0.25">
      <c r="B16" s="102"/>
    </row>
    <row r="17" spans="2:10" ht="40.5" customHeight="1" x14ac:dyDescent="0.25">
      <c r="B17" s="377" t="s">
        <v>144</v>
      </c>
      <c r="C17" s="377"/>
      <c r="D17" s="377"/>
      <c r="E17" s="377"/>
      <c r="F17" s="377"/>
      <c r="G17" s="377"/>
      <c r="H17" s="377"/>
      <c r="I17" s="377"/>
      <c r="J17" s="377"/>
    </row>
    <row r="18" spans="2:10" x14ac:dyDescent="0.25">
      <c r="B18" s="102" t="s">
        <v>56</v>
      </c>
      <c r="C18" s="20"/>
      <c r="D18" s="20"/>
      <c r="E18" s="20"/>
      <c r="F18" s="20"/>
      <c r="G18" s="20"/>
      <c r="H18" s="20"/>
      <c r="I18" s="20"/>
      <c r="J18" s="20"/>
    </row>
  </sheetData>
  <mergeCells count="2">
    <mergeCell ref="B15:J15"/>
    <mergeCell ref="B17:J17"/>
  </mergeCells>
  <pageMargins left="0.7" right="0.7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zoomScaleNormal="100" workbookViewId="0">
      <selection activeCell="D15" sqref="D15"/>
    </sheetView>
  </sheetViews>
  <sheetFormatPr baseColWidth="10" defaultRowHeight="15" x14ac:dyDescent="0.25"/>
  <cols>
    <col min="1" max="1" width="2.28515625" style="20" customWidth="1"/>
    <col min="2" max="2" width="19" style="72" customWidth="1"/>
    <col min="3" max="4" width="8.85546875" style="72" customWidth="1"/>
    <col min="5" max="5" width="6" style="72" customWidth="1"/>
    <col min="6" max="6" width="31.28515625" style="72" customWidth="1"/>
    <col min="7" max="8" width="11.42578125" style="72"/>
    <col min="9" max="16384" width="11.42578125" style="20"/>
  </cols>
  <sheetData>
    <row r="3" spans="1:14" x14ac:dyDescent="0.25">
      <c r="B3" s="72" t="s">
        <v>73</v>
      </c>
    </row>
    <row r="5" spans="1:14" x14ac:dyDescent="0.25">
      <c r="A5" s="21"/>
      <c r="B5" s="80"/>
      <c r="C5" s="182" t="s">
        <v>22</v>
      </c>
      <c r="D5" s="182" t="s">
        <v>42</v>
      </c>
      <c r="E5" s="29"/>
      <c r="G5" s="183" t="s">
        <v>22</v>
      </c>
      <c r="H5" s="183" t="s">
        <v>41</v>
      </c>
    </row>
    <row r="6" spans="1:14" x14ac:dyDescent="0.25">
      <c r="A6" s="21"/>
      <c r="B6" s="135" t="s">
        <v>44</v>
      </c>
      <c r="C6" s="189">
        <v>16.554555778806673</v>
      </c>
      <c r="D6" s="189">
        <v>71.419635643357921</v>
      </c>
      <c r="E6" s="29"/>
      <c r="F6" s="184" t="s">
        <v>86</v>
      </c>
      <c r="G6" s="186">
        <v>92.136188023180949</v>
      </c>
      <c r="H6" s="186">
        <v>96.270390384324017</v>
      </c>
    </row>
    <row r="7" spans="1:14" x14ac:dyDescent="0.25">
      <c r="A7" s="21"/>
      <c r="B7" s="135" t="s">
        <v>9</v>
      </c>
      <c r="C7" s="189">
        <v>36.970385253778282</v>
      </c>
      <c r="D7" s="189">
        <v>13.826265995986342</v>
      </c>
      <c r="E7" s="29"/>
      <c r="F7" s="185" t="s">
        <v>29</v>
      </c>
      <c r="G7" s="187">
        <v>7.8638119768190604</v>
      </c>
      <c r="H7" s="187">
        <v>3.7296096156759759</v>
      </c>
    </row>
    <row r="8" spans="1:14" x14ac:dyDescent="0.25">
      <c r="A8" s="79"/>
      <c r="B8" s="179" t="s">
        <v>10</v>
      </c>
      <c r="C8" s="189">
        <v>46.475058967415045</v>
      </c>
      <c r="D8" s="189">
        <v>14.754098360655737</v>
      </c>
      <c r="E8" s="29"/>
      <c r="F8" s="188"/>
      <c r="G8" s="188"/>
      <c r="H8" s="188"/>
    </row>
    <row r="9" spans="1:14" x14ac:dyDescent="0.25">
      <c r="A9" s="78"/>
      <c r="B9" s="179"/>
      <c r="C9" s="189"/>
      <c r="D9" s="189"/>
      <c r="E9" s="29"/>
      <c r="F9" s="180"/>
      <c r="G9" s="181"/>
      <c r="H9" s="181"/>
    </row>
    <row r="10" spans="1:14" x14ac:dyDescent="0.25">
      <c r="A10" s="83"/>
      <c r="B10" s="62"/>
      <c r="C10" s="190">
        <f>SUM(C6:C9)</f>
        <v>100</v>
      </c>
      <c r="D10" s="215">
        <f>SUM(D6:D9)</f>
        <v>100</v>
      </c>
      <c r="E10" s="29"/>
      <c r="F10" s="180"/>
      <c r="G10" s="181"/>
      <c r="H10" s="181"/>
    </row>
    <row r="11" spans="1:14" x14ac:dyDescent="0.25">
      <c r="A11" s="83"/>
      <c r="B11" s="62"/>
      <c r="C11" s="190"/>
      <c r="D11" s="191"/>
      <c r="E11" s="29"/>
      <c r="F11" s="180"/>
      <c r="G11" s="181"/>
      <c r="H11" s="181"/>
    </row>
    <row r="12" spans="1:14" x14ac:dyDescent="0.25">
      <c r="A12" s="83"/>
      <c r="B12" s="62" t="s">
        <v>63</v>
      </c>
      <c r="E12" s="29"/>
      <c r="F12" s="20"/>
      <c r="G12" s="62" t="s">
        <v>62</v>
      </c>
      <c r="H12" s="20"/>
    </row>
    <row r="13" spans="1:14" x14ac:dyDescent="0.25">
      <c r="A13" s="78"/>
      <c r="B13" s="80"/>
      <c r="C13" s="182" t="s">
        <v>22</v>
      </c>
      <c r="D13" s="182" t="s">
        <v>42</v>
      </c>
      <c r="E13" s="29"/>
      <c r="F13" s="80"/>
      <c r="G13" s="182" t="s">
        <v>22</v>
      </c>
      <c r="H13" s="182" t="s">
        <v>42</v>
      </c>
    </row>
    <row r="14" spans="1:14" x14ac:dyDescent="0.25">
      <c r="A14" s="81"/>
      <c r="B14" s="135" t="s">
        <v>44</v>
      </c>
      <c r="C14" s="189">
        <v>1895</v>
      </c>
      <c r="D14" s="189">
        <v>28632</v>
      </c>
      <c r="E14" s="29"/>
      <c r="F14" s="135" t="s">
        <v>44</v>
      </c>
      <c r="G14" s="189">
        <v>2207</v>
      </c>
      <c r="H14" s="189">
        <v>27305</v>
      </c>
      <c r="J14" s="20">
        <f>C14/$J$18*100</f>
        <v>16.554555778806673</v>
      </c>
      <c r="K14" s="338">
        <f>D14/$K$18*100</f>
        <v>75.10032786885246</v>
      </c>
      <c r="M14" s="20">
        <f>C14/C18*100</f>
        <v>15.252736638763684</v>
      </c>
      <c r="N14" s="338">
        <f>D14/D18*100</f>
        <v>72.299378819251544</v>
      </c>
    </row>
    <row r="15" spans="1:14" x14ac:dyDescent="0.25">
      <c r="A15" s="82"/>
      <c r="B15" s="135" t="s">
        <v>9</v>
      </c>
      <c r="C15" s="189">
        <v>4232</v>
      </c>
      <c r="D15" s="189">
        <v>5309</v>
      </c>
      <c r="E15" s="29"/>
      <c r="F15" s="135" t="s">
        <v>9</v>
      </c>
      <c r="G15" s="189">
        <v>3855</v>
      </c>
      <c r="H15" s="189">
        <v>7233</v>
      </c>
      <c r="J15" s="338">
        <f t="shared" ref="J15:J16" si="0">C15/$J$18*100</f>
        <v>36.970385253778282</v>
      </c>
      <c r="K15" s="338">
        <f t="shared" ref="K15:K16" si="1">D15/$K$18*100</f>
        <v>13.925245901639343</v>
      </c>
    </row>
    <row r="16" spans="1:14" x14ac:dyDescent="0.25">
      <c r="B16" s="179" t="s">
        <v>23</v>
      </c>
      <c r="C16" s="189">
        <v>5320</v>
      </c>
      <c r="D16" s="189">
        <v>4184</v>
      </c>
      <c r="E16" s="29"/>
      <c r="F16" s="179" t="s">
        <v>23</v>
      </c>
      <c r="G16" s="189">
        <v>3340.0000000000005</v>
      </c>
      <c r="H16" s="189">
        <v>4289</v>
      </c>
      <c r="J16" s="338">
        <f t="shared" si="0"/>
        <v>46.475058967415045</v>
      </c>
      <c r="K16" s="338">
        <f t="shared" si="1"/>
        <v>10.974426229508197</v>
      </c>
    </row>
    <row r="17" spans="1:16" x14ac:dyDescent="0.25">
      <c r="B17" s="179" t="s">
        <v>43</v>
      </c>
      <c r="C17" s="189">
        <v>977</v>
      </c>
      <c r="D17" s="189">
        <v>1477</v>
      </c>
      <c r="E17" s="29"/>
      <c r="F17" s="179" t="s">
        <v>43</v>
      </c>
      <c r="G17" s="189">
        <v>19752</v>
      </c>
      <c r="H17" s="189">
        <v>1382</v>
      </c>
    </row>
    <row r="18" spans="1:16" x14ac:dyDescent="0.25">
      <c r="B18" s="62"/>
      <c r="C18" s="190">
        <v>12424</v>
      </c>
      <c r="D18" s="191">
        <v>39602</v>
      </c>
      <c r="F18" s="62"/>
      <c r="G18" s="190">
        <v>29154</v>
      </c>
      <c r="H18" s="191">
        <v>40209</v>
      </c>
      <c r="J18" s="341">
        <f>SUM(C14:C16)</f>
        <v>11447</v>
      </c>
      <c r="K18" s="341">
        <f>SUM(D14:D16)</f>
        <v>38125</v>
      </c>
    </row>
    <row r="19" spans="1:16" x14ac:dyDescent="0.25">
      <c r="B19" s="62"/>
      <c r="C19" s="190"/>
      <c r="D19" s="191"/>
      <c r="F19" s="62"/>
      <c r="G19" s="190"/>
      <c r="H19" s="191"/>
    </row>
    <row r="20" spans="1:16" x14ac:dyDescent="0.25">
      <c r="B20" s="29"/>
      <c r="C20" s="88"/>
      <c r="D20" s="87"/>
      <c r="J20" s="29"/>
      <c r="K20" s="88"/>
      <c r="L20" s="87"/>
      <c r="M20" s="72"/>
      <c r="N20" s="72"/>
      <c r="O20" s="72"/>
      <c r="P20" s="72"/>
    </row>
    <row r="21" spans="1:16" x14ac:dyDescent="0.25">
      <c r="B21" s="80"/>
      <c r="C21" s="182"/>
      <c r="D21" s="182"/>
      <c r="E21" s="29"/>
      <c r="F21" s="29"/>
      <c r="G21" s="29"/>
    </row>
    <row r="22" spans="1:16" x14ac:dyDescent="0.25">
      <c r="A22" s="87"/>
      <c r="C22" s="20"/>
      <c r="D22" s="20"/>
      <c r="E22" s="20"/>
      <c r="F22" s="20"/>
      <c r="G22" s="20"/>
      <c r="H22" s="20"/>
    </row>
    <row r="23" spans="1:16" x14ac:dyDescent="0.25">
      <c r="A23" s="29"/>
      <c r="B23" s="62" t="s">
        <v>63</v>
      </c>
      <c r="E23" s="20"/>
      <c r="F23" s="20"/>
      <c r="G23" s="20"/>
      <c r="H23" s="20"/>
    </row>
    <row r="24" spans="1:16" x14ac:dyDescent="0.25">
      <c r="A24" s="29"/>
      <c r="B24" s="80"/>
      <c r="C24" s="182" t="s">
        <v>22</v>
      </c>
      <c r="D24" s="182" t="s">
        <v>42</v>
      </c>
      <c r="E24" s="20"/>
      <c r="F24" s="20"/>
      <c r="G24" s="20"/>
      <c r="H24" s="20"/>
    </row>
    <row r="25" spans="1:16" x14ac:dyDescent="0.25">
      <c r="A25" s="29"/>
      <c r="B25" s="135" t="s">
        <v>44</v>
      </c>
      <c r="C25" s="189"/>
      <c r="D25" s="189">
        <v>27403</v>
      </c>
      <c r="E25" s="20"/>
      <c r="F25" s="20">
        <f>D25/$D$29*100</f>
        <v>71.419635643357921</v>
      </c>
      <c r="G25" s="20"/>
      <c r="H25" s="20"/>
    </row>
    <row r="26" spans="1:16" x14ac:dyDescent="0.25">
      <c r="A26" s="29"/>
      <c r="B26" s="135" t="s">
        <v>9</v>
      </c>
      <c r="C26" s="189"/>
      <c r="D26" s="189">
        <v>5305</v>
      </c>
      <c r="E26" s="20"/>
      <c r="F26" s="339">
        <f t="shared" ref="F26:F27" si="2">D26/$D$29*100</f>
        <v>13.826265995986342</v>
      </c>
      <c r="G26" s="20"/>
      <c r="H26" s="20"/>
    </row>
    <row r="27" spans="1:16" x14ac:dyDescent="0.25">
      <c r="A27" s="72"/>
      <c r="B27" s="179" t="s">
        <v>23</v>
      </c>
      <c r="C27" s="189"/>
      <c r="D27" s="189">
        <v>5661</v>
      </c>
      <c r="E27" s="20"/>
      <c r="F27" s="339">
        <f t="shared" si="2"/>
        <v>14.754098360655737</v>
      </c>
      <c r="G27" s="20"/>
      <c r="H27" s="20"/>
    </row>
    <row r="28" spans="1:16" x14ac:dyDescent="0.25">
      <c r="B28" s="179"/>
      <c r="C28" s="189"/>
      <c r="D28" s="189"/>
    </row>
    <row r="29" spans="1:16" x14ac:dyDescent="0.25">
      <c r="B29" s="62"/>
      <c r="C29" s="190"/>
      <c r="D29" s="191">
        <f>SUM(D25:D27)</f>
        <v>38369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N40"/>
  <sheetViews>
    <sheetView workbookViewId="0">
      <selection activeCell="J5" sqref="J5"/>
    </sheetView>
  </sheetViews>
  <sheetFormatPr baseColWidth="10" defaultRowHeight="15" x14ac:dyDescent="0.25"/>
  <cols>
    <col min="1" max="1" width="5.5703125" customWidth="1"/>
    <col min="2" max="2" width="19.140625" customWidth="1"/>
    <col min="4" max="4" width="11.5703125" customWidth="1"/>
    <col min="9" max="9" width="19" customWidth="1"/>
    <col min="12" max="12" width="16.140625" customWidth="1"/>
  </cols>
  <sheetData>
    <row r="2" spans="2:7" ht="25.5" customHeight="1" x14ac:dyDescent="0.25">
      <c r="B2" s="221" t="s">
        <v>145</v>
      </c>
      <c r="C2" s="221"/>
      <c r="D2" s="221"/>
      <c r="E2" s="221"/>
      <c r="F2" s="221"/>
      <c r="G2" s="221"/>
    </row>
    <row r="3" spans="2:7" ht="12.75" customHeight="1" x14ac:dyDescent="0.25"/>
    <row r="4" spans="2:7" s="20" customFormat="1" x14ac:dyDescent="0.25"/>
    <row r="5" spans="2:7" s="20" customFormat="1" x14ac:dyDescent="0.25"/>
    <row r="6" spans="2:7" s="20" customFormat="1" x14ac:dyDescent="0.25"/>
    <row r="7" spans="2:7" s="20" customFormat="1" x14ac:dyDescent="0.25"/>
    <row r="8" spans="2:7" s="20" customFormat="1" x14ac:dyDescent="0.25"/>
    <row r="9" spans="2:7" s="20" customFormat="1" x14ac:dyDescent="0.25"/>
    <row r="10" spans="2:7" s="20" customFormat="1" x14ac:dyDescent="0.25"/>
    <row r="11" spans="2:7" s="20" customFormat="1" x14ac:dyDescent="0.25"/>
    <row r="18" spans="2:7" ht="20.25" customHeight="1" x14ac:dyDescent="0.25"/>
    <row r="19" spans="2:7" ht="23.25" customHeight="1" x14ac:dyDescent="0.25">
      <c r="B19" s="377" t="s">
        <v>61</v>
      </c>
      <c r="C19" s="377"/>
      <c r="D19" s="377"/>
      <c r="E19" s="377"/>
      <c r="F19" s="377"/>
      <c r="G19" s="377"/>
    </row>
    <row r="20" spans="2:7" x14ac:dyDescent="0.25">
      <c r="B20" s="102" t="s">
        <v>162</v>
      </c>
      <c r="C20" s="24"/>
      <c r="D20" s="24"/>
      <c r="E20" s="20"/>
      <c r="F20" s="20"/>
      <c r="G20" s="20"/>
    </row>
    <row r="21" spans="2:7" s="20" customFormat="1" x14ac:dyDescent="0.25"/>
    <row r="22" spans="2:7" s="20" customFormat="1" ht="25.5" customHeight="1" x14ac:dyDescent="0.25"/>
    <row r="23" spans="2:7" s="20" customFormat="1" ht="25.5" customHeight="1" x14ac:dyDescent="0.25"/>
    <row r="24" spans="2:7" s="20" customFormat="1" x14ac:dyDescent="0.25"/>
    <row r="25" spans="2:7" s="20" customFormat="1" x14ac:dyDescent="0.25"/>
    <row r="26" spans="2:7" s="20" customFormat="1" x14ac:dyDescent="0.25"/>
    <row r="28" spans="2:7" s="20" customFormat="1" x14ac:dyDescent="0.25"/>
    <row r="33" spans="5:14" x14ac:dyDescent="0.25">
      <c r="E33" s="28"/>
      <c r="F33" s="20"/>
      <c r="M33" s="24"/>
      <c r="N33" s="28"/>
    </row>
    <row r="34" spans="5:14" x14ac:dyDescent="0.25">
      <c r="E34" s="20"/>
      <c r="F34" s="20"/>
      <c r="M34" s="24"/>
      <c r="N34" s="28"/>
    </row>
    <row r="35" spans="5:14" x14ac:dyDescent="0.25">
      <c r="E35" s="20"/>
      <c r="F35" s="20"/>
      <c r="M35" s="24"/>
      <c r="N35" s="28"/>
    </row>
    <row r="36" spans="5:14" x14ac:dyDescent="0.25">
      <c r="E36" s="28"/>
      <c r="L36" t="s">
        <v>21</v>
      </c>
      <c r="M36" s="24"/>
      <c r="N36" s="28"/>
    </row>
    <row r="37" spans="5:14" x14ac:dyDescent="0.25">
      <c r="E37" s="28"/>
      <c r="F37" s="20"/>
      <c r="M37" s="24"/>
      <c r="N37" s="28"/>
    </row>
    <row r="38" spans="5:14" x14ac:dyDescent="0.25">
      <c r="E38" s="28"/>
      <c r="M38" s="24"/>
      <c r="N38" s="28"/>
    </row>
    <row r="39" spans="5:14" x14ac:dyDescent="0.25">
      <c r="E39" s="28"/>
      <c r="M39" s="24"/>
      <c r="N39" s="28"/>
    </row>
    <row r="40" spans="5:14" x14ac:dyDescent="0.25">
      <c r="E40" s="28"/>
    </row>
  </sheetData>
  <mergeCells count="1">
    <mergeCell ref="B19:G1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7"/>
  <sheetViews>
    <sheetView workbookViewId="0">
      <selection activeCell="P4" sqref="P4:P7"/>
    </sheetView>
  </sheetViews>
  <sheetFormatPr baseColWidth="10" defaultRowHeight="15" x14ac:dyDescent="0.25"/>
  <cols>
    <col min="1" max="1" width="2.85546875" customWidth="1"/>
    <col min="2" max="2" width="35" customWidth="1"/>
  </cols>
  <sheetData>
    <row r="3" spans="2:16" x14ac:dyDescent="0.25">
      <c r="B3" s="102" t="s">
        <v>91</v>
      </c>
    </row>
    <row r="4" spans="2:16" x14ac:dyDescent="0.25">
      <c r="B4" s="193"/>
      <c r="C4" s="173">
        <v>2004</v>
      </c>
      <c r="D4" s="173">
        <v>2005</v>
      </c>
      <c r="E4" s="173">
        <v>2006</v>
      </c>
      <c r="F4" s="173">
        <v>2007</v>
      </c>
      <c r="G4" s="173">
        <v>2008</v>
      </c>
      <c r="H4" s="173">
        <v>2009</v>
      </c>
      <c r="I4" s="173">
        <v>2010</v>
      </c>
      <c r="J4" s="173">
        <v>2011</v>
      </c>
      <c r="K4" s="173">
        <v>2012</v>
      </c>
      <c r="L4" s="173">
        <v>2013</v>
      </c>
      <c r="M4" s="37">
        <v>2014</v>
      </c>
      <c r="N4" s="207">
        <v>2015</v>
      </c>
      <c r="O4" s="193">
        <v>2016</v>
      </c>
      <c r="P4" s="29">
        <v>2017</v>
      </c>
    </row>
    <row r="5" spans="2:16" x14ac:dyDescent="0.25">
      <c r="B5" s="196" t="s">
        <v>82</v>
      </c>
      <c r="C5" s="197">
        <v>6676</v>
      </c>
      <c r="D5" s="197">
        <v>6148</v>
      </c>
      <c r="E5" s="197">
        <v>2756</v>
      </c>
      <c r="F5" s="197">
        <v>2537</v>
      </c>
      <c r="G5" s="197">
        <v>3542</v>
      </c>
      <c r="H5" s="197">
        <v>3131</v>
      </c>
      <c r="I5" s="197">
        <v>3428</v>
      </c>
      <c r="J5" s="197">
        <v>2303</v>
      </c>
      <c r="K5" s="197">
        <v>2128</v>
      </c>
      <c r="L5" s="197">
        <v>1995</v>
      </c>
      <c r="M5" s="195">
        <v>3262</v>
      </c>
      <c r="N5" s="198">
        <v>3325</v>
      </c>
      <c r="O5" s="293">
        <v>4137</v>
      </c>
      <c r="P5" s="88">
        <v>3586</v>
      </c>
    </row>
    <row r="6" spans="2:16" x14ac:dyDescent="0.25">
      <c r="B6" s="196" t="s">
        <v>83</v>
      </c>
      <c r="C6" s="197">
        <v>2908</v>
      </c>
      <c r="D6" s="197">
        <v>2878</v>
      </c>
      <c r="E6" s="197">
        <v>194</v>
      </c>
      <c r="F6" s="197">
        <v>616</v>
      </c>
      <c r="G6" s="197">
        <v>1884</v>
      </c>
      <c r="H6" s="197">
        <v>1114</v>
      </c>
      <c r="I6" s="197">
        <v>1243</v>
      </c>
      <c r="J6" s="197">
        <v>1168</v>
      </c>
      <c r="K6" s="197">
        <v>1118</v>
      </c>
      <c r="L6" s="197">
        <v>1049</v>
      </c>
      <c r="M6" s="195">
        <v>1225</v>
      </c>
      <c r="N6" s="217">
        <v>566</v>
      </c>
      <c r="O6" s="292">
        <v>973</v>
      </c>
      <c r="P6" s="88">
        <v>1320</v>
      </c>
    </row>
    <row r="7" spans="2:16" x14ac:dyDescent="0.25">
      <c r="B7" s="194" t="s">
        <v>45</v>
      </c>
      <c r="C7" s="195"/>
      <c r="D7" s="195">
        <v>80</v>
      </c>
      <c r="E7" s="195">
        <v>413</v>
      </c>
      <c r="F7" s="195">
        <v>266</v>
      </c>
      <c r="G7" s="195">
        <v>688</v>
      </c>
      <c r="H7" s="195">
        <v>564</v>
      </c>
      <c r="I7" s="195">
        <v>397</v>
      </c>
      <c r="J7" s="195">
        <v>374</v>
      </c>
      <c r="K7" s="195">
        <v>364</v>
      </c>
      <c r="L7" s="195">
        <v>291</v>
      </c>
      <c r="M7" s="195">
        <v>274</v>
      </c>
      <c r="N7" s="217">
        <v>311</v>
      </c>
      <c r="O7" s="293">
        <v>324</v>
      </c>
      <c r="P7" s="88">
        <v>296</v>
      </c>
    </row>
    <row r="8" spans="2:16" x14ac:dyDescent="0.25">
      <c r="M8" s="24"/>
    </row>
    <row r="9" spans="2:16" x14ac:dyDescent="0.25">
      <c r="N9" s="24"/>
    </row>
    <row r="10" spans="2:16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4"/>
    </row>
    <row r="11" spans="2:16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4"/>
      <c r="N11" s="24"/>
    </row>
    <row r="12" spans="2:16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4"/>
      <c r="N12" s="24"/>
    </row>
    <row r="13" spans="2:16" x14ac:dyDescent="0.25"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</row>
    <row r="14" spans="2:16" x14ac:dyDescent="0.25">
      <c r="B14" s="20"/>
      <c r="C14" s="20"/>
      <c r="D14" s="20"/>
      <c r="E14" s="20"/>
      <c r="F14" s="20"/>
      <c r="G14" s="27"/>
      <c r="H14" s="20"/>
      <c r="I14" s="20"/>
      <c r="J14" s="20"/>
      <c r="K14" s="20"/>
      <c r="L14" s="20"/>
      <c r="M14" s="20"/>
      <c r="N14" s="20"/>
    </row>
    <row r="15" spans="2:16" x14ac:dyDescent="0.25">
      <c r="B15" s="20"/>
      <c r="C15" s="20"/>
      <c r="D15" s="20"/>
      <c r="E15" s="20"/>
      <c r="F15" s="20"/>
      <c r="G15" s="27"/>
      <c r="H15" s="20"/>
      <c r="I15" s="20"/>
      <c r="J15" s="20"/>
      <c r="K15" s="20"/>
      <c r="L15" s="20"/>
      <c r="M15" s="20"/>
      <c r="N15" s="20"/>
    </row>
    <row r="16" spans="2:16" x14ac:dyDescent="0.25">
      <c r="B16" s="20"/>
      <c r="C16" s="20"/>
      <c r="D16" s="20"/>
      <c r="E16" s="20"/>
      <c r="F16" s="20"/>
      <c r="G16" s="27"/>
      <c r="H16" s="20"/>
      <c r="I16" s="20"/>
      <c r="J16" s="20"/>
      <c r="K16" s="20"/>
      <c r="L16" s="20"/>
      <c r="M16" s="20"/>
      <c r="N16" s="20"/>
    </row>
    <row r="17" spans="7:7" x14ac:dyDescent="0.25">
      <c r="G17" s="27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zoomScaleNormal="100" workbookViewId="0">
      <selection activeCell="H7" sqref="H7"/>
    </sheetView>
  </sheetViews>
  <sheetFormatPr baseColWidth="10" defaultRowHeight="15" x14ac:dyDescent="0.25"/>
  <cols>
    <col min="1" max="1" width="18.5703125" customWidth="1"/>
    <col min="4" max="4" width="10.42578125" customWidth="1"/>
    <col min="6" max="6" width="10.28515625" customWidth="1"/>
    <col min="7" max="7" width="15.140625" customWidth="1"/>
  </cols>
  <sheetData>
    <row r="3" spans="1:11" x14ac:dyDescent="0.25">
      <c r="A3" s="36" t="s">
        <v>74</v>
      </c>
    </row>
    <row r="4" spans="1:11" x14ac:dyDescent="0.25">
      <c r="A4" s="20"/>
      <c r="B4" s="46">
        <v>2011</v>
      </c>
      <c r="C4" s="46">
        <v>2012</v>
      </c>
      <c r="D4" s="46">
        <v>2013</v>
      </c>
      <c r="E4" s="131">
        <v>2014</v>
      </c>
      <c r="F4" s="131">
        <v>2015</v>
      </c>
      <c r="G4" s="131">
        <v>2016</v>
      </c>
      <c r="H4" s="131">
        <v>2017</v>
      </c>
    </row>
    <row r="5" spans="1:11" x14ac:dyDescent="0.25">
      <c r="A5" s="63" t="s">
        <v>64</v>
      </c>
      <c r="B5" s="67">
        <v>2848</v>
      </c>
      <c r="C5" s="67">
        <v>2502</v>
      </c>
      <c r="D5" s="47">
        <v>2019</v>
      </c>
      <c r="E5" s="178">
        <v>2656</v>
      </c>
      <c r="F5" s="178">
        <f>'[1]F 3.3-1 FPT général'!$E$25+'[1]F 3.3-1 FPT général'!$E$26</f>
        <v>2394</v>
      </c>
      <c r="G5" s="178">
        <f>41+2166</f>
        <v>2207</v>
      </c>
      <c r="H5" s="178">
        <v>1895</v>
      </c>
    </row>
    <row r="6" spans="1:11" x14ac:dyDescent="0.25">
      <c r="A6" s="63" t="s">
        <v>9</v>
      </c>
      <c r="B6" s="67">
        <v>5536</v>
      </c>
      <c r="C6" s="67">
        <v>4644</v>
      </c>
      <c r="D6" s="47">
        <v>5441</v>
      </c>
      <c r="E6" s="178">
        <v>4250</v>
      </c>
      <c r="F6" s="178">
        <f>'[1]F 3.3-1 FPT général'!$E$27</f>
        <v>4879</v>
      </c>
      <c r="G6" s="178">
        <f>3855</f>
        <v>3855</v>
      </c>
      <c r="H6" s="47">
        <v>4232</v>
      </c>
    </row>
    <row r="7" spans="1:11" x14ac:dyDescent="0.25">
      <c r="A7" s="64" t="s">
        <v>85</v>
      </c>
      <c r="B7" s="65">
        <v>5251</v>
      </c>
      <c r="C7" s="66">
        <v>6375</v>
      </c>
      <c r="D7" s="47">
        <v>4950</v>
      </c>
      <c r="E7" s="178">
        <v>6592</v>
      </c>
      <c r="F7" s="178">
        <f>'[1]F 3.3-1 FPT général'!$E$28-'[1]F 3.3-1 FPT général'!$E$23-'[1]F 3.3-1 FPT général'!$E$13</f>
        <v>5907</v>
      </c>
      <c r="G7" s="178">
        <f>23050-(18412+1298)</f>
        <v>3340</v>
      </c>
      <c r="H7" s="178">
        <v>5320</v>
      </c>
    </row>
    <row r="8" spans="1:11" x14ac:dyDescent="0.25">
      <c r="A8" s="64" t="s">
        <v>87</v>
      </c>
      <c r="B8" s="66">
        <v>22862</v>
      </c>
      <c r="C8" s="65">
        <v>18643</v>
      </c>
      <c r="D8" s="47">
        <v>22235</v>
      </c>
      <c r="E8" s="178">
        <v>17189</v>
      </c>
      <c r="F8" s="178">
        <f>'[1]F 3.3-1 FPT général'!$E$13+'[1]F 3.3-1 FPT général'!$E$23</f>
        <v>18156</v>
      </c>
      <c r="G8" s="178">
        <f>(18412+1298)</f>
        <v>19710</v>
      </c>
      <c r="H8" s="336" t="s">
        <v>148</v>
      </c>
    </row>
    <row r="9" spans="1:11" x14ac:dyDescent="0.25">
      <c r="B9" s="20"/>
      <c r="C9" s="20"/>
      <c r="D9" s="20"/>
      <c r="E9" s="24"/>
    </row>
    <row r="10" spans="1:11" x14ac:dyDescent="0.25">
      <c r="G10" s="219"/>
    </row>
    <row r="16" spans="1:11" x14ac:dyDescent="0.25">
      <c r="K16" s="24"/>
    </row>
    <row r="18" spans="11:11" x14ac:dyDescent="0.25">
      <c r="K18" s="24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N30"/>
  <sheetViews>
    <sheetView workbookViewId="0">
      <selection activeCell="F23" sqref="F23"/>
    </sheetView>
  </sheetViews>
  <sheetFormatPr baseColWidth="10" defaultRowHeight="15" x14ac:dyDescent="0.25"/>
  <cols>
    <col min="1" max="1" width="4.5703125" customWidth="1"/>
    <col min="2" max="2" width="17.42578125" customWidth="1"/>
    <col min="11" max="12" width="7.28515625" customWidth="1"/>
    <col min="13" max="14" width="11.42578125" style="48"/>
  </cols>
  <sheetData>
    <row r="2" spans="2:12" ht="15" customHeight="1" x14ac:dyDescent="0.25">
      <c r="B2" s="221" t="s">
        <v>146</v>
      </c>
      <c r="C2" s="221"/>
      <c r="D2" s="221"/>
      <c r="E2" s="221"/>
      <c r="F2" s="221"/>
      <c r="G2" s="221"/>
      <c r="H2" s="221"/>
      <c r="I2" s="221"/>
      <c r="J2" s="20"/>
      <c r="K2" s="20"/>
    </row>
    <row r="3" spans="2:12" x14ac:dyDescent="0.25">
      <c r="B3" s="45"/>
      <c r="C3" s="20"/>
      <c r="D3" s="20"/>
      <c r="E3" s="20"/>
      <c r="F3" s="20"/>
      <c r="G3" s="20"/>
      <c r="H3" s="20"/>
      <c r="I3" s="20"/>
      <c r="J3" s="20"/>
      <c r="K3" s="20"/>
    </row>
    <row r="4" spans="2:12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2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2:12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2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2" x14ac:dyDescent="0.25">
      <c r="B9" s="20"/>
      <c r="C9" s="20"/>
      <c r="D9" s="20"/>
      <c r="E9" s="20"/>
      <c r="F9" s="20"/>
      <c r="H9" s="20"/>
      <c r="I9" s="20"/>
      <c r="J9" s="20"/>
      <c r="K9" s="20"/>
    </row>
    <row r="10" spans="2:12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2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2:12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2:12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2:12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2:12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2:12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8"/>
    </row>
    <row r="17" spans="2:13" x14ac:dyDescent="0.25">
      <c r="B17" s="20"/>
      <c r="C17" s="20"/>
      <c r="D17" s="20"/>
      <c r="E17" s="20"/>
      <c r="F17" s="20"/>
      <c r="G17" s="20"/>
      <c r="H17" s="20"/>
      <c r="I17" s="20"/>
    </row>
    <row r="18" spans="2:13" ht="10.5" customHeight="1" x14ac:dyDescent="0.25">
      <c r="B18" s="20"/>
      <c r="C18" s="20"/>
      <c r="D18" s="20"/>
      <c r="E18" s="20"/>
      <c r="F18" s="20"/>
      <c r="G18" s="20"/>
      <c r="H18" s="20"/>
      <c r="I18" s="20"/>
    </row>
    <row r="19" spans="2:13" ht="22.5" customHeight="1" x14ac:dyDescent="0.25">
      <c r="B19" s="377" t="s">
        <v>61</v>
      </c>
      <c r="C19" s="377"/>
      <c r="D19" s="377"/>
      <c r="E19" s="377"/>
      <c r="F19" s="377"/>
      <c r="G19" s="377"/>
      <c r="H19" s="377"/>
      <c r="I19" s="377"/>
      <c r="J19" s="20"/>
      <c r="K19" s="20"/>
      <c r="L19" s="28"/>
    </row>
    <row r="20" spans="2:13" x14ac:dyDescent="0.25">
      <c r="B20" s="20"/>
      <c r="C20" s="20"/>
      <c r="D20" s="20"/>
      <c r="E20" s="20"/>
      <c r="F20" s="20"/>
      <c r="G20" s="20"/>
      <c r="H20" s="20"/>
      <c r="I20" s="20"/>
    </row>
    <row r="26" spans="2:13" x14ac:dyDescent="0.25">
      <c r="J26" s="20"/>
      <c r="K26" s="36"/>
      <c r="L26" s="36"/>
      <c r="M26" s="49"/>
    </row>
    <row r="27" spans="2:13" x14ac:dyDescent="0.25">
      <c r="J27" s="20"/>
      <c r="K27" s="20"/>
    </row>
    <row r="30" spans="2:13" x14ac:dyDescent="0.25">
      <c r="J30" t="s">
        <v>21</v>
      </c>
    </row>
  </sheetData>
  <mergeCells count="1">
    <mergeCell ref="B19:I19"/>
  </mergeCells>
  <pageMargins left="0.7" right="0.7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zoomScaleNormal="100" workbookViewId="0">
      <selection activeCell="F24" sqref="F24"/>
    </sheetView>
  </sheetViews>
  <sheetFormatPr baseColWidth="10" defaultRowHeight="15" x14ac:dyDescent="0.25"/>
  <cols>
    <col min="1" max="1" width="2.7109375" customWidth="1"/>
    <col min="5" max="5" width="11.28515625" customWidth="1"/>
    <col min="6" max="6" width="11.28515625" style="20" customWidth="1"/>
    <col min="7" max="7" width="10.140625" customWidth="1"/>
    <col min="11" max="11" width="5.140625" customWidth="1"/>
    <col min="13" max="13" width="4.28515625" customWidth="1"/>
  </cols>
  <sheetData>
    <row r="2" spans="2:12" x14ac:dyDescent="0.25">
      <c r="B2" t="s">
        <v>75</v>
      </c>
    </row>
    <row r="3" spans="2:12" s="29" customFormat="1" ht="34.5" customHeight="1" x14ac:dyDescent="0.25">
      <c r="D3" s="100" t="s">
        <v>105</v>
      </c>
      <c r="E3" s="35" t="s">
        <v>106</v>
      </c>
      <c r="F3" s="35"/>
      <c r="G3" s="35"/>
      <c r="H3" s="100"/>
      <c r="I3" s="100"/>
      <c r="J3" s="100"/>
      <c r="K3" s="98"/>
      <c r="L3" s="98"/>
    </row>
    <row r="4" spans="2:12" s="29" customFormat="1" x14ac:dyDescent="0.25">
      <c r="B4" s="405" t="s">
        <v>8</v>
      </c>
      <c r="C4" s="97">
        <v>2011</v>
      </c>
      <c r="D4" s="97">
        <v>6.2</v>
      </c>
      <c r="E4" s="97">
        <v>13.6</v>
      </c>
      <c r="F4" s="97"/>
      <c r="H4" s="87"/>
    </row>
    <row r="5" spans="2:12" s="29" customFormat="1" x14ac:dyDescent="0.25">
      <c r="B5" s="405"/>
      <c r="C5" s="97">
        <v>2012</v>
      </c>
      <c r="D5" s="99">
        <v>7</v>
      </c>
      <c r="E5" s="97">
        <v>18.3</v>
      </c>
      <c r="F5" s="97"/>
      <c r="H5" s="87"/>
      <c r="L5" s="87"/>
    </row>
    <row r="6" spans="2:12" s="29" customFormat="1" x14ac:dyDescent="0.25">
      <c r="B6" s="405"/>
      <c r="C6" s="97">
        <v>2013</v>
      </c>
      <c r="D6" s="97">
        <v>3.9</v>
      </c>
      <c r="E6" s="101">
        <v>8.5</v>
      </c>
      <c r="F6" s="101"/>
      <c r="H6" s="87"/>
      <c r="L6" s="87"/>
    </row>
    <row r="7" spans="2:12" s="29" customFormat="1" x14ac:dyDescent="0.25">
      <c r="B7" s="405"/>
      <c r="C7" s="97">
        <v>2014</v>
      </c>
      <c r="D7" s="97">
        <v>6.3</v>
      </c>
      <c r="E7" s="101">
        <v>8.1</v>
      </c>
      <c r="F7" s="101"/>
      <c r="L7" s="87"/>
    </row>
    <row r="8" spans="2:12" s="29" customFormat="1" x14ac:dyDescent="0.25">
      <c r="B8" s="405"/>
      <c r="C8" s="97">
        <v>2015</v>
      </c>
      <c r="D8" s="99">
        <v>3.6410590277777777</v>
      </c>
      <c r="E8" s="216">
        <v>9.7666666666666675</v>
      </c>
      <c r="F8" s="101"/>
      <c r="L8" s="87"/>
    </row>
    <row r="9" spans="2:12" s="29" customFormat="1" x14ac:dyDescent="0.25">
      <c r="B9" s="405"/>
      <c r="C9" s="97">
        <v>2016</v>
      </c>
      <c r="D9" s="99">
        <v>6.5</v>
      </c>
      <c r="E9" s="216">
        <v>9.1999999999999993</v>
      </c>
      <c r="F9" s="101"/>
      <c r="L9" s="87"/>
    </row>
    <row r="10" spans="2:12" s="29" customFormat="1" x14ac:dyDescent="0.25">
      <c r="B10" s="405"/>
      <c r="C10" s="97">
        <v>2017</v>
      </c>
      <c r="D10" s="99">
        <v>3.8</v>
      </c>
      <c r="E10" s="216">
        <v>5.4</v>
      </c>
      <c r="F10" s="97"/>
      <c r="G10" s="88"/>
      <c r="L10" s="87"/>
    </row>
    <row r="11" spans="2:12" s="29" customFormat="1" x14ac:dyDescent="0.25">
      <c r="B11" s="405" t="s">
        <v>9</v>
      </c>
      <c r="C11" s="97">
        <v>2011</v>
      </c>
      <c r="D11" s="99">
        <v>6</v>
      </c>
      <c r="E11" s="97">
        <v>9.9</v>
      </c>
      <c r="F11" s="97"/>
      <c r="G11" s="85"/>
      <c r="L11" s="87"/>
    </row>
    <row r="12" spans="2:12" s="29" customFormat="1" x14ac:dyDescent="0.25">
      <c r="B12" s="405"/>
      <c r="C12" s="97">
        <v>2012</v>
      </c>
      <c r="D12" s="97">
        <v>4.5999999999999996</v>
      </c>
      <c r="E12" s="97">
        <v>8.3000000000000007</v>
      </c>
      <c r="F12" s="101"/>
      <c r="G12" s="85"/>
      <c r="L12" s="86"/>
    </row>
    <row r="13" spans="2:12" s="29" customFormat="1" x14ac:dyDescent="0.25">
      <c r="B13" s="405"/>
      <c r="C13" s="97">
        <v>2013</v>
      </c>
      <c r="D13" s="97">
        <v>6.1</v>
      </c>
      <c r="E13" s="101">
        <v>16.899999999999999</v>
      </c>
      <c r="F13" s="101"/>
      <c r="G13" s="85"/>
      <c r="L13" s="86"/>
    </row>
    <row r="14" spans="2:12" s="29" customFormat="1" x14ac:dyDescent="0.25">
      <c r="B14" s="405"/>
      <c r="C14" s="97">
        <v>2014</v>
      </c>
      <c r="D14" s="99">
        <v>5</v>
      </c>
      <c r="E14" s="101">
        <v>12.2</v>
      </c>
      <c r="F14" s="101"/>
      <c r="G14" s="85"/>
      <c r="L14" s="86"/>
    </row>
    <row r="15" spans="2:12" s="29" customFormat="1" x14ac:dyDescent="0.25">
      <c r="B15" s="405"/>
      <c r="C15" s="97">
        <v>2015</v>
      </c>
      <c r="D15" s="99">
        <v>5.86131544785807</v>
      </c>
      <c r="E15" s="216">
        <v>11.988326848249027</v>
      </c>
      <c r="F15" s="101"/>
      <c r="G15" s="85"/>
      <c r="L15" s="86"/>
    </row>
    <row r="16" spans="2:12" s="29" customFormat="1" ht="15" customHeight="1" x14ac:dyDescent="0.25">
      <c r="B16" s="405"/>
      <c r="C16" s="97">
        <v>2016</v>
      </c>
      <c r="D16" s="99">
        <v>5</v>
      </c>
      <c r="E16" s="216">
        <v>12.1</v>
      </c>
      <c r="F16" s="97"/>
      <c r="G16" s="88"/>
      <c r="L16" s="87"/>
    </row>
    <row r="17" spans="2:12" s="29" customFormat="1" x14ac:dyDescent="0.25">
      <c r="B17" s="405"/>
      <c r="C17" s="97">
        <v>2017</v>
      </c>
      <c r="D17" s="99">
        <v>5.6</v>
      </c>
      <c r="E17" s="216">
        <v>11.1</v>
      </c>
      <c r="F17" s="97"/>
      <c r="G17" s="91"/>
      <c r="H17" s="88"/>
      <c r="I17" s="92"/>
      <c r="J17" s="91"/>
      <c r="L17" s="91"/>
    </row>
    <row r="18" spans="2:12" s="29" customFormat="1" ht="17.25" customHeight="1" x14ac:dyDescent="0.25">
      <c r="B18" s="405" t="s">
        <v>10</v>
      </c>
      <c r="C18" s="97">
        <v>2011</v>
      </c>
      <c r="D18" s="97">
        <v>6.6</v>
      </c>
      <c r="E18" s="97">
        <v>5.5</v>
      </c>
      <c r="F18" s="101"/>
      <c r="G18" s="85"/>
      <c r="H18" s="85"/>
      <c r="I18" s="133"/>
      <c r="J18" s="132"/>
      <c r="K18" s="80"/>
      <c r="L18" s="87"/>
    </row>
    <row r="19" spans="2:12" s="29" customFormat="1" x14ac:dyDescent="0.25">
      <c r="B19" s="405"/>
      <c r="C19" s="97">
        <v>2012</v>
      </c>
      <c r="D19" s="97">
        <v>6.7</v>
      </c>
      <c r="E19" s="97">
        <v>9.9</v>
      </c>
      <c r="F19" s="87"/>
    </row>
    <row r="20" spans="2:12" s="29" customFormat="1" x14ac:dyDescent="0.25">
      <c r="B20" s="405"/>
      <c r="C20" s="97">
        <v>2013</v>
      </c>
      <c r="D20" s="97">
        <v>6.6</v>
      </c>
      <c r="E20" s="101">
        <v>8.1</v>
      </c>
    </row>
    <row r="21" spans="2:12" s="29" customFormat="1" x14ac:dyDescent="0.25">
      <c r="B21" s="405"/>
      <c r="C21" s="101">
        <v>2014</v>
      </c>
      <c r="D21" s="101">
        <v>7.3</v>
      </c>
      <c r="E21" s="101">
        <v>7.1</v>
      </c>
      <c r="F21" s="112"/>
      <c r="G21" s="406"/>
      <c r="H21" s="406"/>
      <c r="I21" s="406"/>
      <c r="J21" s="406"/>
      <c r="K21" s="406"/>
      <c r="L21" s="406"/>
    </row>
    <row r="22" spans="2:12" s="29" customFormat="1" x14ac:dyDescent="0.25">
      <c r="B22" s="405"/>
      <c r="C22" s="97">
        <v>2015</v>
      </c>
      <c r="D22" s="216">
        <v>6.7715717201707184</v>
      </c>
      <c r="E22" s="216">
        <v>8.218146718146718</v>
      </c>
    </row>
    <row r="23" spans="2:12" s="29" customFormat="1" x14ac:dyDescent="0.25">
      <c r="B23" s="405"/>
      <c r="C23" s="97">
        <v>2016</v>
      </c>
      <c r="D23" s="97">
        <v>9.6</v>
      </c>
      <c r="E23" s="97">
        <v>13.5</v>
      </c>
      <c r="F23" s="86"/>
      <c r="G23" s="85"/>
      <c r="H23" s="85"/>
      <c r="I23" s="86"/>
      <c r="J23" s="80"/>
      <c r="K23" s="80"/>
      <c r="L23" s="86"/>
    </row>
    <row r="24" spans="2:12" s="29" customFormat="1" x14ac:dyDescent="0.25">
      <c r="B24" s="405"/>
      <c r="C24" s="101">
        <v>2017</v>
      </c>
      <c r="D24" s="101">
        <v>4.0999999999999996</v>
      </c>
      <c r="E24" s="101">
        <v>9.1999999999999993</v>
      </c>
      <c r="G24" s="88"/>
      <c r="H24" s="88"/>
      <c r="I24" s="87"/>
      <c r="J24" s="87"/>
      <c r="K24" s="87"/>
      <c r="L24" s="87"/>
    </row>
    <row r="25" spans="2:12" s="29" customFormat="1" x14ac:dyDescent="0.25">
      <c r="B25" s="80"/>
      <c r="C25" s="80"/>
      <c r="D25" s="80"/>
      <c r="E25" s="86"/>
      <c r="F25" s="90"/>
      <c r="G25" s="88"/>
      <c r="H25" s="88"/>
      <c r="I25" s="87"/>
      <c r="L25" s="87"/>
    </row>
    <row r="26" spans="2:12" s="29" customFormat="1" x14ac:dyDescent="0.25">
      <c r="B26" s="84"/>
      <c r="F26" s="86"/>
      <c r="G26" s="85"/>
      <c r="H26" s="85"/>
      <c r="I26" s="86"/>
      <c r="J26" s="80"/>
      <c r="K26" s="80"/>
      <c r="L26" s="86"/>
    </row>
    <row r="27" spans="2:12" s="29" customFormat="1" x14ac:dyDescent="0.25">
      <c r="B27" s="84"/>
      <c r="C27" s="89"/>
      <c r="D27" s="89"/>
      <c r="E27" s="90"/>
      <c r="F27" s="86"/>
      <c r="G27" s="85"/>
      <c r="H27" s="85"/>
      <c r="I27" s="86"/>
      <c r="L27" s="87"/>
    </row>
    <row r="28" spans="2:12" s="29" customFormat="1" x14ac:dyDescent="0.25">
      <c r="B28" s="80"/>
      <c r="C28" s="80"/>
      <c r="D28" s="80"/>
      <c r="E28" s="86"/>
      <c r="F28" s="87"/>
      <c r="G28" s="88"/>
      <c r="H28" s="88"/>
      <c r="I28" s="87"/>
      <c r="L28" s="87"/>
    </row>
    <row r="29" spans="2:12" s="29" customFormat="1" x14ac:dyDescent="0.25">
      <c r="B29" s="80"/>
      <c r="C29" s="80"/>
      <c r="D29" s="80"/>
      <c r="E29" s="86"/>
      <c r="F29" s="87"/>
      <c r="G29" s="88"/>
      <c r="H29" s="88"/>
      <c r="I29" s="87"/>
      <c r="L29" s="87"/>
    </row>
    <row r="30" spans="2:12" s="29" customFormat="1" x14ac:dyDescent="0.25">
      <c r="B30" s="84"/>
      <c r="E30" s="87"/>
      <c r="F30" s="86"/>
      <c r="G30" s="85"/>
      <c r="H30" s="85"/>
      <c r="I30" s="86"/>
      <c r="J30" s="80"/>
      <c r="K30" s="80"/>
      <c r="L30" s="86"/>
    </row>
    <row r="31" spans="2:12" s="29" customFormat="1" x14ac:dyDescent="0.25">
      <c r="B31" s="84"/>
      <c r="E31" s="87"/>
    </row>
    <row r="32" spans="2:12" s="29" customFormat="1" x14ac:dyDescent="0.25">
      <c r="B32" s="299" t="s">
        <v>75</v>
      </c>
      <c r="C32" s="299"/>
      <c r="D32" s="299"/>
      <c r="E32" s="299"/>
      <c r="F32" s="87"/>
      <c r="G32" s="88"/>
      <c r="H32" s="88"/>
      <c r="I32" s="93"/>
    </row>
    <row r="33" spans="2:12" s="29" customFormat="1" ht="45.75" x14ac:dyDescent="0.25">
      <c r="D33" s="100" t="s">
        <v>105</v>
      </c>
      <c r="E33" s="35" t="s">
        <v>106</v>
      </c>
      <c r="H33" s="88"/>
    </row>
    <row r="34" spans="2:12" s="29" customFormat="1" x14ac:dyDescent="0.25">
      <c r="B34" s="335" t="s">
        <v>8</v>
      </c>
      <c r="C34" s="97">
        <v>2012</v>
      </c>
      <c r="D34" s="99">
        <v>7</v>
      </c>
      <c r="E34" s="97">
        <v>18.3</v>
      </c>
    </row>
    <row r="35" spans="2:12" s="29" customFormat="1" x14ac:dyDescent="0.25">
      <c r="B35" s="335"/>
      <c r="C35" s="97">
        <v>2013</v>
      </c>
      <c r="D35" s="97">
        <v>3.9</v>
      </c>
      <c r="E35" s="101">
        <v>8.5</v>
      </c>
      <c r="L35" s="87"/>
    </row>
    <row r="36" spans="2:12" s="29" customFormat="1" x14ac:dyDescent="0.25">
      <c r="B36" s="335"/>
      <c r="C36" s="97">
        <v>2014</v>
      </c>
      <c r="D36" s="97">
        <v>6.3</v>
      </c>
      <c r="E36" s="101">
        <v>8.1</v>
      </c>
    </row>
    <row r="37" spans="2:12" x14ac:dyDescent="0.25">
      <c r="B37" s="335"/>
      <c r="C37" s="97">
        <v>2015</v>
      </c>
      <c r="D37" s="99">
        <v>3.6410590277777777</v>
      </c>
      <c r="E37" s="216">
        <v>9.7666666666666675</v>
      </c>
    </row>
    <row r="38" spans="2:12" x14ac:dyDescent="0.25">
      <c r="B38" s="335"/>
      <c r="C38" s="97">
        <v>2016</v>
      </c>
      <c r="D38" s="99">
        <v>6.5</v>
      </c>
      <c r="E38" s="216">
        <v>9.1999999999999993</v>
      </c>
    </row>
    <row r="39" spans="2:12" x14ac:dyDescent="0.25">
      <c r="B39" s="335" t="s">
        <v>9</v>
      </c>
      <c r="C39" s="97">
        <v>2012</v>
      </c>
      <c r="D39" s="97">
        <v>4.5999999999999996</v>
      </c>
      <c r="E39" s="97">
        <v>8.3000000000000007</v>
      </c>
    </row>
    <row r="40" spans="2:12" x14ac:dyDescent="0.25">
      <c r="B40" s="335"/>
      <c r="C40" s="97">
        <v>2013</v>
      </c>
      <c r="D40" s="97">
        <v>6.1</v>
      </c>
      <c r="E40" s="101">
        <v>16.899999999999999</v>
      </c>
    </row>
    <row r="41" spans="2:12" x14ac:dyDescent="0.25">
      <c r="B41" s="335"/>
      <c r="C41" s="97">
        <v>2014</v>
      </c>
      <c r="D41" s="99">
        <v>5</v>
      </c>
      <c r="E41" s="101">
        <v>12.2</v>
      </c>
    </row>
    <row r="42" spans="2:12" x14ac:dyDescent="0.25">
      <c r="B42" s="335"/>
      <c r="C42" s="97">
        <v>2015</v>
      </c>
      <c r="D42" s="99">
        <v>5.86131544785807</v>
      </c>
      <c r="E42" s="216">
        <v>11.988326848249027</v>
      </c>
    </row>
    <row r="43" spans="2:12" x14ac:dyDescent="0.25">
      <c r="B43" s="335"/>
      <c r="C43" s="97">
        <v>2016</v>
      </c>
      <c r="D43" s="99">
        <v>5</v>
      </c>
      <c r="E43" s="216">
        <v>12.1</v>
      </c>
    </row>
    <row r="44" spans="2:12" x14ac:dyDescent="0.25">
      <c r="B44" s="335" t="s">
        <v>10</v>
      </c>
      <c r="C44" s="97">
        <v>2012</v>
      </c>
      <c r="D44" s="97">
        <v>6.7</v>
      </c>
      <c r="E44" s="97">
        <v>9.9</v>
      </c>
    </row>
    <row r="45" spans="2:12" x14ac:dyDescent="0.25">
      <c r="B45" s="335"/>
      <c r="C45" s="97">
        <v>2013</v>
      </c>
      <c r="D45" s="97">
        <v>6.6</v>
      </c>
      <c r="E45" s="101">
        <v>8.1</v>
      </c>
    </row>
    <row r="46" spans="2:12" x14ac:dyDescent="0.25">
      <c r="B46" s="335"/>
      <c r="C46" s="101">
        <v>2014</v>
      </c>
      <c r="D46" s="101">
        <v>7.3</v>
      </c>
      <c r="E46" s="101">
        <v>7.1</v>
      </c>
    </row>
    <row r="47" spans="2:12" x14ac:dyDescent="0.25">
      <c r="B47" s="335"/>
      <c r="C47" s="97">
        <v>2015</v>
      </c>
      <c r="D47" s="216">
        <v>6.7715717201707184</v>
      </c>
      <c r="E47" s="216">
        <v>8.218146718146718</v>
      </c>
    </row>
    <row r="48" spans="2:12" x14ac:dyDescent="0.25">
      <c r="B48" s="335"/>
      <c r="C48" s="97">
        <v>2016</v>
      </c>
      <c r="D48" s="97">
        <v>9.6</v>
      </c>
      <c r="E48" s="97">
        <v>13.5</v>
      </c>
    </row>
  </sheetData>
  <mergeCells count="5">
    <mergeCell ref="B4:B10"/>
    <mergeCell ref="B11:B17"/>
    <mergeCell ref="B18:B24"/>
    <mergeCell ref="J21:L21"/>
    <mergeCell ref="G21:I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45"/>
  <sheetViews>
    <sheetView zoomScaleNormal="100" workbookViewId="0">
      <selection activeCell="H10" sqref="H10"/>
    </sheetView>
  </sheetViews>
  <sheetFormatPr baseColWidth="10" defaultRowHeight="15" x14ac:dyDescent="0.25"/>
  <cols>
    <col min="1" max="1" width="3" style="20" customWidth="1"/>
    <col min="2" max="2" width="22.5703125" style="20" customWidth="1"/>
    <col min="3" max="5" width="8.85546875" style="20" customWidth="1"/>
    <col min="6" max="7" width="8.5703125" style="20" customWidth="1"/>
    <col min="8" max="8" width="7.28515625" style="20" customWidth="1"/>
    <col min="9" max="9" width="10.140625" style="20" customWidth="1"/>
    <col min="10" max="10" width="9.5703125" style="20" customWidth="1"/>
    <col min="11" max="11" width="9.140625" style="20" customWidth="1"/>
    <col min="12" max="12" width="10.85546875" style="20" customWidth="1"/>
    <col min="13" max="16384" width="11.42578125" style="20"/>
  </cols>
  <sheetData>
    <row r="2" spans="2:12" ht="20.25" customHeight="1" x14ac:dyDescent="0.25">
      <c r="B2" s="221" t="s">
        <v>131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2" ht="4.5" customHeight="1" thickBot="1" x14ac:dyDescent="0.3">
      <c r="B3" s="5"/>
      <c r="C3" s="5"/>
      <c r="D3" s="5"/>
      <c r="E3" s="5"/>
    </row>
    <row r="4" spans="2:12" ht="45.75" customHeight="1" x14ac:dyDescent="0.25">
      <c r="B4" s="301" t="s">
        <v>79</v>
      </c>
      <c r="C4" s="307">
        <v>2006</v>
      </c>
      <c r="D4" s="307">
        <v>2007</v>
      </c>
      <c r="E4" s="307" t="s">
        <v>102</v>
      </c>
      <c r="F4" s="302">
        <v>2016</v>
      </c>
      <c r="G4" s="302">
        <v>2017</v>
      </c>
      <c r="H4" s="302" t="s">
        <v>11</v>
      </c>
      <c r="I4" s="303" t="s">
        <v>121</v>
      </c>
      <c r="J4" s="304" t="s">
        <v>122</v>
      </c>
      <c r="K4" s="329"/>
      <c r="L4" s="344"/>
    </row>
    <row r="5" spans="2:12" ht="29.25" customHeight="1" x14ac:dyDescent="0.25">
      <c r="B5" s="313" t="s">
        <v>80</v>
      </c>
      <c r="C5" s="315">
        <v>38529</v>
      </c>
      <c r="D5" s="315">
        <v>38921</v>
      </c>
      <c r="E5" s="315">
        <v>36127</v>
      </c>
      <c r="F5" s="315">
        <v>38827</v>
      </c>
      <c r="G5" s="315">
        <v>36892</v>
      </c>
      <c r="H5" s="316">
        <v>96.270390384324017</v>
      </c>
      <c r="I5" s="317">
        <v>-4.9836454013959353</v>
      </c>
      <c r="J5" s="318">
        <v>-5.2131240204516844</v>
      </c>
      <c r="K5" s="316"/>
      <c r="L5" s="316"/>
    </row>
    <row r="6" spans="2:12" x14ac:dyDescent="0.25">
      <c r="B6" s="300" t="s">
        <v>1</v>
      </c>
      <c r="C6" s="305">
        <v>36151</v>
      </c>
      <c r="D6" s="305">
        <v>36429</v>
      </c>
      <c r="E6" s="305">
        <v>34256</v>
      </c>
      <c r="F6" s="305">
        <v>36568</v>
      </c>
      <c r="G6" s="305">
        <v>34810</v>
      </c>
      <c r="H6" s="353">
        <v>91.010555022473611</v>
      </c>
      <c r="I6" s="353">
        <v>-4.8074819514329468</v>
      </c>
      <c r="J6" s="318">
        <v>-4.4442614400614895</v>
      </c>
      <c r="K6" s="306"/>
      <c r="L6" s="306"/>
    </row>
    <row r="7" spans="2:12" x14ac:dyDescent="0.25">
      <c r="B7" s="300" t="s">
        <v>2</v>
      </c>
      <c r="C7" s="305">
        <v>1561</v>
      </c>
      <c r="D7" s="305">
        <v>1636</v>
      </c>
      <c r="E7" s="305">
        <v>1109</v>
      </c>
      <c r="F7" s="305">
        <v>1152</v>
      </c>
      <c r="G7" s="305">
        <v>798</v>
      </c>
      <c r="H7" s="353">
        <v>2.0150497449623757</v>
      </c>
      <c r="I7" s="353">
        <v>-30.729166666666668</v>
      </c>
      <c r="J7" s="318">
        <v>-51.222493887530561</v>
      </c>
      <c r="K7" s="306"/>
      <c r="L7" s="306"/>
    </row>
    <row r="8" spans="2:12" x14ac:dyDescent="0.25">
      <c r="B8" s="300" t="s">
        <v>107</v>
      </c>
      <c r="C8" s="305">
        <v>817</v>
      </c>
      <c r="D8" s="305">
        <v>856</v>
      </c>
      <c r="E8" s="305">
        <v>762</v>
      </c>
      <c r="F8" s="305">
        <v>1107</v>
      </c>
      <c r="G8" s="305">
        <v>1284</v>
      </c>
      <c r="H8" s="353">
        <v>3.244785616888036</v>
      </c>
      <c r="I8" s="353">
        <v>15.989159891598916</v>
      </c>
      <c r="J8" s="318">
        <v>50</v>
      </c>
      <c r="K8" s="306"/>
      <c r="L8" s="306"/>
    </row>
    <row r="9" spans="2:12" ht="30.75" customHeight="1" x14ac:dyDescent="0.25">
      <c r="B9" s="313" t="s">
        <v>81</v>
      </c>
      <c r="C9" s="315">
        <v>643</v>
      </c>
      <c r="D9" s="315">
        <v>946</v>
      </c>
      <c r="E9" s="315">
        <v>872</v>
      </c>
      <c r="F9" s="315">
        <v>1382</v>
      </c>
      <c r="G9" s="315">
        <v>1477</v>
      </c>
      <c r="H9" s="354">
        <v>3.7296096156759759</v>
      </c>
      <c r="I9" s="354">
        <v>6.8740955137481912</v>
      </c>
      <c r="J9" s="318">
        <v>56.131078224101486</v>
      </c>
      <c r="K9" s="308"/>
      <c r="L9" s="308"/>
    </row>
    <row r="10" spans="2:12" x14ac:dyDescent="0.25">
      <c r="B10" s="300" t="s">
        <v>29</v>
      </c>
      <c r="C10" s="309">
        <v>223</v>
      </c>
      <c r="D10" s="309">
        <v>680</v>
      </c>
      <c r="E10" s="309">
        <v>566</v>
      </c>
      <c r="F10" s="309">
        <v>1085</v>
      </c>
      <c r="G10" s="309">
        <v>1335</v>
      </c>
      <c r="H10" s="355">
        <v>3.3710418665723956</v>
      </c>
      <c r="I10" s="355">
        <v>23.041474654377879</v>
      </c>
      <c r="J10" s="318">
        <v>96.32352941176471</v>
      </c>
      <c r="K10" s="310"/>
      <c r="L10" s="310"/>
    </row>
    <row r="11" spans="2:12" x14ac:dyDescent="0.25">
      <c r="B11" s="300" t="s">
        <v>45</v>
      </c>
      <c r="C11" s="311">
        <v>420</v>
      </c>
      <c r="D11" s="311">
        <v>266</v>
      </c>
      <c r="E11" s="311">
        <v>306</v>
      </c>
      <c r="F11" s="309">
        <v>297</v>
      </c>
      <c r="G11" s="309">
        <v>142</v>
      </c>
      <c r="H11" s="355">
        <v>0.35856774910358064</v>
      </c>
      <c r="I11" s="355">
        <v>-52.188552188552187</v>
      </c>
      <c r="J11" s="318">
        <v>-46.616541353383454</v>
      </c>
      <c r="K11" s="310"/>
      <c r="L11" s="310"/>
    </row>
    <row r="12" spans="2:12" ht="29.25" customHeight="1" thickBot="1" x14ac:dyDescent="0.3">
      <c r="B12" s="314" t="s">
        <v>104</v>
      </c>
      <c r="C12" s="312">
        <v>39172</v>
      </c>
      <c r="D12" s="312">
        <v>39867</v>
      </c>
      <c r="E12" s="312">
        <v>36999</v>
      </c>
      <c r="F12" s="312">
        <v>40209</v>
      </c>
      <c r="G12" s="312">
        <v>38369</v>
      </c>
      <c r="H12" s="312">
        <v>100</v>
      </c>
      <c r="I12" s="356">
        <v>-4.576089930115149</v>
      </c>
      <c r="J12" s="357">
        <v>-3.7574936664409164</v>
      </c>
      <c r="K12" s="308"/>
      <c r="L12" s="308"/>
    </row>
    <row r="13" spans="2:12" ht="3" customHeight="1" x14ac:dyDescent="0.25">
      <c r="B13" s="7"/>
      <c r="C13" s="7"/>
      <c r="D13" s="7"/>
      <c r="E13" s="7"/>
      <c r="F13" s="7"/>
      <c r="G13" s="7"/>
      <c r="H13" s="21"/>
      <c r="I13" s="21"/>
      <c r="J13" s="21"/>
      <c r="K13" s="21"/>
      <c r="L13" s="21"/>
    </row>
    <row r="14" spans="2:12" ht="26.25" customHeight="1" x14ac:dyDescent="0.25">
      <c r="B14" s="377" t="s">
        <v>151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</row>
    <row r="15" spans="2:12" ht="12.75" customHeight="1" x14ac:dyDescent="0.25">
      <c r="B15" s="102" t="s">
        <v>155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</row>
    <row r="16" spans="2:12" x14ac:dyDescent="0.25">
      <c r="C16" s="4"/>
      <c r="D16" s="4"/>
      <c r="E16" s="4"/>
      <c r="F16" s="24"/>
    </row>
    <row r="17" spans="1:20" x14ac:dyDescent="0.25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</row>
    <row r="20" spans="1:20" x14ac:dyDescent="0.25">
      <c r="A20" s="320"/>
    </row>
    <row r="21" spans="1:20" x14ac:dyDescent="0.25">
      <c r="A21" s="320"/>
    </row>
    <row r="22" spans="1:20" x14ac:dyDescent="0.25">
      <c r="A22" s="320"/>
    </row>
    <row r="23" spans="1:20" x14ac:dyDescent="0.25">
      <c r="A23" s="320"/>
    </row>
    <row r="24" spans="1:20" x14ac:dyDescent="0.25">
      <c r="A24" s="320"/>
    </row>
    <row r="25" spans="1:20" x14ac:dyDescent="0.25">
      <c r="A25" s="320"/>
    </row>
    <row r="26" spans="1:20" x14ac:dyDescent="0.25">
      <c r="A26" s="320"/>
    </row>
    <row r="27" spans="1:20" x14ac:dyDescent="0.25">
      <c r="A27" s="320"/>
    </row>
    <row r="28" spans="1:20" x14ac:dyDescent="0.25">
      <c r="A28" s="320"/>
      <c r="E28" s="214"/>
    </row>
    <row r="30" spans="1:20" ht="15" customHeight="1" x14ac:dyDescent="0.25">
      <c r="A30" s="29"/>
      <c r="B30" s="29"/>
      <c r="C30" s="29"/>
      <c r="D30" s="29"/>
      <c r="E30" s="29"/>
      <c r="F30" s="29"/>
      <c r="G30" s="29"/>
    </row>
    <row r="31" spans="1:20" x14ac:dyDescent="0.25">
      <c r="A31" s="29"/>
      <c r="B31" s="259"/>
      <c r="C31" s="29"/>
      <c r="D31" s="29"/>
      <c r="E31" s="259"/>
      <c r="F31" s="29"/>
      <c r="G31" s="29"/>
    </row>
    <row r="32" spans="1:20" x14ac:dyDescent="0.25">
      <c r="B32" s="21"/>
      <c r="C32" s="21"/>
      <c r="D32" s="21"/>
      <c r="E32" s="21"/>
      <c r="F32" s="68"/>
      <c r="G32" s="68"/>
      <c r="H32" s="21"/>
      <c r="I32" s="21"/>
      <c r="J32" s="21"/>
      <c r="K32" s="21"/>
      <c r="L32" s="29"/>
      <c r="M32" s="29"/>
      <c r="N32" s="29"/>
      <c r="O32" s="29"/>
      <c r="P32" s="29"/>
      <c r="Q32" s="29"/>
      <c r="R32" s="29"/>
      <c r="S32" s="29"/>
      <c r="T32" s="29"/>
    </row>
    <row r="33" spans="2:20" x14ac:dyDescent="0.25">
      <c r="B33" s="21"/>
      <c r="C33" s="21"/>
      <c r="D33" s="21"/>
      <c r="E33" s="21"/>
      <c r="F33" s="68"/>
      <c r="G33" s="68"/>
      <c r="H33" s="21"/>
      <c r="I33" s="21"/>
      <c r="J33" s="21"/>
      <c r="K33" s="21"/>
      <c r="L33" s="29"/>
      <c r="M33" s="29"/>
      <c r="N33" s="29"/>
      <c r="O33" s="29"/>
      <c r="P33" s="29"/>
      <c r="Q33" s="29"/>
      <c r="R33" s="29"/>
      <c r="S33" s="29"/>
      <c r="T33" s="29"/>
    </row>
    <row r="34" spans="2:20" x14ac:dyDescent="0.25">
      <c r="B34" s="21"/>
      <c r="C34" s="21"/>
      <c r="D34" s="21"/>
      <c r="E34" s="21"/>
      <c r="F34" s="68"/>
      <c r="G34" s="68"/>
      <c r="H34" s="21"/>
      <c r="I34" s="21"/>
      <c r="J34" s="21"/>
      <c r="K34" s="21"/>
      <c r="L34" s="29"/>
      <c r="M34" s="29"/>
      <c r="N34" s="29"/>
      <c r="O34" s="29"/>
      <c r="P34" s="29"/>
      <c r="Q34" s="29"/>
      <c r="R34" s="29"/>
      <c r="S34" s="29"/>
      <c r="T34" s="29"/>
    </row>
    <row r="35" spans="2:20" x14ac:dyDescent="0.25">
      <c r="B35" s="21"/>
      <c r="C35" s="21"/>
      <c r="D35" s="21"/>
      <c r="E35" s="21"/>
      <c r="F35" s="68"/>
      <c r="G35" s="68"/>
      <c r="H35" s="21"/>
      <c r="I35" s="21"/>
      <c r="J35" s="21"/>
      <c r="K35" s="21"/>
      <c r="L35" s="29"/>
      <c r="M35" s="29"/>
      <c r="N35" s="29"/>
      <c r="O35" s="29"/>
      <c r="P35" s="29"/>
      <c r="Q35" s="29"/>
      <c r="R35" s="29"/>
      <c r="S35" s="29"/>
      <c r="T35" s="29"/>
    </row>
    <row r="36" spans="2:20" x14ac:dyDescent="0.25">
      <c r="B36" s="21"/>
      <c r="C36" s="21"/>
      <c r="D36" s="21"/>
      <c r="E36" s="21"/>
      <c r="F36" s="68"/>
      <c r="G36" s="68"/>
      <c r="H36" s="21"/>
      <c r="I36" s="21"/>
      <c r="J36" s="21"/>
      <c r="K36" s="21"/>
      <c r="L36" s="21"/>
    </row>
    <row r="37" spans="2:20" x14ac:dyDescent="0.25">
      <c r="B37" s="21"/>
      <c r="C37" s="21"/>
      <c r="D37" s="21"/>
      <c r="E37" s="21"/>
      <c r="F37" s="68"/>
      <c r="G37" s="68"/>
      <c r="H37" s="21"/>
      <c r="I37" s="21"/>
      <c r="J37" s="21"/>
      <c r="K37" s="21"/>
      <c r="L37" s="21"/>
    </row>
    <row r="38" spans="2:20" x14ac:dyDescent="0.25">
      <c r="B38" s="21"/>
      <c r="C38" s="21"/>
      <c r="D38" s="21"/>
      <c r="E38" s="21"/>
      <c r="F38" s="68"/>
      <c r="G38" s="68"/>
      <c r="H38" s="21"/>
      <c r="I38" s="21"/>
      <c r="J38" s="21"/>
      <c r="K38" s="21"/>
      <c r="L38" s="21"/>
    </row>
    <row r="39" spans="2:20" x14ac:dyDescent="0.25">
      <c r="B39" s="21"/>
      <c r="C39" s="21"/>
      <c r="D39" s="21"/>
      <c r="E39" s="21"/>
      <c r="F39" s="68"/>
      <c r="G39" s="68"/>
      <c r="H39" s="21"/>
      <c r="I39" s="21"/>
      <c r="J39" s="21"/>
      <c r="K39" s="21"/>
      <c r="L39" s="21"/>
    </row>
    <row r="40" spans="2:20" x14ac:dyDescent="0.25">
      <c r="B40" s="21"/>
      <c r="C40" s="21"/>
      <c r="D40" s="21"/>
      <c r="E40" s="21"/>
      <c r="F40" s="68"/>
      <c r="G40" s="68"/>
      <c r="H40" s="21"/>
      <c r="I40" s="21"/>
      <c r="J40" s="21"/>
      <c r="K40" s="21"/>
      <c r="L40" s="21"/>
    </row>
    <row r="41" spans="2:20" x14ac:dyDescent="0.25">
      <c r="B41" s="21"/>
      <c r="C41" s="21"/>
      <c r="D41" s="21"/>
      <c r="E41" s="21"/>
      <c r="F41" s="68"/>
      <c r="G41" s="68"/>
      <c r="H41" s="21"/>
      <c r="I41" s="21"/>
      <c r="J41" s="21"/>
      <c r="K41" s="21"/>
      <c r="L41" s="21"/>
    </row>
    <row r="42" spans="2:20" x14ac:dyDescent="0.25">
      <c r="B42" s="21"/>
      <c r="C42" s="21"/>
      <c r="D42" s="21"/>
      <c r="E42" s="21"/>
      <c r="F42" s="68"/>
      <c r="G42" s="68"/>
      <c r="H42" s="21"/>
      <c r="I42" s="21"/>
      <c r="J42" s="21"/>
      <c r="K42" s="21"/>
      <c r="L42" s="21"/>
    </row>
    <row r="43" spans="2:20" x14ac:dyDescent="0.25">
      <c r="B43" s="21"/>
      <c r="C43" s="21"/>
      <c r="D43" s="21"/>
      <c r="E43" s="21"/>
      <c r="F43" s="68"/>
      <c r="G43" s="68"/>
      <c r="H43" s="21"/>
      <c r="I43" s="21"/>
      <c r="J43" s="21"/>
      <c r="K43" s="21"/>
      <c r="L43" s="21"/>
    </row>
    <row r="44" spans="2:20" x14ac:dyDescent="0.25">
      <c r="B44" s="21"/>
      <c r="C44" s="21"/>
      <c r="D44" s="21"/>
      <c r="E44" s="21"/>
      <c r="F44" s="68"/>
      <c r="G44" s="68"/>
      <c r="H44" s="21"/>
      <c r="I44" s="21"/>
      <c r="J44" s="21"/>
      <c r="K44" s="21"/>
      <c r="L44" s="21"/>
    </row>
    <row r="45" spans="2:20" x14ac:dyDescent="0.25">
      <c r="B45" s="21"/>
      <c r="C45" s="21"/>
      <c r="D45" s="21"/>
      <c r="E45" s="21"/>
      <c r="F45" s="68"/>
      <c r="G45" s="68"/>
      <c r="H45" s="21"/>
      <c r="I45" s="21"/>
      <c r="J45" s="21"/>
      <c r="K45" s="21"/>
      <c r="L45" s="21"/>
    </row>
  </sheetData>
  <mergeCells count="1">
    <mergeCell ref="B14:L14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C2:L22"/>
  <sheetViews>
    <sheetView workbookViewId="0">
      <selection activeCell="L12" sqref="L12"/>
    </sheetView>
  </sheetViews>
  <sheetFormatPr baseColWidth="10" defaultRowHeight="15" x14ac:dyDescent="0.25"/>
  <cols>
    <col min="1" max="1" width="0.85546875" customWidth="1"/>
    <col min="2" max="2" width="5.42578125" customWidth="1"/>
    <col min="10" max="10" width="8" customWidth="1"/>
  </cols>
  <sheetData>
    <row r="2" spans="3:12" ht="26.25" customHeight="1" x14ac:dyDescent="0.25">
      <c r="C2" s="221" t="s">
        <v>132</v>
      </c>
      <c r="D2" s="221"/>
      <c r="E2" s="221"/>
      <c r="F2" s="221"/>
      <c r="G2" s="221"/>
      <c r="H2" s="221"/>
      <c r="I2" s="221"/>
      <c r="J2" s="221"/>
      <c r="K2" s="130"/>
      <c r="L2" s="130"/>
    </row>
    <row r="12" spans="3:12" x14ac:dyDescent="0.25">
      <c r="L12" s="342"/>
    </row>
    <row r="17" spans="3:10" ht="6" customHeight="1" x14ac:dyDescent="0.25"/>
    <row r="18" spans="3:10" ht="3.75" customHeight="1" x14ac:dyDescent="0.25"/>
    <row r="19" spans="3:10" ht="25.5" customHeight="1" x14ac:dyDescent="0.25">
      <c r="C19" s="378" t="s">
        <v>151</v>
      </c>
      <c r="D19" s="378"/>
      <c r="E19" s="378"/>
      <c r="F19" s="378"/>
      <c r="G19" s="378"/>
      <c r="H19" s="378"/>
      <c r="I19" s="378"/>
      <c r="J19" s="378"/>
    </row>
    <row r="20" spans="3:10" ht="36.75" customHeight="1" x14ac:dyDescent="0.25">
      <c r="C20" s="379" t="s">
        <v>156</v>
      </c>
      <c r="D20" s="379"/>
      <c r="E20" s="379"/>
      <c r="F20" s="379"/>
      <c r="G20" s="379"/>
      <c r="H20" s="379"/>
      <c r="I20" s="379"/>
      <c r="J20" s="379"/>
    </row>
    <row r="21" spans="3:10" x14ac:dyDescent="0.25">
      <c r="C21" s="380"/>
      <c r="D21" s="380"/>
      <c r="E21" s="380"/>
      <c r="F21" s="380"/>
      <c r="G21" s="380"/>
      <c r="H21" s="380"/>
      <c r="I21" s="380"/>
      <c r="J21" s="380"/>
    </row>
    <row r="22" spans="3:10" x14ac:dyDescent="0.25">
      <c r="C22" s="221"/>
    </row>
  </sheetData>
  <mergeCells count="3">
    <mergeCell ref="C19:J19"/>
    <mergeCell ref="C20:J20"/>
    <mergeCell ref="C21:J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topLeftCell="L1" workbookViewId="0">
      <selection activeCell="S5" sqref="S5"/>
    </sheetView>
  </sheetViews>
  <sheetFormatPr baseColWidth="10" defaultRowHeight="15" x14ac:dyDescent="0.25"/>
  <cols>
    <col min="1" max="1" width="3.42578125" customWidth="1"/>
    <col min="2" max="2" width="18.7109375" customWidth="1"/>
  </cols>
  <sheetData>
    <row r="2" spans="2:19" x14ac:dyDescent="0.25">
      <c r="B2" s="102" t="s">
        <v>90</v>
      </c>
      <c r="C2" s="102" t="s">
        <v>46</v>
      </c>
    </row>
    <row r="3" spans="2:19" x14ac:dyDescent="0.25">
      <c r="C3" s="174">
        <v>2001</v>
      </c>
      <c r="D3" s="175">
        <v>2002</v>
      </c>
      <c r="E3" s="175">
        <v>2003</v>
      </c>
      <c r="F3" s="175">
        <v>2004</v>
      </c>
      <c r="G3" s="175">
        <v>2005</v>
      </c>
      <c r="H3" s="175">
        <v>2006</v>
      </c>
      <c r="I3" s="175">
        <v>2007</v>
      </c>
      <c r="J3" s="176">
        <v>2008</v>
      </c>
      <c r="K3" s="176">
        <v>2009</v>
      </c>
      <c r="L3" s="176">
        <v>2010</v>
      </c>
      <c r="M3" s="176">
        <v>2011</v>
      </c>
      <c r="N3" s="174">
        <v>2012</v>
      </c>
      <c r="O3" s="174">
        <v>2013</v>
      </c>
      <c r="P3" s="176">
        <v>2014</v>
      </c>
      <c r="Q3" s="176">
        <v>2015</v>
      </c>
      <c r="R3">
        <v>2016</v>
      </c>
      <c r="S3">
        <v>2017</v>
      </c>
    </row>
    <row r="4" spans="2:19" x14ac:dyDescent="0.25">
      <c r="B4" s="173" t="s">
        <v>79</v>
      </c>
      <c r="C4" s="204">
        <v>62040</v>
      </c>
      <c r="D4" s="204">
        <v>67050</v>
      </c>
      <c r="E4" s="204">
        <v>59292</v>
      </c>
      <c r="F4" s="204">
        <v>49134</v>
      </c>
      <c r="G4" s="204">
        <v>47377</v>
      </c>
      <c r="H4" s="204">
        <v>39172</v>
      </c>
      <c r="I4" s="204">
        <v>39867</v>
      </c>
      <c r="J4" s="204">
        <v>39692</v>
      </c>
      <c r="K4" s="204">
        <v>30317</v>
      </c>
      <c r="L4" s="204">
        <v>29678</v>
      </c>
      <c r="M4" s="204">
        <v>22338</v>
      </c>
      <c r="N4" s="204">
        <v>24971</v>
      </c>
      <c r="O4" s="204">
        <v>28464</v>
      </c>
      <c r="P4" s="204">
        <v>45867</v>
      </c>
      <c r="Q4" s="204">
        <v>36999</v>
      </c>
      <c r="R4">
        <v>40209</v>
      </c>
      <c r="S4" s="88">
        <v>38369</v>
      </c>
    </row>
    <row r="5" spans="2:19" x14ac:dyDescent="0.25">
      <c r="B5" s="77" t="s">
        <v>112</v>
      </c>
      <c r="C5" s="195">
        <v>49131</v>
      </c>
      <c r="D5" s="195">
        <v>55823</v>
      </c>
      <c r="E5" s="195">
        <v>50507</v>
      </c>
      <c r="F5" s="195">
        <v>43454</v>
      </c>
      <c r="G5" s="195">
        <v>43428</v>
      </c>
      <c r="H5" s="195">
        <v>35517</v>
      </c>
      <c r="I5" s="195">
        <v>35178</v>
      </c>
      <c r="J5" s="195">
        <v>36117</v>
      </c>
      <c r="K5" s="195">
        <v>29459</v>
      </c>
      <c r="L5" s="195">
        <v>29250</v>
      </c>
      <c r="M5" s="195">
        <v>23778</v>
      </c>
      <c r="N5" s="195">
        <v>25003</v>
      </c>
      <c r="O5" s="195">
        <v>29817</v>
      </c>
      <c r="P5" s="195">
        <v>51304</v>
      </c>
      <c r="Q5" s="195">
        <v>37407</v>
      </c>
      <c r="R5">
        <v>44136</v>
      </c>
      <c r="S5" s="88">
        <v>42414</v>
      </c>
    </row>
    <row r="8" spans="2:19" ht="14.25" customHeigh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0"/>
  <sheetViews>
    <sheetView workbookViewId="0">
      <selection activeCell="K20" sqref="K20"/>
    </sheetView>
  </sheetViews>
  <sheetFormatPr baseColWidth="10" defaultRowHeight="15" x14ac:dyDescent="0.25"/>
  <cols>
    <col min="1" max="5" width="11.42578125" style="20"/>
    <col min="6" max="6" width="17.42578125" style="20" customWidth="1"/>
    <col min="7" max="7" width="12.28515625" style="20" customWidth="1"/>
    <col min="8" max="16384" width="11.42578125" style="20"/>
  </cols>
  <sheetData>
    <row r="1" spans="1:10" ht="7.5" customHeight="1" x14ac:dyDescent="0.25"/>
    <row r="2" spans="1:10" ht="33.75" customHeight="1" x14ac:dyDescent="0.25">
      <c r="A2" s="221" t="s">
        <v>133</v>
      </c>
      <c r="B2" s="221"/>
      <c r="C2" s="221"/>
      <c r="D2" s="221"/>
      <c r="E2" s="221"/>
      <c r="F2" s="221"/>
      <c r="G2" s="221"/>
    </row>
    <row r="8" spans="1:10" x14ac:dyDescent="0.25">
      <c r="J8" s="343"/>
    </row>
    <row r="16" spans="1:10" ht="33" customHeight="1" x14ac:dyDescent="0.25"/>
    <row r="17" spans="1:8" ht="48.75" customHeight="1" x14ac:dyDescent="0.25">
      <c r="A17" s="381" t="s">
        <v>149</v>
      </c>
      <c r="B17" s="381"/>
      <c r="C17" s="381"/>
      <c r="D17" s="381"/>
      <c r="E17" s="381"/>
      <c r="F17" s="381"/>
      <c r="G17" s="381"/>
    </row>
    <row r="18" spans="1:8" x14ac:dyDescent="0.25">
      <c r="A18" s="50" t="s">
        <v>150</v>
      </c>
      <c r="B18" s="11"/>
      <c r="C18" s="11"/>
      <c r="D18" s="11"/>
      <c r="E18" s="11"/>
      <c r="F18" s="11"/>
    </row>
    <row r="19" spans="1:8" x14ac:dyDescent="0.25">
      <c r="A19" s="50" t="s">
        <v>50</v>
      </c>
      <c r="B19" s="10"/>
      <c r="C19" s="10"/>
      <c r="D19" s="10"/>
      <c r="E19" s="10"/>
      <c r="F19" s="10"/>
    </row>
    <row r="20" spans="1:8" x14ac:dyDescent="0.25">
      <c r="A20" s="23" t="s">
        <v>157</v>
      </c>
      <c r="B20" s="10"/>
      <c r="C20" s="10"/>
      <c r="D20" s="10"/>
      <c r="E20" s="10"/>
      <c r="F20" s="10"/>
    </row>
    <row r="21" spans="1:8" s="297" customFormat="1" x14ac:dyDescent="0.25">
      <c r="A21" s="23" t="s">
        <v>158</v>
      </c>
      <c r="B21" s="10"/>
      <c r="C21" s="10"/>
      <c r="D21" s="10"/>
      <c r="E21" s="10"/>
      <c r="F21" s="10"/>
    </row>
    <row r="22" spans="1:8" x14ac:dyDescent="0.25">
      <c r="A22" s="206" t="s">
        <v>172</v>
      </c>
      <c r="B22" s="10"/>
      <c r="C22" s="10"/>
      <c r="D22" s="10"/>
      <c r="E22" s="10"/>
      <c r="F22" s="10"/>
    </row>
    <row r="23" spans="1:8" x14ac:dyDescent="0.25">
      <c r="G23" s="28"/>
      <c r="H23" s="9"/>
    </row>
    <row r="24" spans="1:8" x14ac:dyDescent="0.25">
      <c r="G24" s="28"/>
      <c r="H24" s="9"/>
    </row>
    <row r="25" spans="1:8" x14ac:dyDescent="0.25">
      <c r="E25" s="10"/>
      <c r="F25" s="160"/>
      <c r="G25" s="28"/>
    </row>
    <row r="37" spans="8:8" x14ac:dyDescent="0.25">
      <c r="H37" s="10"/>
    </row>
    <row r="38" spans="8:8" x14ac:dyDescent="0.25">
      <c r="H38" s="10"/>
    </row>
    <row r="39" spans="8:8" x14ac:dyDescent="0.25">
      <c r="H39" s="10"/>
    </row>
    <row r="40" spans="8:8" x14ac:dyDescent="0.25">
      <c r="H40" s="10"/>
    </row>
  </sheetData>
  <mergeCells count="1">
    <mergeCell ref="A17:G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C16" sqref="C16"/>
    </sheetView>
  </sheetViews>
  <sheetFormatPr baseColWidth="10" defaultRowHeight="15" x14ac:dyDescent="0.25"/>
  <cols>
    <col min="3" max="3" width="12.28515625" customWidth="1"/>
    <col min="5" max="5" width="11.42578125" customWidth="1"/>
    <col min="6" max="6" width="11.85546875" bestFit="1" customWidth="1"/>
  </cols>
  <sheetData>
    <row r="2" spans="2:9" x14ac:dyDescent="0.25">
      <c r="B2" s="8" t="s">
        <v>70</v>
      </c>
      <c r="C2" s="9"/>
      <c r="D2" s="9"/>
      <c r="E2" s="9"/>
      <c r="F2" s="9"/>
    </row>
    <row r="3" spans="2:9" ht="7.5" customHeight="1" x14ac:dyDescent="0.25"/>
    <row r="4" spans="2:9" ht="34.5" x14ac:dyDescent="0.25">
      <c r="B4" s="38"/>
      <c r="C4" s="52" t="s">
        <v>76</v>
      </c>
      <c r="D4" s="51" t="s">
        <v>4</v>
      </c>
      <c r="E4" s="53" t="s">
        <v>164</v>
      </c>
      <c r="F4" s="158" t="s">
        <v>30</v>
      </c>
    </row>
    <row r="5" spans="2:9" x14ac:dyDescent="0.25">
      <c r="B5" s="41">
        <v>2002</v>
      </c>
      <c r="C5" s="38">
        <v>53025</v>
      </c>
      <c r="D5" s="38">
        <v>67050</v>
      </c>
      <c r="E5" s="103">
        <v>3.7468085070714398E-2</v>
      </c>
      <c r="F5" s="155">
        <v>1789523</v>
      </c>
      <c r="G5" s="28"/>
    </row>
    <row r="6" spans="2:9" x14ac:dyDescent="0.25">
      <c r="B6" s="55" t="s">
        <v>59</v>
      </c>
      <c r="C6" s="38">
        <v>61215</v>
      </c>
      <c r="D6" s="38">
        <v>59292</v>
      </c>
      <c r="E6" s="76" t="s">
        <v>3</v>
      </c>
      <c r="F6" s="156" t="s">
        <v>3</v>
      </c>
      <c r="G6" s="159"/>
      <c r="H6" s="20"/>
      <c r="I6" s="339"/>
    </row>
    <row r="7" spans="2:9" x14ac:dyDescent="0.25">
      <c r="B7" s="41">
        <v>2004</v>
      </c>
      <c r="C7" s="38">
        <v>57608</v>
      </c>
      <c r="D7" s="38">
        <v>49134</v>
      </c>
      <c r="E7" s="103">
        <v>2.7183854418578221E-2</v>
      </c>
      <c r="F7" s="155">
        <v>1807470</v>
      </c>
      <c r="G7" s="28"/>
      <c r="H7" s="20"/>
      <c r="I7" s="339"/>
    </row>
    <row r="8" spans="2:9" x14ac:dyDescent="0.25">
      <c r="B8" s="41">
        <v>2005</v>
      </c>
      <c r="C8" s="38">
        <v>56617</v>
      </c>
      <c r="D8" s="38">
        <v>47377</v>
      </c>
      <c r="E8" s="103">
        <v>2.6224707027996411E-2</v>
      </c>
      <c r="F8" s="155">
        <v>1806579</v>
      </c>
      <c r="G8" s="28"/>
      <c r="H8" s="20"/>
      <c r="I8" s="339"/>
    </row>
    <row r="9" spans="2:9" x14ac:dyDescent="0.25">
      <c r="B9" s="41">
        <v>2006</v>
      </c>
      <c r="C9" s="38">
        <v>61682</v>
      </c>
      <c r="D9" s="38">
        <v>39172</v>
      </c>
      <c r="E9" s="103">
        <v>2.1891312654771178E-2</v>
      </c>
      <c r="F9" s="157">
        <v>1789385.6169224519</v>
      </c>
      <c r="G9" s="28"/>
      <c r="H9" s="20"/>
      <c r="I9" s="339"/>
    </row>
    <row r="10" spans="2:9" x14ac:dyDescent="0.25">
      <c r="B10" s="41">
        <v>2007</v>
      </c>
      <c r="C10" s="38">
        <v>64930</v>
      </c>
      <c r="D10" s="38">
        <v>39867</v>
      </c>
      <c r="E10" s="103">
        <v>2.3107202050257625E-2</v>
      </c>
      <c r="F10" s="154">
        <v>1725306.2449226959</v>
      </c>
      <c r="G10" s="28"/>
      <c r="H10" s="20"/>
      <c r="I10" s="339"/>
    </row>
    <row r="11" spans="2:9" x14ac:dyDescent="0.25">
      <c r="B11" s="41">
        <v>2008</v>
      </c>
      <c r="C11" s="38">
        <v>65939</v>
      </c>
      <c r="D11" s="38">
        <v>39692</v>
      </c>
      <c r="E11" s="103">
        <v>2.4113582131492305E-2</v>
      </c>
      <c r="F11" s="157">
        <v>1646043.2872875533</v>
      </c>
      <c r="G11" s="28"/>
      <c r="H11" s="20"/>
      <c r="I11" s="339"/>
    </row>
    <row r="12" spans="2:9" x14ac:dyDescent="0.25">
      <c r="B12" s="42">
        <v>2009</v>
      </c>
      <c r="C12" s="43">
        <v>54296</v>
      </c>
      <c r="D12" s="39">
        <v>30317</v>
      </c>
      <c r="E12" s="103">
        <v>1.891669963273512E-2</v>
      </c>
      <c r="F12" s="157">
        <v>1602658</v>
      </c>
      <c r="G12" s="28"/>
      <c r="H12" s="20"/>
      <c r="I12" s="339"/>
    </row>
    <row r="13" spans="2:9" x14ac:dyDescent="0.25">
      <c r="B13" s="41">
        <v>2010</v>
      </c>
      <c r="C13" s="38">
        <v>56157</v>
      </c>
      <c r="D13" s="38">
        <v>29678</v>
      </c>
      <c r="E13" s="103">
        <v>1.8760295785349549E-2</v>
      </c>
      <c r="F13" s="157">
        <v>1581958</v>
      </c>
      <c r="G13" s="28"/>
      <c r="H13" s="20"/>
      <c r="I13" s="339"/>
    </row>
    <row r="14" spans="2:9" x14ac:dyDescent="0.25">
      <c r="B14" s="41">
        <v>2011</v>
      </c>
      <c r="C14" s="44">
        <v>59081</v>
      </c>
      <c r="D14" s="40">
        <v>22338</v>
      </c>
      <c r="E14" s="103">
        <v>1.4E-2</v>
      </c>
      <c r="F14" s="157">
        <v>1551763</v>
      </c>
      <c r="G14" s="28"/>
      <c r="H14" s="20"/>
      <c r="I14" s="339"/>
    </row>
    <row r="15" spans="2:9" x14ac:dyDescent="0.25">
      <c r="B15" s="41">
        <v>2012</v>
      </c>
      <c r="C15" s="38">
        <v>42905</v>
      </c>
      <c r="D15" s="40">
        <v>24971</v>
      </c>
      <c r="E15" s="104">
        <v>1.6E-2</v>
      </c>
      <c r="F15" s="157">
        <v>1538841</v>
      </c>
      <c r="G15" s="28"/>
      <c r="H15" s="20"/>
      <c r="I15" s="339"/>
    </row>
    <row r="16" spans="2:9" x14ac:dyDescent="0.25">
      <c r="B16" s="41">
        <v>2013</v>
      </c>
      <c r="C16" s="38">
        <v>45966</v>
      </c>
      <c r="D16" s="40">
        <v>28464</v>
      </c>
      <c r="E16" s="103">
        <v>1.9E-2</v>
      </c>
      <c r="F16" s="157">
        <v>1529415</v>
      </c>
      <c r="G16" s="28"/>
      <c r="H16" s="20"/>
      <c r="I16" s="339"/>
    </row>
    <row r="17" spans="2:15" s="20" customFormat="1" x14ac:dyDescent="0.25">
      <c r="B17" s="41">
        <v>2014</v>
      </c>
      <c r="C17" s="38">
        <v>44148</v>
      </c>
      <c r="D17" s="40">
        <v>45867</v>
      </c>
      <c r="E17" s="103">
        <v>0.03</v>
      </c>
      <c r="F17" s="157">
        <v>1537855</v>
      </c>
      <c r="I17" s="339"/>
    </row>
    <row r="18" spans="2:15" x14ac:dyDescent="0.25">
      <c r="B18" s="41">
        <v>2015</v>
      </c>
      <c r="C18" s="38">
        <v>41344</v>
      </c>
      <c r="D18" s="40">
        <v>36999</v>
      </c>
      <c r="E18" s="103">
        <v>2.4176958401056999E-2</v>
      </c>
      <c r="F18" s="157" t="s">
        <v>65</v>
      </c>
      <c r="H18" s="20"/>
      <c r="I18" s="339"/>
      <c r="J18" s="296"/>
      <c r="K18" s="24"/>
    </row>
    <row r="19" spans="2:15" ht="13.5" customHeight="1" x14ac:dyDescent="0.25">
      <c r="B19" s="41">
        <v>2016</v>
      </c>
      <c r="C19" s="38">
        <v>41700</v>
      </c>
      <c r="D19" s="40">
        <v>40209</v>
      </c>
      <c r="E19" s="103">
        <v>2.5999999999999999E-2</v>
      </c>
      <c r="F19" s="157">
        <v>1545827</v>
      </c>
      <c r="H19" s="20"/>
      <c r="I19" s="339"/>
    </row>
    <row r="20" spans="2:15" s="320" customFormat="1" ht="13.5" customHeight="1" x14ac:dyDescent="0.25">
      <c r="B20" s="322">
        <v>2017</v>
      </c>
      <c r="C20" s="323">
        <v>46104</v>
      </c>
      <c r="D20" s="324">
        <v>38369</v>
      </c>
      <c r="E20" s="325">
        <v>2.48072490520048E-2</v>
      </c>
      <c r="F20" s="326">
        <v>1546685</v>
      </c>
      <c r="I20" s="339"/>
    </row>
    <row r="21" spans="2:15" ht="35.25" customHeight="1" x14ac:dyDescent="0.25">
      <c r="B21" s="382" t="s">
        <v>163</v>
      </c>
      <c r="C21" s="382"/>
      <c r="D21" s="382"/>
      <c r="E21" s="382"/>
      <c r="F21" s="382"/>
      <c r="G21" s="382"/>
      <c r="H21" s="382"/>
      <c r="I21" s="382"/>
      <c r="J21" s="382"/>
      <c r="K21" s="149"/>
      <c r="L21" s="149"/>
      <c r="M21" s="149"/>
      <c r="N21" s="149"/>
      <c r="O21" s="149"/>
    </row>
    <row r="22" spans="2:15" x14ac:dyDescent="0.25">
      <c r="B22" s="150" t="s">
        <v>34</v>
      </c>
      <c r="C22" s="149"/>
      <c r="D22" s="151"/>
      <c r="E22" s="151"/>
      <c r="F22" s="151"/>
      <c r="G22" s="151"/>
      <c r="H22" s="152"/>
      <c r="I22" s="152"/>
      <c r="J22" s="152"/>
      <c r="K22" s="152"/>
      <c r="L22" s="152"/>
      <c r="M22" s="152"/>
      <c r="N22" s="152"/>
      <c r="O22" s="152"/>
    </row>
    <row r="23" spans="2:15" x14ac:dyDescent="0.25">
      <c r="B23" s="153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2:15" x14ac:dyDescent="0.25">
      <c r="B24" s="153"/>
      <c r="C24" s="153"/>
      <c r="D24" s="153"/>
      <c r="E24" s="153"/>
      <c r="F24" s="153"/>
      <c r="G24" s="153"/>
      <c r="H24" s="153"/>
      <c r="I24" s="153"/>
      <c r="J24" s="149"/>
      <c r="K24" s="149"/>
      <c r="L24" s="149"/>
      <c r="M24" s="149"/>
      <c r="N24" s="149"/>
      <c r="O24" s="149"/>
    </row>
    <row r="25" spans="2:15" x14ac:dyDescent="0.25">
      <c r="B25" s="153"/>
      <c r="C25" s="153"/>
      <c r="D25" s="153"/>
      <c r="E25" s="153"/>
      <c r="F25" s="153"/>
      <c r="G25" s="153"/>
      <c r="H25" s="153"/>
      <c r="I25" s="153"/>
    </row>
    <row r="26" spans="2:15" x14ac:dyDescent="0.25">
      <c r="B26" s="153"/>
      <c r="C26" s="153"/>
      <c r="D26" s="153"/>
      <c r="E26" s="153"/>
      <c r="F26" s="153"/>
      <c r="G26" s="153"/>
      <c r="H26" s="153"/>
      <c r="I26" s="153"/>
    </row>
    <row r="27" spans="2:15" x14ac:dyDescent="0.25">
      <c r="B27" s="153"/>
      <c r="C27" s="153"/>
      <c r="D27" s="153"/>
      <c r="E27" s="153"/>
      <c r="F27" s="153"/>
      <c r="G27" s="153"/>
      <c r="H27" s="153"/>
      <c r="I27" s="153"/>
    </row>
    <row r="28" spans="2:15" x14ac:dyDescent="0.25">
      <c r="B28" s="153"/>
      <c r="C28" s="153"/>
      <c r="D28" s="153"/>
      <c r="E28" s="153"/>
      <c r="F28" s="153"/>
    </row>
    <row r="29" spans="2:15" x14ac:dyDescent="0.25">
      <c r="C29" s="20"/>
      <c r="D29" s="20"/>
      <c r="E29" s="20"/>
      <c r="F29" s="20"/>
      <c r="G29" s="20"/>
    </row>
  </sheetData>
  <mergeCells count="1">
    <mergeCell ref="B21:J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J26"/>
  <sheetViews>
    <sheetView zoomScale="115" zoomScaleNormal="115" workbookViewId="0">
      <selection activeCell="B21" sqref="B21:I21"/>
    </sheetView>
  </sheetViews>
  <sheetFormatPr baseColWidth="10" defaultRowHeight="15" x14ac:dyDescent="0.25"/>
  <cols>
    <col min="1" max="1" width="4.28515625" customWidth="1"/>
  </cols>
  <sheetData>
    <row r="1" spans="2:10" ht="6.75" customHeight="1" x14ac:dyDescent="0.25"/>
    <row r="2" spans="2:10" ht="18.75" customHeight="1" x14ac:dyDescent="0.25">
      <c r="B2" s="221" t="s">
        <v>134</v>
      </c>
      <c r="C2" s="221"/>
      <c r="D2" s="221"/>
      <c r="E2" s="221"/>
      <c r="F2" s="221"/>
      <c r="G2" s="221"/>
      <c r="H2" s="221"/>
      <c r="I2" s="221"/>
    </row>
    <row r="3" spans="2:10" ht="9.75" customHeight="1" x14ac:dyDescent="0.25">
      <c r="B3" s="221"/>
      <c r="C3" s="221"/>
      <c r="D3" s="221"/>
      <c r="E3" s="221"/>
      <c r="F3" s="221"/>
      <c r="G3" s="221"/>
      <c r="H3" s="221"/>
      <c r="I3" s="221"/>
    </row>
    <row r="4" spans="2:10" ht="21" customHeight="1" x14ac:dyDescent="0.25">
      <c r="B4" s="16"/>
      <c r="C4" s="16"/>
      <c r="D4" s="16"/>
      <c r="E4" s="16"/>
      <c r="F4" s="16"/>
      <c r="G4" s="16"/>
      <c r="H4" s="16"/>
      <c r="I4" s="16"/>
    </row>
    <row r="5" spans="2:10" ht="21" customHeight="1" x14ac:dyDescent="0.25">
      <c r="B5" s="16"/>
      <c r="C5" s="16"/>
      <c r="D5" s="16"/>
      <c r="E5" s="16"/>
      <c r="F5" s="16"/>
      <c r="G5" s="16"/>
      <c r="H5" s="16"/>
      <c r="I5" s="16"/>
    </row>
    <row r="6" spans="2:10" ht="21" customHeight="1" x14ac:dyDescent="0.25">
      <c r="B6" s="16"/>
      <c r="C6" s="16"/>
      <c r="D6" s="16"/>
      <c r="E6" s="16"/>
      <c r="F6" s="16"/>
      <c r="G6" s="16"/>
      <c r="H6" s="16"/>
      <c r="I6" s="16"/>
    </row>
    <row r="7" spans="2:10" x14ac:dyDescent="0.25">
      <c r="J7" s="343"/>
    </row>
    <row r="18" spans="2:9" ht="6.75" customHeight="1" x14ac:dyDescent="0.25"/>
    <row r="19" spans="2:9" ht="24.75" customHeight="1" x14ac:dyDescent="0.25">
      <c r="B19" s="383" t="s">
        <v>151</v>
      </c>
      <c r="C19" s="384"/>
      <c r="D19" s="384"/>
      <c r="E19" s="384"/>
      <c r="F19" s="384"/>
      <c r="G19" s="384"/>
      <c r="H19" s="384"/>
      <c r="I19" s="384"/>
    </row>
    <row r="20" spans="2:9" ht="25.5" customHeight="1" x14ac:dyDescent="0.25">
      <c r="B20" s="385" t="s">
        <v>173</v>
      </c>
      <c r="C20" s="385"/>
      <c r="D20" s="385"/>
      <c r="E20" s="385"/>
      <c r="F20" s="385"/>
      <c r="G20" s="385"/>
      <c r="H20" s="385"/>
      <c r="I20" s="385"/>
    </row>
    <row r="21" spans="2:9" ht="13.5" customHeight="1" x14ac:dyDescent="0.25">
      <c r="B21" s="386" t="s">
        <v>152</v>
      </c>
      <c r="C21" s="387"/>
      <c r="D21" s="387"/>
      <c r="E21" s="387"/>
      <c r="F21" s="387"/>
      <c r="G21" s="387"/>
      <c r="H21" s="387"/>
      <c r="I21" s="387"/>
    </row>
    <row r="22" spans="2:9" ht="13.5" customHeight="1" x14ac:dyDescent="0.25">
      <c r="B22" s="14"/>
      <c r="C22" s="15"/>
      <c r="D22" s="15"/>
      <c r="E22" s="15"/>
      <c r="F22" s="15"/>
      <c r="G22" s="15"/>
      <c r="H22" s="15"/>
      <c r="I22" s="15"/>
    </row>
    <row r="23" spans="2:9" ht="13.5" customHeight="1" x14ac:dyDescent="0.25">
      <c r="B23" s="14"/>
      <c r="C23" s="15"/>
      <c r="D23" s="15"/>
      <c r="E23" s="15"/>
      <c r="F23" s="15"/>
      <c r="G23" s="15"/>
      <c r="H23" s="15"/>
      <c r="I23" s="15"/>
    </row>
    <row r="24" spans="2:9" ht="13.5" customHeight="1" x14ac:dyDescent="0.25">
      <c r="B24" s="14"/>
      <c r="C24" s="15"/>
      <c r="D24" s="15"/>
      <c r="E24" s="15"/>
      <c r="F24" s="15"/>
      <c r="G24" s="15"/>
      <c r="H24" s="15"/>
      <c r="I24" s="15"/>
    </row>
    <row r="25" spans="2:9" ht="24.75" customHeight="1" x14ac:dyDescent="0.25">
      <c r="I25" s="15"/>
    </row>
    <row r="26" spans="2:9" x14ac:dyDescent="0.25">
      <c r="I26" s="15"/>
    </row>
  </sheetData>
  <mergeCells count="3">
    <mergeCell ref="B19:I19"/>
    <mergeCell ref="B20:I20"/>
    <mergeCell ref="B21:I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5</vt:i4>
      </vt:variant>
    </vt:vector>
  </HeadingPairs>
  <TitlesOfParts>
    <vt:vector size="37" baseType="lpstr">
      <vt:lpstr>Figure V 2-1</vt:lpstr>
      <vt:lpstr>Figure V 2-2 </vt:lpstr>
      <vt:lpstr>Source Figure V 2-2</vt:lpstr>
      <vt:lpstr>Figure V 2-3</vt:lpstr>
      <vt:lpstr>Figure V 2-4</vt:lpstr>
      <vt:lpstr>Source Figure V 2-4</vt:lpstr>
      <vt:lpstr>Figure V 2-5</vt:lpstr>
      <vt:lpstr>Source Figure V 2-5 </vt:lpstr>
      <vt:lpstr>Figure V 2-6</vt:lpstr>
      <vt:lpstr>Source Figure V 2-6</vt:lpstr>
      <vt:lpstr>Figure V 2-7</vt:lpstr>
      <vt:lpstr>Source Figure V 2-7 </vt:lpstr>
      <vt:lpstr>Figure V2-E2</vt:lpstr>
      <vt:lpstr>Figure V2-8</vt:lpstr>
      <vt:lpstr>F V2-8 Source</vt:lpstr>
      <vt:lpstr>Figure V 2-9</vt:lpstr>
      <vt:lpstr>Source Figure V 2-9</vt:lpstr>
      <vt:lpstr>Figure V 2-10</vt:lpstr>
      <vt:lpstr>Source Figure V 2-10</vt:lpstr>
      <vt:lpstr>Figure V 2-E1</vt:lpstr>
      <vt:lpstr>Figure V 2-E3 </vt:lpstr>
      <vt:lpstr>Source Fig V 2-E3</vt:lpstr>
      <vt:lpstr>Figure V 2-11</vt:lpstr>
      <vt:lpstr>Source Figure V 2-11 </vt:lpstr>
      <vt:lpstr>Figure V 2-12</vt:lpstr>
      <vt:lpstr>Figure V 2-13 </vt:lpstr>
      <vt:lpstr>Figure V 2-14</vt:lpstr>
      <vt:lpstr>Source Figure V 2-14</vt:lpstr>
      <vt:lpstr>Figure V 2-15</vt:lpstr>
      <vt:lpstr>Source Figure V 2-15  </vt:lpstr>
      <vt:lpstr>Figure V 2-16 </vt:lpstr>
      <vt:lpstr>Source Figure V 2-16 </vt:lpstr>
      <vt:lpstr>'Figure V 2-11'!Zone_d_impression</vt:lpstr>
      <vt:lpstr>'Figure V 2-12'!Zone_d_impression</vt:lpstr>
      <vt:lpstr>'Figure V 2-14'!Zone_d_impression</vt:lpstr>
      <vt:lpstr>'Figure V 2-15'!Zone_d_impression</vt:lpstr>
      <vt:lpstr>'Figure V 2-16 '!Zone_d_impression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BOUNAKHLA Nunzia</dc:creator>
  <cp:lastModifiedBy>GODET</cp:lastModifiedBy>
  <cp:lastPrinted>2019-06-14T09:04:06Z</cp:lastPrinted>
  <dcterms:created xsi:type="dcterms:W3CDTF">2014-06-06T08:42:02Z</dcterms:created>
  <dcterms:modified xsi:type="dcterms:W3CDTF">2020-01-20T14:44:29Z</dcterms:modified>
</cp:coreProperties>
</file>