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5" yWindow="180" windowWidth="25215" windowHeight="8355" tabRatio="926"/>
  </bookViews>
  <sheets>
    <sheet name="SOMMAIRE" sheetId="94" r:id="rId1"/>
    <sheet name="Catégories actives FT5.1" sheetId="91" r:id="rId2"/>
    <sheet name="Régimes FT5.1" sheetId="90" r:id="rId3"/>
    <sheet name="5.1-1" sheetId="23" r:id="rId4"/>
    <sheet name="5.1-1 source" sheetId="75" r:id="rId5"/>
    <sheet name="5.1-2" sheetId="31" r:id="rId6"/>
    <sheet name="5.1-2 source" sheetId="21" state="hidden" r:id="rId7"/>
    <sheet name="5.1-3" sheetId="27" r:id="rId8"/>
    <sheet name="5.1-3 source" sheetId="26" state="hidden" r:id="rId9"/>
    <sheet name="5.1-4" sheetId="29" r:id="rId10"/>
    <sheet name="5.1-4 source" sheetId="32" state="hidden" r:id="rId11"/>
    <sheet name="5.1-5" sheetId="36" r:id="rId12"/>
    <sheet name="5.1-5 source" sheetId="35" state="hidden" r:id="rId13"/>
    <sheet name="5.1-6" sheetId="39" r:id="rId14"/>
    <sheet name="5.1-6 source" sheetId="74" state="hidden" r:id="rId15"/>
    <sheet name="5.1-7" sheetId="43" r:id="rId16"/>
    <sheet name="5.1-7 source" sheetId="42" r:id="rId17"/>
    <sheet name="5.1-8" sheetId="48" r:id="rId18"/>
    <sheet name="5.1-8 source" sheetId="47" state="hidden" r:id="rId19"/>
    <sheet name="5.1-9" sheetId="50" r:id="rId20"/>
    <sheet name="5.1-9 source" sheetId="49" state="hidden" r:id="rId21"/>
    <sheet name="5.1-10" sheetId="52" r:id="rId22"/>
    <sheet name="5.1-10 source" sheetId="51" state="hidden" r:id="rId23"/>
    <sheet name="5.1-11" sheetId="55" r:id="rId24"/>
    <sheet name="5.1-11 source" sheetId="54" state="hidden" r:id="rId25"/>
    <sheet name="5.1-12" sheetId="58" r:id="rId26"/>
    <sheet name="5.1-12 source" sheetId="57" state="hidden" r:id="rId27"/>
    <sheet name="5.1-13" sheetId="61" r:id="rId28"/>
    <sheet name="5.1-13 source" sheetId="60" state="hidden" r:id="rId29"/>
    <sheet name="5.1-14" sheetId="3" r:id="rId30"/>
    <sheet name="5.1-14 source" sheetId="1" state="hidden" r:id="rId31"/>
    <sheet name="5.1-15" sheetId="65" r:id="rId32"/>
    <sheet name="5.1-15 source" sheetId="64" state="hidden" r:id="rId33"/>
    <sheet name="5.1-16" sheetId="66" r:id="rId34"/>
    <sheet name="5.1-16 source" sheetId="67" r:id="rId35"/>
  </sheets>
  <externalReferences>
    <externalReference r:id="rId36"/>
    <externalReference r:id="rId37"/>
    <externalReference r:id="rId38"/>
    <externalReference r:id="rId39"/>
    <externalReference r:id="rId40"/>
    <externalReference r:id="rId41"/>
    <externalReference r:id="rId42"/>
    <externalReference r:id="rId43"/>
  </externalReferences>
  <definedNames>
    <definedName name="a">'[1]calcul age moyen'!$C$9:$R$354</definedName>
    <definedName name="Avec_AGFF">[2]H1_T!$D$1</definedName>
    <definedName name="_xlnm.Database">#REF!</definedName>
    <definedName name="bb">#REF!</definedName>
    <definedName name="cc">#REF!</definedName>
    <definedName name="Col_Dates_Detail">[3]H1_T!$C$1:$D$65536,[3]H1_T!$F$1:$I$65536,[3]H1_T!$K$1:$N$65536,[3]H1_T!$P$1:$S$65536,[3]H1_T!$U$1:$X$65536,[3]H1_T!$Z$1:$AC$65536,[3]H1_T!$AE$1:$AH$65536,[3]H1_T!$AJ$1:$AM$65536,[3]H1_T!$AO$1:$AR$65536</definedName>
    <definedName name="Dates">#REF!</definedName>
    <definedName name="dd">#REF!</definedName>
    <definedName name="DDEF">#REF!</definedName>
    <definedName name="DDEF_P">#REF!</definedName>
    <definedName name="DDEH">#REF!</definedName>
    <definedName name="DDEH_P">#REF!</definedName>
    <definedName name="DDET">#REF!</definedName>
    <definedName name="DDET_P">#REF!</definedName>
    <definedName name="DDIF">#REF!</definedName>
    <definedName name="DDIF_P">#REF!</definedName>
    <definedName name="DDIH">#REF!</definedName>
    <definedName name="DDIH_P">#REF!</definedName>
    <definedName name="DDIT">#REF!</definedName>
    <definedName name="DDIT_P">#REF!</definedName>
    <definedName name="FP_L16">#REF!</definedName>
    <definedName name="FTOT">#REF!</definedName>
    <definedName name="FTOT_P">#REF!</definedName>
    <definedName name="gg">#REF!</definedName>
    <definedName name="H1Regime">[3]EnvoiEffCot!$E$4</definedName>
    <definedName name="H2Regime">[3]EnvoiEffCot!$F$4</definedName>
    <definedName name="HorsGestion">[2]H1_T!$D$2</definedName>
    <definedName name="HTOT">#REF!</definedName>
    <definedName name="HTOT_P">#REF!</definedName>
    <definedName name="IDEF">#REF!</definedName>
    <definedName name="idef_p">#REF!</definedName>
    <definedName name="IDEH">#REF!</definedName>
    <definedName name="ideh_p">#REF!</definedName>
    <definedName name="IDIF">#REF!</definedName>
    <definedName name="idif_p">#REF!</definedName>
    <definedName name="IDIH">#REF!</definedName>
    <definedName name="idih_p">#REF!</definedName>
    <definedName name="INVF">#REF!</definedName>
    <definedName name="INVF_P">#REF!</definedName>
    <definedName name="INVH">#REF!</definedName>
    <definedName name="INVH_P">#REF!</definedName>
    <definedName name="INVT">#REF!</definedName>
    <definedName name="INVT_P">#REF!</definedName>
    <definedName name="jj">#REF!</definedName>
    <definedName name="LigneCompareCharpin">#REF!</definedName>
    <definedName name="Masse_des_pensions_de_droit_dérivé">#REF!</definedName>
    <definedName name="mmm">#REF!</definedName>
    <definedName name="NomRegime">[3]EnvoiEffCot!$E$1</definedName>
    <definedName name="Organisme">[3]H1_T!$B$1</definedName>
    <definedName name="PENSTOT">#REF!</definedName>
    <definedName name="PENSTOT_P">#REF!</definedName>
    <definedName name="PourCompG">'[4]FPE après réforme'!#REF!</definedName>
    <definedName name="Prix_00_03">[5]H0!$B$128</definedName>
    <definedName name="Prix_2001">#REF!</definedName>
    <definedName name="Salage">#REF!</definedName>
    <definedName name="SALARIES_TRIM42006_2">'[6]enqemploi données'!$H$2:$K$220</definedName>
    <definedName name="SALARIES_TRIM52007">[7]ee!$A$1:$D$219</definedName>
    <definedName name="ss">#REF!</definedName>
    <definedName name="Tab_Val_Result_01">[5]H0!$A$1:$BC$40</definedName>
    <definedName name="Tab_Val_Result_01_H1">#REF!</definedName>
    <definedName name="Tab_Val_Result_04">[5]H0!$A$45:$BC$114</definedName>
    <definedName name="Tab_Val_Result_04_H1">#REF!</definedName>
    <definedName name="Tab_valeurs">#REF!</definedName>
    <definedName name="Tab_Valeurs2">'[8]retraites FPE civils mili PTT'!$A$4:$BH$9</definedName>
    <definedName name="Tab_ValeursMG09">#REF!</definedName>
    <definedName name="Table">#REF!</definedName>
    <definedName name="Tcot">#REF!</definedName>
    <definedName name="Val_Euro">[5]H0!$B$129</definedName>
    <definedName name="ValEuro">#REF!</definedName>
    <definedName name="Variante">#REF!</definedName>
    <definedName name="VDEF">#REF!</definedName>
    <definedName name="vdef_p">#REF!</definedName>
    <definedName name="VDEH">#REF!</definedName>
    <definedName name="vdeh_p">#REF!</definedName>
    <definedName name="VDIF">#REF!</definedName>
    <definedName name="vdif_p">#REF!</definedName>
    <definedName name="VDIH">#REF!</definedName>
    <definedName name="vdih_p">#REF!</definedName>
    <definedName name="VIEF">#REF!</definedName>
    <definedName name="VIEF_P">#REF!</definedName>
    <definedName name="VIEH">#REF!</definedName>
    <definedName name="VIEH_P">#REF!</definedName>
    <definedName name="VIET">#REF!</definedName>
    <definedName name="VIET_P">#REF!</definedName>
    <definedName name="vv">#REF!</definedName>
    <definedName name="vvv">#REF!</definedName>
    <definedName name="ww">#REF!</definedName>
    <definedName name="xxx">#REF!</definedName>
  </definedNames>
  <calcPr calcId="152511"/>
</workbook>
</file>

<file path=xl/calcChain.xml><?xml version="1.0" encoding="utf-8"?>
<calcChain xmlns="http://schemas.openxmlformats.org/spreadsheetml/2006/main">
  <c r="E13" i="23" l="1"/>
  <c r="T4" i="3" l="1"/>
  <c r="T6" i="3"/>
  <c r="T3" i="3"/>
  <c r="T7" i="3"/>
  <c r="T5" i="1" l="1"/>
  <c r="T5" i="3" s="1"/>
  <c r="V5" i="3" l="1"/>
  <c r="V4" i="3"/>
  <c r="V6" i="3"/>
  <c r="V7" i="3"/>
  <c r="S7" i="3"/>
  <c r="S6" i="3"/>
  <c r="S4" i="3"/>
  <c r="W3" i="48"/>
  <c r="V3" i="48"/>
  <c r="V4" i="48"/>
  <c r="W4" i="48"/>
  <c r="V5" i="48"/>
  <c r="W5" i="48"/>
  <c r="V6" i="48"/>
  <c r="W6" i="48"/>
  <c r="Y6" i="48" s="1"/>
  <c r="V7" i="48"/>
  <c r="W7" i="48"/>
  <c r="Y7" i="48" s="1"/>
  <c r="V8" i="48"/>
  <c r="W8" i="48"/>
  <c r="Y8" i="48" s="1"/>
  <c r="D6" i="39"/>
  <c r="D3" i="39"/>
  <c r="C3" i="39"/>
  <c r="D5" i="39"/>
  <c r="D7" i="39"/>
  <c r="R6" i="42"/>
  <c r="R7" i="42"/>
  <c r="R15" i="42" s="1"/>
  <c r="X2" i="74" l="1"/>
  <c r="D18" i="39"/>
  <c r="F18" i="39" s="1"/>
  <c r="D14" i="39"/>
  <c r="F14" i="39" s="1"/>
  <c r="D10" i="39"/>
  <c r="F10" i="39" s="1"/>
  <c r="R8" i="42"/>
  <c r="R16" i="42" s="1"/>
  <c r="R4" i="42"/>
  <c r="D17" i="39"/>
  <c r="F17" i="39" s="1"/>
  <c r="D13" i="39"/>
  <c r="F13" i="39" s="1"/>
  <c r="D9" i="39"/>
  <c r="X1" i="74"/>
  <c r="D16" i="39"/>
  <c r="F16" i="39" s="1"/>
  <c r="D12" i="39"/>
  <c r="F12" i="39" s="1"/>
  <c r="D8" i="39"/>
  <c r="D4" i="39"/>
  <c r="R9" i="42"/>
  <c r="R17" i="42" s="1"/>
  <c r="D15" i="39"/>
  <c r="F15" i="39" s="1"/>
  <c r="D11" i="39"/>
  <c r="F11" i="39" s="1"/>
  <c r="Y5" i="48"/>
  <c r="Y4" i="48"/>
  <c r="AC27" i="74"/>
  <c r="AC26" i="74"/>
  <c r="AC25" i="74"/>
  <c r="C18" i="39"/>
  <c r="AC23" i="74"/>
  <c r="C16" i="39"/>
  <c r="C15" i="39"/>
  <c r="AC20" i="74"/>
  <c r="C13" i="39"/>
  <c r="C12" i="39"/>
  <c r="C10" i="39"/>
  <c r="AC15" i="74"/>
  <c r="AC14" i="74"/>
  <c r="AC13" i="74"/>
  <c r="C9" i="39"/>
  <c r="AC11" i="74"/>
  <c r="C7" i="39"/>
  <c r="F7" i="39"/>
  <c r="AC9" i="74"/>
  <c r="Q4" i="42"/>
  <c r="AC7" i="74"/>
  <c r="C6" i="39"/>
  <c r="F6" i="39"/>
  <c r="AC5" i="74"/>
  <c r="Q5" i="42"/>
  <c r="F5" i="39"/>
  <c r="C4" i="39"/>
  <c r="K35" i="49"/>
  <c r="B21" i="75"/>
  <c r="H21" i="75" l="1"/>
  <c r="I21" i="75"/>
  <c r="G21" i="75"/>
  <c r="C21" i="75"/>
  <c r="AC10" i="74"/>
  <c r="AC21" i="74"/>
  <c r="F8" i="39"/>
  <c r="AC6" i="74"/>
  <c r="AC22" i="74"/>
  <c r="AC19" i="74"/>
  <c r="AC4" i="74"/>
  <c r="AC8" i="74"/>
  <c r="AC24" i="74"/>
  <c r="R5" i="42"/>
  <c r="C5" i="39"/>
  <c r="C14" i="39"/>
  <c r="Q8" i="42"/>
  <c r="Q16" i="42" s="1"/>
  <c r="F9" i="39"/>
  <c r="AC12" i="74"/>
  <c r="Q7" i="42"/>
  <c r="Q15" i="42" s="1"/>
  <c r="C11" i="39"/>
  <c r="Q6" i="42"/>
  <c r="C8" i="39"/>
  <c r="Q9" i="42"/>
  <c r="Q17" i="42" s="1"/>
  <c r="C17" i="39"/>
  <c r="AC17" i="74"/>
  <c r="F4" i="39"/>
  <c r="AC18" i="74"/>
  <c r="AC16" i="74"/>
  <c r="N5" i="42"/>
  <c r="O5" i="42"/>
  <c r="P5" i="42"/>
  <c r="N6" i="42"/>
  <c r="O6" i="42"/>
  <c r="N7" i="42"/>
  <c r="O7" i="42"/>
  <c r="N8" i="42"/>
  <c r="O8" i="42"/>
  <c r="N9" i="42"/>
  <c r="O9" i="42"/>
  <c r="A17" i="35"/>
  <c r="A18" i="35"/>
  <c r="R2" i="74" l="1"/>
  <c r="S1" i="74"/>
  <c r="T2" i="74"/>
  <c r="U2" i="74"/>
  <c r="R1" i="74"/>
  <c r="W1" i="74"/>
  <c r="AC1" i="74" s="1"/>
  <c r="O4" i="42"/>
  <c r="U1" i="74"/>
  <c r="W2" i="74"/>
  <c r="AC2" i="74" s="1"/>
  <c r="S2" i="74"/>
  <c r="N4" i="42"/>
  <c r="T1" i="74"/>
  <c r="W33" i="74"/>
  <c r="U33" i="74"/>
  <c r="W35" i="74"/>
  <c r="U35" i="74"/>
  <c r="T33" i="74"/>
  <c r="T35" i="74"/>
  <c r="S33" i="74"/>
  <c r="S35" i="74"/>
  <c r="L50" i="61"/>
  <c r="K50" i="61"/>
  <c r="J50" i="61"/>
  <c r="L49" i="61"/>
  <c r="K49" i="61"/>
  <c r="J49" i="61"/>
  <c r="L48" i="61"/>
  <c r="K48" i="61"/>
  <c r="J48" i="61"/>
  <c r="L47" i="61"/>
  <c r="K47" i="61"/>
  <c r="J47" i="61"/>
  <c r="L46" i="61"/>
  <c r="K46" i="61"/>
  <c r="J46" i="61"/>
  <c r="L45" i="61"/>
  <c r="K45" i="61"/>
  <c r="J45" i="61"/>
  <c r="L44" i="61"/>
  <c r="K44" i="61"/>
  <c r="J44" i="61"/>
  <c r="L43" i="61"/>
  <c r="K43" i="61"/>
  <c r="J43" i="61"/>
  <c r="L42" i="61"/>
  <c r="K42" i="61"/>
  <c r="J42" i="61"/>
  <c r="L41" i="61"/>
  <c r="K41" i="61"/>
  <c r="J41" i="61"/>
  <c r="L40" i="61"/>
  <c r="K40" i="61"/>
  <c r="J40" i="61"/>
  <c r="L39" i="61"/>
  <c r="K39" i="61"/>
  <c r="J39" i="61"/>
  <c r="L38" i="61"/>
  <c r="K38" i="61"/>
  <c r="J38" i="61"/>
  <c r="L37" i="61"/>
  <c r="K37" i="61"/>
  <c r="J37" i="61"/>
  <c r="L36" i="61"/>
  <c r="K36" i="61"/>
  <c r="J36" i="61"/>
  <c r="L35" i="61"/>
  <c r="K35" i="61"/>
  <c r="J35" i="61"/>
  <c r="L34" i="61"/>
  <c r="K34" i="61"/>
  <c r="J34" i="61"/>
  <c r="L33" i="61"/>
  <c r="K33" i="61"/>
  <c r="J33" i="61"/>
  <c r="L32" i="61"/>
  <c r="K32" i="61"/>
  <c r="J32" i="61"/>
  <c r="L31" i="61"/>
  <c r="K31" i="61"/>
  <c r="J31" i="61"/>
  <c r="L30" i="61"/>
  <c r="K30" i="61"/>
  <c r="J30" i="61"/>
  <c r="L29" i="61"/>
  <c r="L28" i="61"/>
  <c r="L27" i="61"/>
  <c r="L26" i="61"/>
  <c r="L25" i="61"/>
  <c r="L24" i="61"/>
  <c r="L23" i="61"/>
  <c r="L22" i="61"/>
  <c r="L21" i="61"/>
  <c r="L20" i="61"/>
  <c r="L19" i="61"/>
  <c r="L18" i="61"/>
  <c r="L17" i="61"/>
  <c r="L16" i="61"/>
  <c r="L15" i="61"/>
  <c r="L14" i="61"/>
  <c r="L13" i="61"/>
  <c r="L12" i="61"/>
  <c r="L11" i="61"/>
  <c r="L10" i="61"/>
  <c r="L9" i="61"/>
  <c r="L8" i="61"/>
  <c r="L7" i="61"/>
  <c r="L6" i="61"/>
  <c r="Z27" i="74"/>
  <c r="Z26" i="74"/>
  <c r="Z23" i="74"/>
  <c r="AB22" i="74"/>
  <c r="AB20" i="74"/>
  <c r="Z16" i="74"/>
  <c r="Z15" i="74"/>
  <c r="Z14" i="74"/>
  <c r="Z12" i="74"/>
  <c r="Z11" i="74"/>
  <c r="AB7" i="74"/>
  <c r="Z6" i="74"/>
  <c r="AB4" i="74"/>
  <c r="P14" i="21"/>
  <c r="W10" i="32"/>
  <c r="V10" i="32"/>
  <c r="U10" i="32"/>
  <c r="T10" i="32"/>
  <c r="S10" i="32"/>
  <c r="R10" i="32"/>
  <c r="Q10" i="32"/>
  <c r="P10" i="32"/>
  <c r="O10" i="32"/>
  <c r="T12" i="26"/>
  <c r="S12" i="26"/>
  <c r="R12" i="26"/>
  <c r="Q12" i="26"/>
  <c r="P12" i="26"/>
  <c r="O12" i="26"/>
  <c r="N12" i="26"/>
  <c r="M12" i="26"/>
  <c r="L12" i="26"/>
  <c r="I10" i="32"/>
  <c r="H10" i="32"/>
  <c r="G10" i="32"/>
  <c r="F10" i="32"/>
  <c r="E10" i="32"/>
  <c r="D10" i="32"/>
  <c r="C10" i="32"/>
  <c r="B10" i="32"/>
  <c r="K28" i="75"/>
  <c r="O27" i="75"/>
  <c r="K26" i="75"/>
  <c r="V2" i="74" l="1"/>
  <c r="AB8" i="74"/>
  <c r="V1" i="74"/>
  <c r="Z1" i="74" s="1"/>
  <c r="Y2" i="74"/>
  <c r="AA2" i="74"/>
  <c r="Z2" i="74"/>
  <c r="AB2" i="74"/>
  <c r="E12" i="21"/>
  <c r="V33" i="74"/>
  <c r="W34" i="74"/>
  <c r="P6" i="21"/>
  <c r="Q8" i="21"/>
  <c r="Q9" i="21"/>
  <c r="P10" i="21"/>
  <c r="P11" i="21"/>
  <c r="Z24" i="74"/>
  <c r="V35" i="74"/>
  <c r="Q6" i="21"/>
  <c r="P8" i="21"/>
  <c r="P9" i="21"/>
  <c r="Q10" i="21"/>
  <c r="Q11" i="21"/>
  <c r="AA5" i="74"/>
  <c r="Y5" i="74"/>
  <c r="AA9" i="74"/>
  <c r="Y9" i="74"/>
  <c r="AA13" i="74"/>
  <c r="Y13" i="74"/>
  <c r="P7" i="42"/>
  <c r="AA17" i="74"/>
  <c r="Y17" i="74"/>
  <c r="AA21" i="74"/>
  <c r="Y21" i="74"/>
  <c r="AA25" i="74"/>
  <c r="Y25" i="74"/>
  <c r="AB15" i="74"/>
  <c r="AB27" i="74"/>
  <c r="AB9" i="74"/>
  <c r="Z4" i="74"/>
  <c r="Z13" i="74"/>
  <c r="Y6" i="74"/>
  <c r="AA6" i="74"/>
  <c r="Y10" i="74"/>
  <c r="AA10" i="74"/>
  <c r="Y14" i="74"/>
  <c r="AA14" i="74"/>
  <c r="Y18" i="74"/>
  <c r="AA18" i="74"/>
  <c r="Y22" i="74"/>
  <c r="AA22" i="74"/>
  <c r="Y26" i="74"/>
  <c r="AA26" i="74"/>
  <c r="Z17" i="74"/>
  <c r="AB10" i="74"/>
  <c r="AB18" i="74"/>
  <c r="Z22" i="74"/>
  <c r="Z20" i="74"/>
  <c r="Z9" i="74"/>
  <c r="AB24" i="74"/>
  <c r="AB13" i="74"/>
  <c r="AA7" i="74"/>
  <c r="Y7" i="74"/>
  <c r="P6" i="42"/>
  <c r="AA11" i="74"/>
  <c r="Y11" i="74"/>
  <c r="AA15" i="74"/>
  <c r="Y15" i="74"/>
  <c r="AA19" i="74"/>
  <c r="Y19" i="74"/>
  <c r="P9" i="42"/>
  <c r="AA23" i="74"/>
  <c r="Y23" i="74"/>
  <c r="AA27" i="74"/>
  <c r="Y27" i="74"/>
  <c r="Z5" i="74"/>
  <c r="AB17" i="74"/>
  <c r="Z10" i="74"/>
  <c r="Z18" i="74"/>
  <c r="AB11" i="74"/>
  <c r="Z19" i="74"/>
  <c r="AB23" i="74"/>
  <c r="AB21" i="74"/>
  <c r="Z25" i="74"/>
  <c r="AA4" i="74"/>
  <c r="Y4" i="74"/>
  <c r="P4" i="42"/>
  <c r="Y8" i="74"/>
  <c r="AA8" i="74"/>
  <c r="Y12" i="74"/>
  <c r="AA12" i="74"/>
  <c r="Y16" i="74"/>
  <c r="AA16" i="74"/>
  <c r="P8" i="42"/>
  <c r="Y20" i="74"/>
  <c r="AA20" i="74"/>
  <c r="Y24" i="74"/>
  <c r="AA24" i="74"/>
  <c r="AB5" i="74"/>
  <c r="AB6" i="74"/>
  <c r="AB14" i="74"/>
  <c r="AB26" i="74"/>
  <c r="Z7" i="74"/>
  <c r="AB19" i="74"/>
  <c r="AB12" i="74"/>
  <c r="Z21" i="74"/>
  <c r="Z8" i="74"/>
  <c r="AB16" i="74"/>
  <c r="AB25" i="74"/>
  <c r="AA1" i="74" l="1"/>
  <c r="Y1" i="74"/>
  <c r="AB1" i="74"/>
  <c r="S5" i="1" l="1"/>
  <c r="K23" i="42"/>
  <c r="C5" i="42"/>
  <c r="D5" i="42"/>
  <c r="E5" i="42"/>
  <c r="F5" i="42"/>
  <c r="G5" i="42"/>
  <c r="H5" i="42"/>
  <c r="I5" i="42"/>
  <c r="J5" i="42"/>
  <c r="K5" i="42"/>
  <c r="B5" i="42"/>
  <c r="C14" i="36"/>
  <c r="C13" i="36"/>
  <c r="C11" i="36"/>
  <c r="B14" i="36"/>
  <c r="B13" i="36"/>
  <c r="B11" i="36"/>
  <c r="S5" i="3" l="1"/>
  <c r="K13" i="42"/>
  <c r="I13" i="42"/>
  <c r="G13" i="42"/>
  <c r="E13" i="42"/>
  <c r="C13" i="42"/>
  <c r="J13" i="42"/>
  <c r="H13" i="42"/>
  <c r="F13" i="42"/>
  <c r="D13" i="42"/>
  <c r="D30" i="27" l="1"/>
  <c r="D23" i="27"/>
  <c r="D14" i="27"/>
  <c r="C30" i="27"/>
  <c r="C23" i="27"/>
  <c r="C14" i="27"/>
  <c r="B30" i="27"/>
  <c r="B23" i="27"/>
  <c r="B14" i="27"/>
  <c r="C11" i="29" l="1"/>
  <c r="D11" i="29"/>
  <c r="E11" i="29"/>
  <c r="B11" i="29"/>
  <c r="X4" i="48" l="1"/>
  <c r="C18" i="65"/>
  <c r="C17" i="65"/>
  <c r="C14" i="65"/>
  <c r="C13" i="65"/>
  <c r="C12" i="65"/>
  <c r="C11" i="65"/>
  <c r="C10" i="65"/>
  <c r="C9" i="65"/>
  <c r="C8" i="65"/>
  <c r="C7" i="65"/>
  <c r="C6" i="65"/>
  <c r="C5" i="65"/>
  <c r="J20" i="50"/>
  <c r="I20" i="50"/>
  <c r="H20" i="50"/>
  <c r="G20" i="50"/>
  <c r="F20" i="50"/>
  <c r="E20" i="50"/>
  <c r="D20" i="50"/>
  <c r="C20" i="50"/>
  <c r="B20" i="50"/>
  <c r="J19" i="50"/>
  <c r="I19" i="50"/>
  <c r="H19" i="50"/>
  <c r="G19" i="50"/>
  <c r="F19" i="50"/>
  <c r="E19" i="50"/>
  <c r="D19" i="50"/>
  <c r="C19" i="50"/>
  <c r="B19" i="50"/>
  <c r="J18" i="50"/>
  <c r="I18" i="50"/>
  <c r="H18" i="50"/>
  <c r="G18" i="50"/>
  <c r="F18" i="50"/>
  <c r="E18" i="50"/>
  <c r="D18" i="50"/>
  <c r="C18" i="50"/>
  <c r="B18" i="50"/>
  <c r="J17" i="50"/>
  <c r="I17" i="50"/>
  <c r="H17" i="50"/>
  <c r="G17" i="50"/>
  <c r="F17" i="50"/>
  <c r="E17" i="50"/>
  <c r="D17" i="50"/>
  <c r="C17" i="50"/>
  <c r="B17" i="50"/>
  <c r="J16" i="50"/>
  <c r="I16" i="50"/>
  <c r="H16" i="50"/>
  <c r="G16" i="50"/>
  <c r="F16" i="50"/>
  <c r="E16" i="50"/>
  <c r="D16" i="50"/>
  <c r="C16" i="50"/>
  <c r="B16" i="50"/>
  <c r="J15" i="50"/>
  <c r="I15" i="50"/>
  <c r="H15" i="50"/>
  <c r="G15" i="50"/>
  <c r="F15" i="50"/>
  <c r="E15" i="50"/>
  <c r="D15" i="50"/>
  <c r="C15" i="50"/>
  <c r="B15" i="50"/>
  <c r="J14" i="50"/>
  <c r="I14" i="50"/>
  <c r="H14" i="50"/>
  <c r="G14" i="50"/>
  <c r="F14" i="50"/>
  <c r="E14" i="50"/>
  <c r="D14" i="50"/>
  <c r="C14" i="50"/>
  <c r="B14" i="50"/>
  <c r="J13" i="50"/>
  <c r="I13" i="50"/>
  <c r="H13" i="50"/>
  <c r="G13" i="50"/>
  <c r="F13" i="50"/>
  <c r="E13" i="50"/>
  <c r="D13" i="50"/>
  <c r="C13" i="50"/>
  <c r="B13" i="50"/>
  <c r="J12" i="50"/>
  <c r="I12" i="50"/>
  <c r="H12" i="50"/>
  <c r="G12" i="50"/>
  <c r="F12" i="50"/>
  <c r="E12" i="50"/>
  <c r="D12" i="50"/>
  <c r="C12" i="50"/>
  <c r="B12" i="50"/>
  <c r="J11" i="50"/>
  <c r="I11" i="50"/>
  <c r="H11" i="50"/>
  <c r="G11" i="50"/>
  <c r="F11" i="50"/>
  <c r="E11" i="50"/>
  <c r="D11" i="50"/>
  <c r="C11" i="50"/>
  <c r="B11" i="50"/>
  <c r="J10" i="50"/>
  <c r="I10" i="50"/>
  <c r="H10" i="50"/>
  <c r="G10" i="50"/>
  <c r="F10" i="50"/>
  <c r="E10" i="50"/>
  <c r="D10" i="50"/>
  <c r="C10" i="50"/>
  <c r="B10" i="50"/>
  <c r="J9" i="50"/>
  <c r="I9" i="50"/>
  <c r="H9" i="50"/>
  <c r="G9" i="50"/>
  <c r="F9" i="50"/>
  <c r="E9" i="50"/>
  <c r="D9" i="50"/>
  <c r="C9" i="50"/>
  <c r="B9" i="50"/>
  <c r="J8" i="50"/>
  <c r="I8" i="50"/>
  <c r="H8" i="50"/>
  <c r="G8" i="50"/>
  <c r="F8" i="50"/>
  <c r="E8" i="50"/>
  <c r="D8" i="50"/>
  <c r="C8" i="50"/>
  <c r="B8" i="50"/>
  <c r="J6" i="50"/>
  <c r="I6" i="50"/>
  <c r="H6" i="50"/>
  <c r="G6" i="50"/>
  <c r="F6" i="50"/>
  <c r="E6" i="50"/>
  <c r="D6" i="50"/>
  <c r="C6" i="50"/>
  <c r="B6" i="50"/>
  <c r="C16" i="36"/>
  <c r="B16" i="36"/>
  <c r="C15" i="36"/>
  <c r="B15" i="36"/>
  <c r="C12" i="36"/>
  <c r="B12" i="36"/>
  <c r="C9" i="36"/>
  <c r="B9" i="36"/>
  <c r="C8" i="36"/>
  <c r="B8" i="36"/>
  <c r="C7" i="36"/>
  <c r="B7" i="36"/>
  <c r="C6" i="36"/>
  <c r="B6" i="36"/>
  <c r="C39" i="31"/>
  <c r="B39" i="31"/>
  <c r="C36" i="31"/>
  <c r="B36" i="31"/>
  <c r="C35" i="31"/>
  <c r="B35" i="31"/>
  <c r="C34" i="31"/>
  <c r="B34" i="31"/>
  <c r="C33" i="31"/>
  <c r="B33" i="31"/>
  <c r="C32" i="31"/>
  <c r="B32" i="31"/>
  <c r="C31" i="31"/>
  <c r="B31" i="31"/>
  <c r="C28" i="31"/>
  <c r="B28" i="31"/>
  <c r="C27" i="31"/>
  <c r="B27" i="31"/>
  <c r="C26" i="31"/>
  <c r="B26" i="31"/>
  <c r="C25" i="31"/>
  <c r="B25" i="31"/>
  <c r="C24" i="31"/>
  <c r="B24" i="31"/>
  <c r="C23" i="31"/>
  <c r="B23" i="31"/>
  <c r="C22" i="31"/>
  <c r="B22" i="31"/>
  <c r="C21" i="31"/>
  <c r="B21" i="31"/>
  <c r="C18" i="31"/>
  <c r="B18" i="31"/>
  <c r="C17" i="31"/>
  <c r="B17" i="31"/>
  <c r="C16" i="31"/>
  <c r="B16" i="31"/>
  <c r="C15" i="31"/>
  <c r="B15" i="31"/>
  <c r="O13" i="21"/>
  <c r="N13" i="21"/>
  <c r="M13" i="21"/>
  <c r="L13" i="21"/>
  <c r="K13" i="21"/>
  <c r="J13" i="21"/>
  <c r="I13" i="21"/>
  <c r="H13" i="21"/>
  <c r="G13" i="21"/>
  <c r="F13" i="21"/>
  <c r="E13" i="21"/>
  <c r="D13" i="21"/>
  <c r="C11" i="31"/>
  <c r="B11" i="31"/>
  <c r="C10" i="31"/>
  <c r="B10" i="31"/>
  <c r="C9" i="31"/>
  <c r="B9" i="31"/>
  <c r="C8" i="31"/>
  <c r="B8" i="31"/>
  <c r="C6" i="31"/>
  <c r="B6" i="31"/>
  <c r="D31" i="27"/>
  <c r="C31" i="27"/>
  <c r="B31" i="27"/>
  <c r="D29" i="27"/>
  <c r="C29" i="27"/>
  <c r="B29" i="27"/>
  <c r="D28" i="27"/>
  <c r="C28" i="27"/>
  <c r="B28" i="27"/>
  <c r="D27" i="27"/>
  <c r="C27" i="27"/>
  <c r="B27" i="27"/>
  <c r="D26" i="27"/>
  <c r="C26" i="27"/>
  <c r="B26" i="27"/>
  <c r="D25" i="27"/>
  <c r="C25" i="27"/>
  <c r="B25" i="27"/>
  <c r="D24" i="27"/>
  <c r="C24" i="27"/>
  <c r="B24" i="27"/>
  <c r="D22" i="27"/>
  <c r="C22" i="27"/>
  <c r="B22" i="27"/>
  <c r="D21" i="27"/>
  <c r="C21" i="27"/>
  <c r="B21" i="27"/>
  <c r="D20" i="27"/>
  <c r="C20" i="27"/>
  <c r="B20" i="27"/>
  <c r="D19" i="27"/>
  <c r="C19" i="27"/>
  <c r="B19" i="27"/>
  <c r="C18" i="27"/>
  <c r="B18" i="27"/>
  <c r="C17" i="27"/>
  <c r="B17" i="27"/>
  <c r="C16" i="27"/>
  <c r="B16" i="27"/>
  <c r="C15" i="27"/>
  <c r="B15" i="27"/>
  <c r="D13" i="27"/>
  <c r="C13" i="27"/>
  <c r="B13" i="27"/>
  <c r="D12" i="27"/>
  <c r="C12" i="27"/>
  <c r="B12" i="27"/>
  <c r="D11" i="27"/>
  <c r="C11" i="27"/>
  <c r="B11" i="27"/>
  <c r="D10" i="27"/>
  <c r="C10" i="27"/>
  <c r="B10" i="27"/>
  <c r="D9" i="27"/>
  <c r="C9" i="27"/>
  <c r="B9" i="27"/>
  <c r="B7" i="27"/>
  <c r="D6" i="27"/>
  <c r="C6" i="27"/>
  <c r="B6" i="27"/>
  <c r="E33" i="29"/>
  <c r="D33" i="29"/>
  <c r="C33" i="29"/>
  <c r="B33" i="29"/>
  <c r="E31" i="29"/>
  <c r="D31" i="29"/>
  <c r="C31" i="29"/>
  <c r="B31" i="29"/>
  <c r="E30" i="29"/>
  <c r="D30" i="29"/>
  <c r="C30" i="29"/>
  <c r="B30" i="29"/>
  <c r="E29" i="29"/>
  <c r="D29" i="29"/>
  <c r="C29" i="29"/>
  <c r="B29" i="29"/>
  <c r="E28" i="29"/>
  <c r="D28" i="29"/>
  <c r="C28" i="29"/>
  <c r="B28" i="29"/>
  <c r="E27" i="29"/>
  <c r="D27" i="29"/>
  <c r="C27" i="29"/>
  <c r="B27" i="29"/>
  <c r="E26" i="29"/>
  <c r="D26" i="29"/>
  <c r="C26" i="29"/>
  <c r="B26" i="29"/>
  <c r="D24" i="29"/>
  <c r="C24" i="29"/>
  <c r="B24" i="29"/>
  <c r="D23" i="29"/>
  <c r="C23" i="29"/>
  <c r="B23" i="29"/>
  <c r="D22" i="29"/>
  <c r="C22" i="29"/>
  <c r="B22" i="29"/>
  <c r="D21" i="29"/>
  <c r="C21" i="29"/>
  <c r="B21" i="29"/>
  <c r="D20" i="29"/>
  <c r="C20" i="29"/>
  <c r="B20" i="29"/>
  <c r="D19" i="29"/>
  <c r="C19" i="29"/>
  <c r="B19" i="29"/>
  <c r="D18" i="29"/>
  <c r="C18" i="29"/>
  <c r="B18" i="29"/>
  <c r="D17" i="29"/>
  <c r="C17" i="29"/>
  <c r="B17" i="29"/>
  <c r="E15" i="29"/>
  <c r="D15" i="29"/>
  <c r="C15" i="29"/>
  <c r="B15" i="29"/>
  <c r="E14" i="29"/>
  <c r="D14" i="29"/>
  <c r="C14" i="29"/>
  <c r="B14" i="29"/>
  <c r="E13" i="29"/>
  <c r="D13" i="29"/>
  <c r="C13" i="29"/>
  <c r="B13" i="29"/>
  <c r="E12" i="29"/>
  <c r="D12" i="29"/>
  <c r="C12" i="29"/>
  <c r="B12" i="29"/>
  <c r="E9" i="29"/>
  <c r="D9" i="29"/>
  <c r="C9" i="29"/>
  <c r="B9" i="29"/>
  <c r="E8" i="29"/>
  <c r="D8" i="29"/>
  <c r="C8" i="29"/>
  <c r="B8" i="29"/>
  <c r="E7" i="29"/>
  <c r="D7" i="29"/>
  <c r="C7" i="29"/>
  <c r="B7" i="29"/>
  <c r="B38" i="23"/>
  <c r="B35" i="23"/>
  <c r="B34" i="23"/>
  <c r="B33" i="23"/>
  <c r="B32" i="23"/>
  <c r="B31" i="23"/>
  <c r="B30" i="23"/>
  <c r="B27" i="23"/>
  <c r="B26" i="23"/>
  <c r="B25" i="23"/>
  <c r="B24" i="23"/>
  <c r="B23" i="23"/>
  <c r="B22" i="23"/>
  <c r="B21" i="23"/>
  <c r="B20" i="23"/>
  <c r="B17" i="23"/>
  <c r="B16" i="23"/>
  <c r="B15" i="23"/>
  <c r="B14" i="23"/>
  <c r="B13" i="23"/>
  <c r="B10" i="23"/>
  <c r="B9" i="23"/>
  <c r="B8" i="23"/>
  <c r="B7" i="23"/>
  <c r="B5" i="23"/>
  <c r="D7" i="50" l="1"/>
  <c r="H7" i="50"/>
  <c r="E4" i="39"/>
  <c r="E6" i="39"/>
  <c r="K10" i="32"/>
  <c r="L5" i="42"/>
  <c r="B7" i="50"/>
  <c r="F7" i="50"/>
  <c r="J7" i="50"/>
  <c r="M5" i="42"/>
  <c r="E5" i="39"/>
  <c r="C7" i="50"/>
  <c r="E7" i="50"/>
  <c r="G7" i="50"/>
  <c r="I7" i="50"/>
  <c r="B13" i="21"/>
  <c r="B14" i="31"/>
  <c r="C13" i="21"/>
  <c r="C14" i="31"/>
  <c r="E21" i="21"/>
  <c r="B10" i="35"/>
  <c r="D10" i="35"/>
  <c r="F10" i="35"/>
  <c r="H10" i="35"/>
  <c r="J10" i="35"/>
  <c r="L10" i="35"/>
  <c r="N10" i="35"/>
  <c r="P10" i="35"/>
  <c r="N7" i="32"/>
  <c r="J10" i="32"/>
  <c r="J2" i="32" l="1"/>
  <c r="K2" i="32"/>
  <c r="L13" i="42"/>
  <c r="M13" i="42" l="1"/>
  <c r="N13" i="42" l="1"/>
  <c r="O13" i="42" l="1"/>
  <c r="P13" i="42" s="1"/>
  <c r="Q13" i="42" s="1"/>
  <c r="R13" i="42" s="1"/>
  <c r="Q5" i="1" l="1"/>
  <c r="P5" i="1"/>
  <c r="Q14" i="21" l="1"/>
  <c r="R14" i="21"/>
  <c r="S14" i="21"/>
  <c r="T14" i="21"/>
  <c r="K25" i="42" l="1"/>
  <c r="K24" i="42"/>
  <c r="R22" i="75" l="1"/>
  <c r="K25" i="75" l="1"/>
  <c r="R13" i="75"/>
  <c r="R14" i="75" s="1"/>
  <c r="R17" i="75"/>
  <c r="Q11" i="75" l="1"/>
  <c r="N13" i="75"/>
  <c r="N14" i="75" s="1"/>
  <c r="P13" i="75"/>
  <c r="P14" i="75" s="1"/>
  <c r="O13" i="75"/>
  <c r="O14" i="75" s="1"/>
  <c r="Q12" i="75"/>
  <c r="Q13" i="75" l="1"/>
  <c r="Q14" i="75" s="1"/>
  <c r="S12" i="75"/>
  <c r="S11" i="75"/>
  <c r="L11" i="75"/>
  <c r="T11" i="75" s="1"/>
  <c r="S13" i="75" l="1"/>
  <c r="S14" i="75" s="1"/>
  <c r="K13" i="75"/>
  <c r="L12" i="75"/>
  <c r="M13" i="75"/>
  <c r="M14" i="75" s="1"/>
  <c r="P17" i="75"/>
  <c r="P22" i="75"/>
  <c r="O17" i="75"/>
  <c r="O22" i="75"/>
  <c r="Q6" i="75"/>
  <c r="L13" i="75" l="1"/>
  <c r="K14" i="75"/>
  <c r="Q22" i="75"/>
  <c r="T12" i="75"/>
  <c r="L14" i="75"/>
  <c r="Q17" i="75"/>
  <c r="T13" i="75" l="1"/>
  <c r="T14" i="75" s="1"/>
  <c r="N22" i="75"/>
  <c r="M22" i="75" l="1"/>
  <c r="S6" i="75"/>
  <c r="K22" i="75"/>
  <c r="L6" i="75"/>
  <c r="M17" i="75"/>
  <c r="K17" i="75"/>
  <c r="N17" i="75"/>
  <c r="T6" i="75" l="1"/>
  <c r="T22" i="75" s="1"/>
  <c r="S22" i="75"/>
  <c r="S17" i="75"/>
  <c r="L22" i="75"/>
  <c r="L17" i="75"/>
  <c r="A20" i="64"/>
  <c r="F4" i="61"/>
  <c r="H4" i="61"/>
  <c r="D4" i="61"/>
  <c r="A54" i="60"/>
  <c r="A53" i="60"/>
  <c r="A28" i="74"/>
  <c r="T17" i="75" l="1"/>
  <c r="L25" i="75" l="1"/>
  <c r="L27" i="75"/>
  <c r="M28" i="75"/>
  <c r="L37" i="75"/>
  <c r="K5" i="75"/>
  <c r="K30" i="75" s="1"/>
  <c r="M26" i="75"/>
  <c r="K27" i="75"/>
  <c r="M5" i="75"/>
  <c r="M21" i="75" s="1"/>
  <c r="N5" i="75"/>
  <c r="N33" i="75" s="1"/>
  <c r="M25" i="75"/>
  <c r="N25" i="75"/>
  <c r="L26" i="75"/>
  <c r="M27" i="75"/>
  <c r="N27" i="75"/>
  <c r="L28" i="75"/>
  <c r="M37" i="75"/>
  <c r="N37" i="75"/>
  <c r="L36" i="75"/>
  <c r="L35" i="75"/>
  <c r="M65" i="75"/>
  <c r="N65" i="75"/>
  <c r="L73" i="75"/>
  <c r="M36" i="75"/>
  <c r="M35" i="75"/>
  <c r="L65" i="75"/>
  <c r="M73" i="75"/>
  <c r="N36" i="75"/>
  <c r="N35" i="75"/>
  <c r="X5" i="48"/>
  <c r="X6" i="48"/>
  <c r="X7" i="48"/>
  <c r="X8" i="48"/>
  <c r="M31" i="75" l="1"/>
  <c r="M32" i="75"/>
  <c r="N31" i="75"/>
  <c r="N32" i="75"/>
  <c r="N16" i="75"/>
  <c r="N21" i="75"/>
  <c r="N8" i="75"/>
  <c r="K31" i="75"/>
  <c r="K33" i="75"/>
  <c r="K8" i="75"/>
  <c r="M8" i="75"/>
  <c r="M30" i="75"/>
  <c r="L5" i="75"/>
  <c r="L33" i="75" s="1"/>
  <c r="N30" i="75"/>
  <c r="K16" i="75"/>
  <c r="M16" i="75"/>
  <c r="K21" i="75"/>
  <c r="M33" i="75"/>
  <c r="K32" i="75"/>
  <c r="M75" i="75"/>
  <c r="M77" i="75"/>
  <c r="M69" i="75"/>
  <c r="M67" i="75"/>
  <c r="L69" i="75"/>
  <c r="L67" i="75"/>
  <c r="L77" i="75"/>
  <c r="L75" i="75"/>
  <c r="N69" i="75"/>
  <c r="N67" i="75"/>
  <c r="E7" i="39"/>
  <c r="E8" i="39"/>
  <c r="E9" i="39"/>
  <c r="E12" i="39"/>
  <c r="E15" i="39"/>
  <c r="E18" i="39"/>
  <c r="E32" i="23"/>
  <c r="M18" i="75" l="1"/>
  <c r="M7" i="75"/>
  <c r="N18" i="75"/>
  <c r="N7" i="75"/>
  <c r="K18" i="75"/>
  <c r="K7" i="75"/>
  <c r="L32" i="75"/>
  <c r="N23" i="75"/>
  <c r="L21" i="75"/>
  <c r="L30" i="75"/>
  <c r="L16" i="75"/>
  <c r="M23" i="75"/>
  <c r="K23" i="75"/>
  <c r="L31" i="75"/>
  <c r="L8" i="75"/>
  <c r="L7" i="75" s="1"/>
  <c r="L23" i="75" l="1"/>
  <c r="L18" i="75"/>
  <c r="U6" i="3"/>
  <c r="U4" i="3"/>
  <c r="U7" i="3"/>
  <c r="R5" i="1"/>
  <c r="U5" i="3" l="1"/>
  <c r="A1" i="66" l="1"/>
  <c r="C38" i="23" l="1"/>
  <c r="C35" i="23"/>
  <c r="C34" i="23"/>
  <c r="C33" i="23"/>
  <c r="C32" i="23"/>
  <c r="C31" i="23"/>
  <c r="C30" i="23"/>
  <c r="C27" i="23"/>
  <c r="C26" i="23"/>
  <c r="C25" i="23"/>
  <c r="C24" i="23"/>
  <c r="C23" i="23"/>
  <c r="C22" i="23"/>
  <c r="C21" i="23"/>
  <c r="C20" i="23"/>
  <c r="C17" i="23"/>
  <c r="C16" i="23"/>
  <c r="C15" i="23"/>
  <c r="C14" i="23"/>
  <c r="C13" i="23"/>
  <c r="D10" i="23"/>
  <c r="D9" i="23"/>
  <c r="C9" i="23"/>
  <c r="D8" i="23"/>
  <c r="D7" i="23"/>
  <c r="C7" i="23"/>
  <c r="D5" i="23" l="1"/>
  <c r="C5" i="23"/>
  <c r="E31" i="52" l="1"/>
  <c r="C31" i="52"/>
  <c r="F30" i="52"/>
  <c r="E30" i="52"/>
  <c r="D30" i="52"/>
  <c r="C30" i="52"/>
  <c r="B30" i="52"/>
  <c r="E35" i="51"/>
  <c r="K20" i="50"/>
  <c r="K34" i="49"/>
  <c r="K19" i="50" s="1"/>
  <c r="K33" i="49"/>
  <c r="K18" i="50" s="1"/>
  <c r="K32" i="49"/>
  <c r="K17" i="50" s="1"/>
  <c r="K31" i="49"/>
  <c r="K16" i="50" s="1"/>
  <c r="K30" i="49"/>
  <c r="K15" i="50" s="1"/>
  <c r="K29" i="49"/>
  <c r="K14" i="50" s="1"/>
  <c r="K28" i="49"/>
  <c r="K13" i="50" s="1"/>
  <c r="K27" i="49"/>
  <c r="K12" i="50" s="1"/>
  <c r="K26" i="49"/>
  <c r="K11" i="50" s="1"/>
  <c r="K25" i="49"/>
  <c r="K10" i="50" s="1"/>
  <c r="K24" i="49"/>
  <c r="K9" i="50" s="1"/>
  <c r="K23" i="49"/>
  <c r="K8" i="50" s="1"/>
  <c r="K22" i="49"/>
  <c r="K21" i="49"/>
  <c r="K20" i="49"/>
  <c r="K19" i="49"/>
  <c r="K18" i="49"/>
  <c r="K17" i="49"/>
  <c r="K16" i="49"/>
  <c r="K15" i="49"/>
  <c r="K14" i="49"/>
  <c r="K13" i="49"/>
  <c r="K12" i="49"/>
  <c r="K11" i="49"/>
  <c r="K10" i="49"/>
  <c r="K9" i="49"/>
  <c r="K8" i="49"/>
  <c r="K7" i="49"/>
  <c r="K7" i="50" l="1"/>
  <c r="E4" i="52"/>
  <c r="K6" i="49"/>
  <c r="K6" i="50" s="1"/>
  <c r="B35" i="51"/>
  <c r="E40" i="51" s="1"/>
  <c r="C35" i="51"/>
  <c r="B31" i="52"/>
  <c r="D31" i="52"/>
  <c r="F31" i="52"/>
  <c r="F35" i="51"/>
  <c r="D35" i="51"/>
  <c r="E33" i="61"/>
  <c r="G33" i="61"/>
  <c r="I33" i="61"/>
  <c r="E34" i="61"/>
  <c r="G34" i="61"/>
  <c r="I34" i="61"/>
  <c r="D35" i="61"/>
  <c r="F35" i="61"/>
  <c r="H35" i="61"/>
  <c r="E36" i="61"/>
  <c r="G36" i="61"/>
  <c r="I36" i="61"/>
  <c r="D37" i="61"/>
  <c r="F37" i="61"/>
  <c r="H37" i="61"/>
  <c r="E38" i="61"/>
  <c r="G38" i="61"/>
  <c r="I38" i="61"/>
  <c r="D39" i="61"/>
  <c r="F39" i="61"/>
  <c r="H39" i="61"/>
  <c r="E40" i="61"/>
  <c r="G40" i="61"/>
  <c r="I40" i="61"/>
  <c r="D41" i="61"/>
  <c r="F41" i="61"/>
  <c r="H41" i="61"/>
  <c r="E42" i="61"/>
  <c r="G42" i="61"/>
  <c r="I42" i="61"/>
  <c r="D43" i="61"/>
  <c r="F43" i="61"/>
  <c r="H43" i="61"/>
  <c r="E44" i="61"/>
  <c r="G44" i="61"/>
  <c r="I44" i="61"/>
  <c r="D45" i="61"/>
  <c r="F45" i="61"/>
  <c r="H45" i="61"/>
  <c r="E46" i="61"/>
  <c r="G46" i="61"/>
  <c r="I46" i="61"/>
  <c r="D47" i="61"/>
  <c r="F47" i="61"/>
  <c r="H47" i="61"/>
  <c r="E48" i="61"/>
  <c r="G48" i="61"/>
  <c r="I48" i="61"/>
  <c r="D49" i="61"/>
  <c r="F49" i="61"/>
  <c r="H49" i="61"/>
  <c r="E50" i="61"/>
  <c r="G50" i="61"/>
  <c r="I50" i="61"/>
  <c r="D33" i="61"/>
  <c r="F33" i="61"/>
  <c r="H33" i="61"/>
  <c r="D34" i="61"/>
  <c r="F34" i="61"/>
  <c r="H34" i="61"/>
  <c r="E35" i="61"/>
  <c r="G35" i="61"/>
  <c r="I35" i="61"/>
  <c r="D36" i="61"/>
  <c r="F36" i="61"/>
  <c r="H36" i="61"/>
  <c r="E37" i="61"/>
  <c r="G37" i="61"/>
  <c r="I37" i="61"/>
  <c r="D38" i="61"/>
  <c r="F38" i="61"/>
  <c r="H38" i="61"/>
  <c r="E39" i="61"/>
  <c r="G39" i="61"/>
  <c r="I39" i="61"/>
  <c r="D40" i="61"/>
  <c r="F40" i="61"/>
  <c r="H40" i="61"/>
  <c r="E41" i="61"/>
  <c r="G41" i="61"/>
  <c r="I41" i="61"/>
  <c r="D42" i="61"/>
  <c r="F42" i="61"/>
  <c r="H42" i="61"/>
  <c r="E43" i="61"/>
  <c r="G43" i="61"/>
  <c r="I43" i="61"/>
  <c r="D44" i="61"/>
  <c r="F44" i="61"/>
  <c r="H44" i="61"/>
  <c r="E45" i="61"/>
  <c r="G45" i="61"/>
  <c r="I45" i="61"/>
  <c r="D46" i="61"/>
  <c r="F46" i="61"/>
  <c r="H46" i="61"/>
  <c r="E47" i="61"/>
  <c r="G47" i="61"/>
  <c r="I47" i="61"/>
  <c r="D48" i="61"/>
  <c r="F48" i="61"/>
  <c r="H48" i="61"/>
  <c r="E49" i="61"/>
  <c r="G49" i="61"/>
  <c r="I49" i="61"/>
  <c r="D50" i="61"/>
  <c r="F50" i="61"/>
  <c r="H50" i="61"/>
  <c r="A21" i="66"/>
  <c r="A20" i="66"/>
  <c r="A41" i="66"/>
  <c r="A40" i="66"/>
  <c r="D40" i="51" l="1"/>
  <c r="F40" i="51"/>
  <c r="F4" i="52"/>
  <c r="C4" i="52"/>
  <c r="D4" i="52"/>
  <c r="B4" i="52"/>
  <c r="B9" i="42"/>
  <c r="C9" i="42"/>
  <c r="D9" i="42"/>
  <c r="E9" i="42"/>
  <c r="F9" i="42"/>
  <c r="F17" i="42" s="1"/>
  <c r="G9" i="42"/>
  <c r="H9" i="42"/>
  <c r="I9" i="42"/>
  <c r="J9" i="42"/>
  <c r="J17" i="42" s="1"/>
  <c r="K9" i="42"/>
  <c r="L9" i="42"/>
  <c r="B8" i="42"/>
  <c r="C8" i="42"/>
  <c r="D8" i="42"/>
  <c r="D16" i="42" s="1"/>
  <c r="E8" i="42"/>
  <c r="F8" i="42"/>
  <c r="F16" i="42" s="1"/>
  <c r="G8" i="42"/>
  <c r="H8" i="42"/>
  <c r="H16" i="42" s="1"/>
  <c r="I8" i="42"/>
  <c r="J8" i="42"/>
  <c r="J16" i="42" s="1"/>
  <c r="K8" i="42"/>
  <c r="L8" i="42"/>
  <c r="B7" i="42"/>
  <c r="C7" i="42"/>
  <c r="D7" i="42"/>
  <c r="E7" i="42"/>
  <c r="F7" i="42"/>
  <c r="F15" i="42" s="1"/>
  <c r="G7" i="42"/>
  <c r="H7" i="42"/>
  <c r="I7" i="42"/>
  <c r="J7" i="42"/>
  <c r="J15" i="42" s="1"/>
  <c r="K7" i="42"/>
  <c r="L7" i="42"/>
  <c r="B6" i="42"/>
  <c r="K14" i="42" s="1"/>
  <c r="C6" i="42"/>
  <c r="D6" i="42"/>
  <c r="E6" i="42"/>
  <c r="F6" i="42"/>
  <c r="G6" i="42"/>
  <c r="H6" i="42"/>
  <c r="I6" i="42"/>
  <c r="J6" i="42"/>
  <c r="K6" i="42"/>
  <c r="L6" i="42"/>
  <c r="B4" i="42"/>
  <c r="K12" i="42" s="1"/>
  <c r="C4" i="42"/>
  <c r="D4" i="42"/>
  <c r="E4" i="42"/>
  <c r="F4" i="42"/>
  <c r="G4" i="42"/>
  <c r="H4" i="42"/>
  <c r="I4" i="42"/>
  <c r="J4" i="42"/>
  <c r="K4" i="42"/>
  <c r="L4" i="42"/>
  <c r="H15" i="42" l="1"/>
  <c r="D15" i="42"/>
  <c r="P17" i="42"/>
  <c r="P16" i="42"/>
  <c r="P15" i="42"/>
  <c r="H17" i="42"/>
  <c r="D17" i="42"/>
  <c r="O15" i="42"/>
  <c r="O17" i="42"/>
  <c r="O16" i="42"/>
  <c r="L14" i="42"/>
  <c r="L12" i="42"/>
  <c r="C12" i="42"/>
  <c r="I15" i="42"/>
  <c r="G15" i="42"/>
  <c r="E15" i="42"/>
  <c r="C15" i="42"/>
  <c r="I17" i="42"/>
  <c r="G17" i="42"/>
  <c r="E17" i="42"/>
  <c r="C17" i="42"/>
  <c r="K15" i="42"/>
  <c r="L16" i="42"/>
  <c r="K17" i="42"/>
  <c r="L15" i="42"/>
  <c r="L17" i="42"/>
  <c r="I12" i="42"/>
  <c r="G12" i="42"/>
  <c r="E12" i="42"/>
  <c r="J14" i="42"/>
  <c r="H14" i="42"/>
  <c r="F14" i="42"/>
  <c r="D14" i="42"/>
  <c r="J12" i="42"/>
  <c r="H12" i="42"/>
  <c r="F12" i="42"/>
  <c r="D12" i="42"/>
  <c r="I14" i="42"/>
  <c r="G14" i="42"/>
  <c r="E14" i="42"/>
  <c r="K16" i="42"/>
  <c r="I16" i="42"/>
  <c r="G16" i="42"/>
  <c r="E16" i="42"/>
  <c r="C14" i="42"/>
  <c r="C16" i="42"/>
  <c r="M4" i="42" l="1"/>
  <c r="M8" i="42"/>
  <c r="M6" i="42"/>
  <c r="M7" i="42"/>
  <c r="M9" i="42"/>
  <c r="M14" i="42" l="1"/>
  <c r="M12" i="42"/>
  <c r="M15" i="42"/>
  <c r="M16" i="42"/>
  <c r="M17" i="42"/>
  <c r="D18" i="65"/>
  <c r="D17" i="65"/>
  <c r="D16" i="65"/>
  <c r="D15" i="65"/>
  <c r="D14" i="65"/>
  <c r="D13" i="65"/>
  <c r="F12" i="65"/>
  <c r="E12" i="65"/>
  <c r="D12" i="65"/>
  <c r="F11" i="65"/>
  <c r="E11" i="65"/>
  <c r="D11" i="65"/>
  <c r="F10" i="65"/>
  <c r="E10" i="65"/>
  <c r="D10" i="65"/>
  <c r="F9" i="65"/>
  <c r="E9" i="65"/>
  <c r="D9" i="65"/>
  <c r="F8" i="65"/>
  <c r="E8" i="65"/>
  <c r="D8" i="65"/>
  <c r="F7" i="65"/>
  <c r="E7" i="65"/>
  <c r="D7" i="65"/>
  <c r="F6" i="65"/>
  <c r="E6" i="65"/>
  <c r="D6" i="65"/>
  <c r="F5" i="65"/>
  <c r="E5" i="65"/>
  <c r="D5" i="65"/>
  <c r="I32" i="61"/>
  <c r="H32" i="61"/>
  <c r="G32" i="61"/>
  <c r="F32" i="61"/>
  <c r="E32" i="61"/>
  <c r="D32" i="61"/>
  <c r="I31" i="61"/>
  <c r="H31" i="61"/>
  <c r="G31" i="61"/>
  <c r="F31" i="61"/>
  <c r="E31" i="61"/>
  <c r="D31" i="61"/>
  <c r="I30" i="61"/>
  <c r="H30" i="61"/>
  <c r="G30" i="61"/>
  <c r="F30" i="61"/>
  <c r="E30" i="61"/>
  <c r="D30" i="61"/>
  <c r="I29" i="61"/>
  <c r="H29" i="61"/>
  <c r="G29" i="61"/>
  <c r="F29" i="61"/>
  <c r="E29" i="61"/>
  <c r="D29" i="61"/>
  <c r="I28" i="61"/>
  <c r="H28" i="61"/>
  <c r="G28" i="61"/>
  <c r="F28" i="61"/>
  <c r="E28" i="61"/>
  <c r="D28" i="61"/>
  <c r="I27" i="61"/>
  <c r="H27" i="61"/>
  <c r="G27" i="61"/>
  <c r="F27" i="61"/>
  <c r="E27" i="61"/>
  <c r="D27" i="61"/>
  <c r="I26" i="61"/>
  <c r="H26" i="61"/>
  <c r="G26" i="61"/>
  <c r="F26" i="61"/>
  <c r="E26" i="61"/>
  <c r="D26" i="61"/>
  <c r="I25" i="61"/>
  <c r="H25" i="61"/>
  <c r="G25" i="61"/>
  <c r="F25" i="61"/>
  <c r="E25" i="61"/>
  <c r="D25" i="61"/>
  <c r="I24" i="61"/>
  <c r="H24" i="61"/>
  <c r="G24" i="61"/>
  <c r="F24" i="61"/>
  <c r="E24" i="61"/>
  <c r="D24" i="61"/>
  <c r="I23" i="61"/>
  <c r="H23" i="61"/>
  <c r="G23" i="61"/>
  <c r="F23" i="61"/>
  <c r="E23" i="61"/>
  <c r="D23" i="61"/>
  <c r="I22" i="61"/>
  <c r="H22" i="61"/>
  <c r="G22" i="61"/>
  <c r="F22" i="61"/>
  <c r="E22" i="61"/>
  <c r="D22" i="61"/>
  <c r="I21" i="61"/>
  <c r="H21" i="61"/>
  <c r="G21" i="61"/>
  <c r="F21" i="61"/>
  <c r="E21" i="61"/>
  <c r="D21" i="61"/>
  <c r="I20" i="61"/>
  <c r="H20" i="61"/>
  <c r="G20" i="61"/>
  <c r="F20" i="61"/>
  <c r="E20" i="61"/>
  <c r="D20" i="61"/>
  <c r="I19" i="61"/>
  <c r="H19" i="61"/>
  <c r="G19" i="61"/>
  <c r="F19" i="61"/>
  <c r="E19" i="61"/>
  <c r="D19" i="61"/>
  <c r="I18" i="61"/>
  <c r="H18" i="61"/>
  <c r="G18" i="61"/>
  <c r="F18" i="61"/>
  <c r="E18" i="61"/>
  <c r="D18" i="61"/>
  <c r="I17" i="61"/>
  <c r="H17" i="61"/>
  <c r="G17" i="61"/>
  <c r="F17" i="61"/>
  <c r="E17" i="61"/>
  <c r="D17" i="61"/>
  <c r="I16" i="61"/>
  <c r="H16" i="61"/>
  <c r="G16" i="61"/>
  <c r="F16" i="61"/>
  <c r="E16" i="61"/>
  <c r="D16" i="61"/>
  <c r="I15" i="61"/>
  <c r="H15" i="61"/>
  <c r="G15" i="61"/>
  <c r="F15" i="61"/>
  <c r="E15" i="61"/>
  <c r="D15" i="61"/>
  <c r="I14" i="61"/>
  <c r="H14" i="61"/>
  <c r="G14" i="61"/>
  <c r="F14" i="61"/>
  <c r="E14" i="61"/>
  <c r="D14" i="61"/>
  <c r="I13" i="61"/>
  <c r="H13" i="61"/>
  <c r="G13" i="61"/>
  <c r="F13" i="61"/>
  <c r="E13" i="61"/>
  <c r="D13" i="61"/>
  <c r="I12" i="61"/>
  <c r="H12" i="61"/>
  <c r="G12" i="61"/>
  <c r="F12" i="61"/>
  <c r="E12" i="61"/>
  <c r="D12" i="61"/>
  <c r="I11" i="61"/>
  <c r="H11" i="61"/>
  <c r="G11" i="61"/>
  <c r="F11" i="61"/>
  <c r="E11" i="61"/>
  <c r="D11" i="61"/>
  <c r="I10" i="61"/>
  <c r="H10" i="61"/>
  <c r="G10" i="61"/>
  <c r="F10" i="61"/>
  <c r="E10" i="61"/>
  <c r="D10" i="61"/>
  <c r="I9" i="61"/>
  <c r="H9" i="61"/>
  <c r="G9" i="61"/>
  <c r="F9" i="61"/>
  <c r="E9" i="61"/>
  <c r="D9" i="61"/>
  <c r="I8" i="61"/>
  <c r="H8" i="61"/>
  <c r="G8" i="61"/>
  <c r="F8" i="61"/>
  <c r="E8" i="61"/>
  <c r="D8" i="61"/>
  <c r="I7" i="61"/>
  <c r="H7" i="61"/>
  <c r="G7" i="61"/>
  <c r="F7" i="61"/>
  <c r="E7" i="61"/>
  <c r="D7" i="61"/>
  <c r="D6" i="61"/>
  <c r="E6" i="61"/>
  <c r="F6" i="61"/>
  <c r="G6" i="61"/>
  <c r="H6" i="61"/>
  <c r="I6" i="61"/>
  <c r="L19" i="58"/>
  <c r="K19" i="58"/>
  <c r="J19" i="58"/>
  <c r="I19" i="58"/>
  <c r="H19" i="58"/>
  <c r="G19" i="58"/>
  <c r="F19" i="58"/>
  <c r="E19" i="58"/>
  <c r="D19" i="58"/>
  <c r="C19" i="58"/>
  <c r="L18" i="58"/>
  <c r="K18" i="58"/>
  <c r="J18" i="58"/>
  <c r="I18" i="58"/>
  <c r="H18" i="58"/>
  <c r="G18" i="58"/>
  <c r="F18" i="58"/>
  <c r="E18" i="58"/>
  <c r="D18" i="58"/>
  <c r="C18" i="58"/>
  <c r="L17" i="58"/>
  <c r="K17" i="58"/>
  <c r="J17" i="58"/>
  <c r="I17" i="58"/>
  <c r="H17" i="58"/>
  <c r="G17" i="58"/>
  <c r="F17" i="58"/>
  <c r="E17" i="58"/>
  <c r="D17" i="58"/>
  <c r="C17" i="58"/>
  <c r="L16" i="58"/>
  <c r="K16" i="58"/>
  <c r="J16" i="58"/>
  <c r="I16" i="58"/>
  <c r="H16" i="58"/>
  <c r="G16" i="58"/>
  <c r="F16" i="58"/>
  <c r="E16" i="58"/>
  <c r="D16" i="58"/>
  <c r="C16" i="58"/>
  <c r="L15" i="58"/>
  <c r="K15" i="58"/>
  <c r="J15" i="58"/>
  <c r="I15" i="58"/>
  <c r="H15" i="58"/>
  <c r="G15" i="58"/>
  <c r="F15" i="58"/>
  <c r="E15" i="58"/>
  <c r="D15" i="58"/>
  <c r="C15" i="58"/>
  <c r="L14" i="58"/>
  <c r="K14" i="58"/>
  <c r="J14" i="58"/>
  <c r="I14" i="58"/>
  <c r="H14" i="58"/>
  <c r="G14" i="58"/>
  <c r="F14" i="58"/>
  <c r="E14" i="58"/>
  <c r="D14" i="58"/>
  <c r="C14" i="58"/>
  <c r="L13" i="58"/>
  <c r="K13" i="58"/>
  <c r="J13" i="58"/>
  <c r="I13" i="58"/>
  <c r="H13" i="58"/>
  <c r="G13" i="58"/>
  <c r="F13" i="58"/>
  <c r="E13" i="58"/>
  <c r="D13" i="58"/>
  <c r="C13" i="58"/>
  <c r="L12" i="58"/>
  <c r="K12" i="58"/>
  <c r="J12" i="58"/>
  <c r="I12" i="58"/>
  <c r="H12" i="58"/>
  <c r="G12" i="58"/>
  <c r="F12" i="58"/>
  <c r="E12" i="58"/>
  <c r="D12" i="58"/>
  <c r="C12" i="58"/>
  <c r="L11" i="58"/>
  <c r="K11" i="58"/>
  <c r="J11" i="58"/>
  <c r="I11" i="58"/>
  <c r="H11" i="58"/>
  <c r="G11" i="58"/>
  <c r="F11" i="58"/>
  <c r="E11" i="58"/>
  <c r="D11" i="58"/>
  <c r="C11" i="58"/>
  <c r="L10" i="58"/>
  <c r="K10" i="58"/>
  <c r="J10" i="58"/>
  <c r="I10" i="58"/>
  <c r="H10" i="58"/>
  <c r="G10" i="58"/>
  <c r="F10" i="58"/>
  <c r="E10" i="58"/>
  <c r="D10" i="58"/>
  <c r="C10" i="58"/>
  <c r="L9" i="58"/>
  <c r="K9" i="58"/>
  <c r="J9" i="58"/>
  <c r="I9" i="58"/>
  <c r="H9" i="58"/>
  <c r="G9" i="58"/>
  <c r="F9" i="58"/>
  <c r="E9" i="58"/>
  <c r="D9" i="58"/>
  <c r="C9" i="58"/>
  <c r="L8" i="58"/>
  <c r="K8" i="58"/>
  <c r="J8" i="58"/>
  <c r="I8" i="58"/>
  <c r="H8" i="58"/>
  <c r="G8" i="58"/>
  <c r="F8" i="58"/>
  <c r="E8" i="58"/>
  <c r="D8" i="58"/>
  <c r="C8" i="58"/>
  <c r="L7" i="58"/>
  <c r="K7" i="58"/>
  <c r="J7" i="58"/>
  <c r="I7" i="58"/>
  <c r="H7" i="58"/>
  <c r="G7" i="58"/>
  <c r="F7" i="58"/>
  <c r="E7" i="58"/>
  <c r="D7" i="58"/>
  <c r="C7" i="58"/>
  <c r="L6" i="58"/>
  <c r="K6" i="58"/>
  <c r="J6" i="58"/>
  <c r="I6" i="58"/>
  <c r="H6" i="58"/>
  <c r="G6" i="58"/>
  <c r="F6" i="58"/>
  <c r="E6" i="58"/>
  <c r="D6" i="58"/>
  <c r="C6" i="58"/>
  <c r="L5" i="58"/>
  <c r="K5" i="58"/>
  <c r="J5" i="58"/>
  <c r="I5" i="58"/>
  <c r="H5" i="58"/>
  <c r="G5" i="58"/>
  <c r="F5" i="58"/>
  <c r="E5" i="58"/>
  <c r="D5" i="58"/>
  <c r="C5" i="58"/>
  <c r="B19" i="58"/>
  <c r="B18" i="58"/>
  <c r="B17" i="58"/>
  <c r="B16" i="58"/>
  <c r="B15" i="58"/>
  <c r="B14" i="58"/>
  <c r="B13" i="58"/>
  <c r="B12" i="58"/>
  <c r="B11" i="58"/>
  <c r="B10" i="58"/>
  <c r="B9" i="58"/>
  <c r="B8" i="58"/>
  <c r="B7" i="58"/>
  <c r="B6" i="58"/>
  <c r="B5" i="58"/>
  <c r="L19" i="55"/>
  <c r="K19" i="55"/>
  <c r="J19" i="55"/>
  <c r="I19" i="55"/>
  <c r="H19" i="55"/>
  <c r="G19" i="55"/>
  <c r="F19" i="55"/>
  <c r="E19" i="55"/>
  <c r="D19" i="55"/>
  <c r="C19" i="55"/>
  <c r="B19" i="55"/>
  <c r="L18" i="55"/>
  <c r="K18" i="55"/>
  <c r="J18" i="55"/>
  <c r="I18" i="55"/>
  <c r="H18" i="55"/>
  <c r="G18" i="55"/>
  <c r="F18" i="55"/>
  <c r="E18" i="55"/>
  <c r="D18" i="55"/>
  <c r="C18" i="55"/>
  <c r="B18" i="55"/>
  <c r="L17" i="55"/>
  <c r="K17" i="55"/>
  <c r="J17" i="55"/>
  <c r="I17" i="55"/>
  <c r="H17" i="55"/>
  <c r="G17" i="55"/>
  <c r="F17" i="55"/>
  <c r="E17" i="55"/>
  <c r="D17" i="55"/>
  <c r="C17" i="55"/>
  <c r="B17" i="55"/>
  <c r="L16" i="55"/>
  <c r="K16" i="55"/>
  <c r="J16" i="55"/>
  <c r="I16" i="55"/>
  <c r="H16" i="55"/>
  <c r="G16" i="55"/>
  <c r="F16" i="55"/>
  <c r="E16" i="55"/>
  <c r="D16" i="55"/>
  <c r="C16" i="55"/>
  <c r="B16" i="55"/>
  <c r="L15" i="55"/>
  <c r="K15" i="55"/>
  <c r="J15" i="55"/>
  <c r="I15" i="55"/>
  <c r="H15" i="55"/>
  <c r="G15" i="55"/>
  <c r="F15" i="55"/>
  <c r="E15" i="55"/>
  <c r="D15" i="55"/>
  <c r="C15" i="55"/>
  <c r="B15" i="55"/>
  <c r="L14" i="55"/>
  <c r="K14" i="55"/>
  <c r="J14" i="55"/>
  <c r="I14" i="55"/>
  <c r="H14" i="55"/>
  <c r="G14" i="55"/>
  <c r="F14" i="55"/>
  <c r="E14" i="55"/>
  <c r="D14" i="55"/>
  <c r="C14" i="55"/>
  <c r="B14" i="55"/>
  <c r="L13" i="55"/>
  <c r="K13" i="55"/>
  <c r="J13" i="55"/>
  <c r="I13" i="55"/>
  <c r="H13" i="55"/>
  <c r="G13" i="55"/>
  <c r="F13" i="55"/>
  <c r="E13" i="55"/>
  <c r="D13" i="55"/>
  <c r="C13" i="55"/>
  <c r="B13" i="55"/>
  <c r="L12" i="55"/>
  <c r="K12" i="55"/>
  <c r="J12" i="55"/>
  <c r="I12" i="55"/>
  <c r="H12" i="55"/>
  <c r="G12" i="55"/>
  <c r="F12" i="55"/>
  <c r="E12" i="55"/>
  <c r="D12" i="55"/>
  <c r="C12" i="55"/>
  <c r="B12" i="55"/>
  <c r="L11" i="55"/>
  <c r="K11" i="55"/>
  <c r="J11" i="55"/>
  <c r="I11" i="55"/>
  <c r="H11" i="55"/>
  <c r="G11" i="55"/>
  <c r="F11" i="55"/>
  <c r="E11" i="55"/>
  <c r="D11" i="55"/>
  <c r="C11" i="55"/>
  <c r="B11" i="55"/>
  <c r="L10" i="55"/>
  <c r="K10" i="55"/>
  <c r="J10" i="55"/>
  <c r="I10" i="55"/>
  <c r="H10" i="55"/>
  <c r="G10" i="55"/>
  <c r="F10" i="55"/>
  <c r="E10" i="55"/>
  <c r="D10" i="55"/>
  <c r="C10" i="55"/>
  <c r="B10" i="55"/>
  <c r="L9" i="55"/>
  <c r="K9" i="55"/>
  <c r="J9" i="55"/>
  <c r="I9" i="55"/>
  <c r="H9" i="55"/>
  <c r="G9" i="55"/>
  <c r="F9" i="55"/>
  <c r="E9" i="55"/>
  <c r="D9" i="55"/>
  <c r="C9" i="55"/>
  <c r="B9" i="55"/>
  <c r="L8" i="55"/>
  <c r="K8" i="55"/>
  <c r="J8" i="55"/>
  <c r="I8" i="55"/>
  <c r="H8" i="55"/>
  <c r="G8" i="55"/>
  <c r="F8" i="55"/>
  <c r="E8" i="55"/>
  <c r="D8" i="55"/>
  <c r="C8" i="55"/>
  <c r="B8" i="55"/>
  <c r="L7" i="55"/>
  <c r="K7" i="55"/>
  <c r="J7" i="55"/>
  <c r="I7" i="55"/>
  <c r="H7" i="55"/>
  <c r="G7" i="55"/>
  <c r="F7" i="55"/>
  <c r="E7" i="55"/>
  <c r="D7" i="55"/>
  <c r="C7" i="55"/>
  <c r="B7" i="55"/>
  <c r="L6" i="55"/>
  <c r="K6" i="55"/>
  <c r="J6" i="55"/>
  <c r="I6" i="55"/>
  <c r="H6" i="55"/>
  <c r="G6" i="55"/>
  <c r="F6" i="55"/>
  <c r="E6" i="55"/>
  <c r="D6" i="55"/>
  <c r="C6" i="55"/>
  <c r="L5" i="55"/>
  <c r="K5" i="55"/>
  <c r="J5" i="55"/>
  <c r="I5" i="55"/>
  <c r="H5" i="55"/>
  <c r="G5" i="55"/>
  <c r="F5" i="55"/>
  <c r="E5" i="55"/>
  <c r="D5" i="55"/>
  <c r="C5" i="55"/>
  <c r="B6" i="55"/>
  <c r="B5" i="55"/>
  <c r="F29" i="52"/>
  <c r="E29" i="52"/>
  <c r="D29" i="52"/>
  <c r="C29" i="52"/>
  <c r="B29" i="52"/>
  <c r="F28" i="52"/>
  <c r="E28" i="52"/>
  <c r="D28" i="52"/>
  <c r="C28" i="52"/>
  <c r="B28" i="52"/>
  <c r="F27" i="52"/>
  <c r="E27" i="52"/>
  <c r="D27" i="52"/>
  <c r="C27" i="52"/>
  <c r="B27" i="52"/>
  <c r="F26" i="52"/>
  <c r="E26" i="52"/>
  <c r="D26" i="52"/>
  <c r="C26" i="52"/>
  <c r="B26" i="52"/>
  <c r="F25" i="52"/>
  <c r="E25" i="52"/>
  <c r="D25" i="52"/>
  <c r="C25" i="52"/>
  <c r="B25" i="52"/>
  <c r="F24" i="52"/>
  <c r="E24" i="52"/>
  <c r="D24" i="52"/>
  <c r="C24" i="52"/>
  <c r="B24" i="52"/>
  <c r="F23" i="52"/>
  <c r="E23" i="52"/>
  <c r="D23" i="52"/>
  <c r="C23" i="52"/>
  <c r="B23" i="52"/>
  <c r="F22" i="52"/>
  <c r="E22" i="52"/>
  <c r="D22" i="52"/>
  <c r="C22" i="52"/>
  <c r="B22" i="52"/>
  <c r="F21" i="52"/>
  <c r="E21" i="52"/>
  <c r="D21" i="52"/>
  <c r="C21" i="52"/>
  <c r="B21" i="52"/>
  <c r="F20" i="52"/>
  <c r="E20" i="52"/>
  <c r="D20" i="52"/>
  <c r="C20" i="52"/>
  <c r="B20" i="52"/>
  <c r="F19" i="52"/>
  <c r="E19" i="52"/>
  <c r="D19" i="52"/>
  <c r="C19" i="52"/>
  <c r="B19" i="52"/>
  <c r="F18" i="52"/>
  <c r="E18" i="52"/>
  <c r="D18" i="52"/>
  <c r="C18" i="52"/>
  <c r="B18" i="52"/>
  <c r="F17" i="52"/>
  <c r="E17" i="52"/>
  <c r="D17" i="52"/>
  <c r="C17" i="52"/>
  <c r="B17" i="52"/>
  <c r="F16" i="52"/>
  <c r="E16" i="52"/>
  <c r="D16" i="52"/>
  <c r="C16" i="52"/>
  <c r="B16" i="52"/>
  <c r="F15" i="52"/>
  <c r="E15" i="52"/>
  <c r="D15" i="52"/>
  <c r="C15" i="52"/>
  <c r="B15" i="52"/>
  <c r="F14" i="52"/>
  <c r="E14" i="52"/>
  <c r="D14" i="52"/>
  <c r="C14" i="52"/>
  <c r="B14" i="52"/>
  <c r="F13" i="52"/>
  <c r="E13" i="52"/>
  <c r="D13" i="52"/>
  <c r="C13" i="52"/>
  <c r="B13" i="52"/>
  <c r="F12" i="52"/>
  <c r="E12" i="52"/>
  <c r="D12" i="52"/>
  <c r="C12" i="52"/>
  <c r="B12" i="52"/>
  <c r="F11" i="52"/>
  <c r="E11" i="52"/>
  <c r="D11" i="52"/>
  <c r="C11" i="52"/>
  <c r="B11" i="52"/>
  <c r="F10" i="52"/>
  <c r="E10" i="52"/>
  <c r="D10" i="52"/>
  <c r="C10" i="52"/>
  <c r="B10" i="52"/>
  <c r="F9" i="52"/>
  <c r="E9" i="52"/>
  <c r="D9" i="52"/>
  <c r="C9" i="52"/>
  <c r="B9" i="52"/>
  <c r="F8" i="52"/>
  <c r="E8" i="52"/>
  <c r="D8" i="52"/>
  <c r="C8" i="52"/>
  <c r="B8" i="52"/>
  <c r="F7" i="52"/>
  <c r="E7" i="52"/>
  <c r="D7" i="52"/>
  <c r="C7" i="52"/>
  <c r="B7" i="52"/>
  <c r="F6" i="52"/>
  <c r="E6" i="52"/>
  <c r="D6" i="52"/>
  <c r="C6" i="52"/>
  <c r="B6" i="52"/>
  <c r="F5" i="52"/>
  <c r="E5" i="52"/>
  <c r="D5" i="52"/>
  <c r="C5" i="52"/>
  <c r="B5" i="52"/>
  <c r="K16" i="36"/>
  <c r="J16" i="36"/>
  <c r="I16" i="36"/>
  <c r="H16" i="36"/>
  <c r="G16" i="36"/>
  <c r="F16" i="36"/>
  <c r="K15" i="36"/>
  <c r="J15" i="36"/>
  <c r="I15" i="36"/>
  <c r="H15" i="36"/>
  <c r="G15" i="36"/>
  <c r="F15" i="36"/>
  <c r="K14" i="36"/>
  <c r="J14" i="36"/>
  <c r="I14" i="36"/>
  <c r="H14" i="36"/>
  <c r="G14" i="36"/>
  <c r="F14" i="36"/>
  <c r="K13" i="36"/>
  <c r="J13" i="36"/>
  <c r="I13" i="36"/>
  <c r="H13" i="36"/>
  <c r="G13" i="36"/>
  <c r="F13" i="36"/>
  <c r="K12" i="36"/>
  <c r="J12" i="36"/>
  <c r="I12" i="36"/>
  <c r="H12" i="36"/>
  <c r="G12" i="36"/>
  <c r="F12" i="36"/>
  <c r="K11" i="36"/>
  <c r="J11" i="36"/>
  <c r="I11" i="36"/>
  <c r="H11" i="36"/>
  <c r="G11" i="36"/>
  <c r="F11" i="36"/>
  <c r="K9" i="36"/>
  <c r="J9" i="36"/>
  <c r="I9" i="36"/>
  <c r="H9" i="36"/>
  <c r="G9" i="36"/>
  <c r="F9" i="36"/>
  <c r="K8" i="36"/>
  <c r="J8" i="36"/>
  <c r="I8" i="36"/>
  <c r="H8" i="36"/>
  <c r="G8" i="36"/>
  <c r="F8" i="36"/>
  <c r="K7" i="36"/>
  <c r="J7" i="36"/>
  <c r="I7" i="36"/>
  <c r="H7" i="36"/>
  <c r="G7" i="36"/>
  <c r="F7" i="36"/>
  <c r="K6" i="36"/>
  <c r="J6" i="36"/>
  <c r="I6" i="36"/>
  <c r="H6" i="36"/>
  <c r="G6" i="36"/>
  <c r="F6" i="36"/>
  <c r="E16" i="36"/>
  <c r="D16" i="36"/>
  <c r="E15" i="36"/>
  <c r="D15" i="36"/>
  <c r="E14" i="36"/>
  <c r="D14" i="36"/>
  <c r="E13" i="36"/>
  <c r="D13" i="36"/>
  <c r="E12" i="36"/>
  <c r="D12" i="36"/>
  <c r="E11" i="36"/>
  <c r="D11" i="36"/>
  <c r="E9" i="36"/>
  <c r="D9" i="36"/>
  <c r="E8" i="36"/>
  <c r="D8" i="36"/>
  <c r="E7" i="36"/>
  <c r="D7" i="36"/>
  <c r="E6" i="36"/>
  <c r="D6" i="36"/>
  <c r="I33" i="29"/>
  <c r="H33" i="29"/>
  <c r="G33" i="29"/>
  <c r="F33" i="29"/>
  <c r="I31" i="29"/>
  <c r="H31" i="29"/>
  <c r="G31" i="29"/>
  <c r="F31" i="29"/>
  <c r="I30" i="29"/>
  <c r="H30" i="29"/>
  <c r="G30" i="29"/>
  <c r="F30" i="29"/>
  <c r="I29" i="29"/>
  <c r="H29" i="29"/>
  <c r="G29" i="29"/>
  <c r="F29" i="29"/>
  <c r="I28" i="29"/>
  <c r="H28" i="29"/>
  <c r="G28" i="29"/>
  <c r="F28" i="29"/>
  <c r="I27" i="29"/>
  <c r="H27" i="29"/>
  <c r="G27" i="29"/>
  <c r="F27" i="29"/>
  <c r="I26" i="29"/>
  <c r="H26" i="29"/>
  <c r="G26" i="29"/>
  <c r="F26" i="29"/>
  <c r="I20" i="29"/>
  <c r="H20" i="29"/>
  <c r="G20" i="29"/>
  <c r="F20" i="29"/>
  <c r="I19" i="29"/>
  <c r="H19" i="29"/>
  <c r="G19" i="29"/>
  <c r="F19" i="29"/>
  <c r="I18" i="29"/>
  <c r="H18" i="29"/>
  <c r="G18" i="29"/>
  <c r="F18" i="29"/>
  <c r="I17" i="29"/>
  <c r="H17" i="29"/>
  <c r="G17" i="29"/>
  <c r="F17" i="29"/>
  <c r="I15" i="29"/>
  <c r="H15" i="29"/>
  <c r="G15" i="29"/>
  <c r="F15" i="29"/>
  <c r="I14" i="29"/>
  <c r="H14" i="29"/>
  <c r="G14" i="29"/>
  <c r="F14" i="29"/>
  <c r="I13" i="29"/>
  <c r="H13" i="29"/>
  <c r="G13" i="29"/>
  <c r="F13" i="29"/>
  <c r="I12" i="29"/>
  <c r="H12" i="29"/>
  <c r="G12" i="29"/>
  <c r="F12" i="29"/>
  <c r="I11" i="29"/>
  <c r="H11" i="29"/>
  <c r="G11" i="29"/>
  <c r="F11" i="29"/>
  <c r="O9" i="29"/>
  <c r="N9" i="29"/>
  <c r="M9" i="29"/>
  <c r="L9" i="29"/>
  <c r="K9" i="29"/>
  <c r="I9" i="29"/>
  <c r="H9" i="29"/>
  <c r="G9" i="29"/>
  <c r="F9" i="29"/>
  <c r="O8" i="29"/>
  <c r="N8" i="29"/>
  <c r="M8" i="29"/>
  <c r="L8" i="29"/>
  <c r="K8" i="29"/>
  <c r="I8" i="29"/>
  <c r="H8" i="29"/>
  <c r="G8" i="29"/>
  <c r="F8" i="29"/>
  <c r="O7" i="29"/>
  <c r="N7" i="29"/>
  <c r="M7" i="29"/>
  <c r="L7" i="29"/>
  <c r="K7" i="29"/>
  <c r="I7" i="29"/>
  <c r="H7" i="29"/>
  <c r="G7" i="29"/>
  <c r="F7" i="29"/>
  <c r="F31" i="27"/>
  <c r="E31" i="27"/>
  <c r="L30" i="27"/>
  <c r="K30" i="27"/>
  <c r="J30" i="27"/>
  <c r="I30" i="27"/>
  <c r="H30" i="27"/>
  <c r="G30" i="27"/>
  <c r="F30" i="27"/>
  <c r="E30" i="27"/>
  <c r="F29" i="27"/>
  <c r="E29" i="27"/>
  <c r="F28" i="27"/>
  <c r="E28" i="27"/>
  <c r="F27" i="27"/>
  <c r="E27" i="27"/>
  <c r="F26" i="27"/>
  <c r="E26" i="27"/>
  <c r="F25" i="27"/>
  <c r="E25" i="27"/>
  <c r="F24" i="27"/>
  <c r="E24" i="27"/>
  <c r="L23" i="27"/>
  <c r="K23" i="27"/>
  <c r="J23" i="27"/>
  <c r="I23" i="27"/>
  <c r="H23" i="27"/>
  <c r="G23" i="27"/>
  <c r="F23" i="27"/>
  <c r="E23" i="27"/>
  <c r="E18" i="27"/>
  <c r="E17" i="27"/>
  <c r="E16" i="27"/>
  <c r="E15" i="27"/>
  <c r="L14" i="27"/>
  <c r="K14" i="27"/>
  <c r="J14" i="27"/>
  <c r="I14" i="27"/>
  <c r="H14" i="27"/>
  <c r="G14" i="27"/>
  <c r="F14" i="27"/>
  <c r="E14" i="27"/>
  <c r="F13" i="27"/>
  <c r="E13" i="27"/>
  <c r="F12" i="27"/>
  <c r="E12" i="27"/>
  <c r="F11" i="27"/>
  <c r="E11" i="27"/>
  <c r="F10" i="27"/>
  <c r="E10" i="27"/>
  <c r="F9" i="27"/>
  <c r="E9" i="27"/>
  <c r="F6" i="27"/>
  <c r="E6" i="27"/>
  <c r="E39" i="31"/>
  <c r="D39" i="31"/>
  <c r="E36" i="31"/>
  <c r="D36" i="31"/>
  <c r="E35" i="31"/>
  <c r="D35" i="31"/>
  <c r="E34" i="31"/>
  <c r="D34" i="31"/>
  <c r="G33" i="31"/>
  <c r="F33" i="31"/>
  <c r="E33" i="31"/>
  <c r="D33" i="31"/>
  <c r="E32" i="31"/>
  <c r="D32" i="31"/>
  <c r="E31" i="31"/>
  <c r="D31" i="31"/>
  <c r="E24" i="31"/>
  <c r="D24" i="31"/>
  <c r="E23" i="31"/>
  <c r="D23" i="31"/>
  <c r="E22" i="31"/>
  <c r="D22" i="31"/>
  <c r="E21" i="31"/>
  <c r="D21" i="31"/>
  <c r="E18" i="31"/>
  <c r="D18" i="31"/>
  <c r="E17" i="31"/>
  <c r="D17" i="31"/>
  <c r="E16" i="31"/>
  <c r="D16" i="31"/>
  <c r="E15" i="31"/>
  <c r="D15" i="31"/>
  <c r="E14" i="31"/>
  <c r="D14" i="31"/>
  <c r="E10" i="31"/>
  <c r="D10" i="31"/>
  <c r="E8" i="31"/>
  <c r="D8" i="31"/>
  <c r="E6" i="31"/>
  <c r="D6" i="31"/>
  <c r="N5" i="1" l="1"/>
  <c r="M5" i="1"/>
  <c r="L5" i="1"/>
  <c r="J5" i="1"/>
  <c r="I5" i="1"/>
  <c r="H5" i="1"/>
  <c r="G5" i="1"/>
  <c r="F5" i="1"/>
  <c r="E5" i="1"/>
  <c r="D5" i="1"/>
  <c r="C5" i="1"/>
  <c r="B5" i="1"/>
  <c r="N14" i="42" l="1"/>
  <c r="N12" i="42"/>
  <c r="N17" i="42"/>
  <c r="N15" i="42"/>
  <c r="N16" i="42"/>
  <c r="O12" i="42" l="1"/>
  <c r="P12" i="42" s="1"/>
  <c r="Q12" i="42" s="1"/>
  <c r="R12" i="42" s="1"/>
  <c r="O14" i="42"/>
  <c r="P14" i="42" s="1"/>
  <c r="Q14" i="42" s="1"/>
  <c r="R14" i="42" s="1"/>
  <c r="E14" i="39" l="1"/>
  <c r="E11" i="39"/>
  <c r="E17" i="39" l="1"/>
  <c r="E10" i="39" l="1"/>
  <c r="E16" i="39" l="1"/>
  <c r="E13" i="39"/>
  <c r="L11" i="29" l="1"/>
  <c r="O11" i="29"/>
  <c r="K12" i="29"/>
  <c r="L12" i="29"/>
  <c r="M12" i="29"/>
  <c r="N12" i="29"/>
  <c r="O12" i="29"/>
  <c r="K13" i="29"/>
  <c r="L13" i="29"/>
  <c r="M13" i="29"/>
  <c r="N13" i="29"/>
  <c r="O13" i="29"/>
  <c r="K14" i="29"/>
  <c r="L14" i="29"/>
  <c r="M14" i="29"/>
  <c r="N14" i="29"/>
  <c r="O14" i="29"/>
  <c r="K15" i="29"/>
  <c r="L15" i="29"/>
  <c r="M15" i="29"/>
  <c r="N15" i="29"/>
  <c r="O15" i="29"/>
  <c r="N20" i="29"/>
  <c r="M20" i="29"/>
  <c r="N19" i="29"/>
  <c r="M19" i="29"/>
  <c r="N18" i="29"/>
  <c r="M18" i="29"/>
  <c r="N17" i="29"/>
  <c r="M17" i="29"/>
  <c r="L21" i="29"/>
  <c r="M21" i="29"/>
  <c r="N21" i="29"/>
  <c r="O21" i="29"/>
  <c r="L22" i="29"/>
  <c r="M22" i="29"/>
  <c r="N22" i="29"/>
  <c r="O22" i="29"/>
  <c r="L23" i="29"/>
  <c r="M23" i="29"/>
  <c r="N23" i="29"/>
  <c r="O23" i="29"/>
  <c r="L24" i="29"/>
  <c r="M24" i="29"/>
  <c r="N24" i="29"/>
  <c r="O24" i="29"/>
  <c r="K17" i="29"/>
  <c r="K18" i="29"/>
  <c r="K19" i="29"/>
  <c r="K20" i="29"/>
  <c r="K21" i="29"/>
  <c r="K22" i="29"/>
  <c r="K23" i="29"/>
  <c r="K24" i="29"/>
  <c r="K26" i="29"/>
  <c r="L26" i="29"/>
  <c r="M26" i="29"/>
  <c r="N26" i="29"/>
  <c r="O26" i="29"/>
  <c r="K27" i="29"/>
  <c r="L27" i="29"/>
  <c r="M27" i="29"/>
  <c r="N27" i="29"/>
  <c r="O27" i="29"/>
  <c r="K28" i="29"/>
  <c r="L28" i="29"/>
  <c r="M28" i="29"/>
  <c r="N28" i="29"/>
  <c r="O28" i="29"/>
  <c r="K29" i="29"/>
  <c r="L29" i="29"/>
  <c r="M29" i="29"/>
  <c r="N29" i="29"/>
  <c r="O29" i="29"/>
  <c r="K30" i="29"/>
  <c r="L30" i="29"/>
  <c r="M30" i="29"/>
  <c r="N30" i="29"/>
  <c r="O30" i="29"/>
  <c r="K31" i="29"/>
  <c r="L31" i="29"/>
  <c r="M31" i="29"/>
  <c r="N31" i="29"/>
  <c r="O31" i="29"/>
  <c r="K33" i="29"/>
  <c r="L33" i="29"/>
  <c r="M33" i="29"/>
  <c r="N33" i="29"/>
  <c r="O33" i="29"/>
  <c r="J33" i="29"/>
  <c r="J28" i="29"/>
  <c r="J29" i="29"/>
  <c r="J30" i="29"/>
  <c r="J31" i="29"/>
  <c r="J27" i="29"/>
  <c r="J26" i="29"/>
  <c r="J18" i="29"/>
  <c r="J19" i="29"/>
  <c r="J20" i="29"/>
  <c r="J21" i="29"/>
  <c r="J22" i="29"/>
  <c r="J23" i="29"/>
  <c r="J24" i="29"/>
  <c r="J17" i="29"/>
  <c r="J13" i="29"/>
  <c r="J14" i="29"/>
  <c r="J15" i="29"/>
  <c r="J12" i="29"/>
  <c r="J8" i="29"/>
  <c r="J9" i="29"/>
  <c r="J7" i="29"/>
  <c r="H31" i="27"/>
  <c r="I31" i="27"/>
  <c r="J31" i="27"/>
  <c r="K31" i="27"/>
  <c r="L31" i="27"/>
  <c r="G31" i="27"/>
  <c r="H24" i="27"/>
  <c r="I24" i="27"/>
  <c r="J24" i="27"/>
  <c r="K24" i="27"/>
  <c r="L24" i="27"/>
  <c r="H25" i="27"/>
  <c r="I25" i="27"/>
  <c r="J25" i="27"/>
  <c r="K25" i="27"/>
  <c r="L25" i="27"/>
  <c r="H26" i="27"/>
  <c r="I26" i="27"/>
  <c r="J26" i="27"/>
  <c r="K26" i="27"/>
  <c r="L26" i="27"/>
  <c r="H27" i="27"/>
  <c r="I27" i="27"/>
  <c r="J27" i="27"/>
  <c r="K27" i="27"/>
  <c r="L27" i="27"/>
  <c r="H28" i="27"/>
  <c r="I28" i="27"/>
  <c r="J28" i="27"/>
  <c r="K28" i="27"/>
  <c r="L28" i="27"/>
  <c r="H29" i="27"/>
  <c r="I29" i="27"/>
  <c r="J29" i="27"/>
  <c r="K29" i="27"/>
  <c r="L29" i="27"/>
  <c r="G25" i="27"/>
  <c r="G26" i="27"/>
  <c r="G27" i="27"/>
  <c r="G28" i="27"/>
  <c r="G29" i="27"/>
  <c r="G24" i="27"/>
  <c r="K18" i="27"/>
  <c r="J18" i="27"/>
  <c r="K17" i="27"/>
  <c r="J17" i="27"/>
  <c r="K16" i="27"/>
  <c r="J16" i="27"/>
  <c r="K15" i="27"/>
  <c r="J15" i="27"/>
  <c r="I19" i="27"/>
  <c r="J19" i="27"/>
  <c r="K19" i="27"/>
  <c r="L19" i="27"/>
  <c r="I20" i="27"/>
  <c r="J20" i="27"/>
  <c r="K20" i="27"/>
  <c r="L20" i="27"/>
  <c r="I21" i="27"/>
  <c r="J21" i="27"/>
  <c r="K21" i="27"/>
  <c r="L21" i="27"/>
  <c r="I22" i="27"/>
  <c r="J22" i="27"/>
  <c r="K22" i="27"/>
  <c r="L22" i="27"/>
  <c r="H15" i="27"/>
  <c r="H16" i="27"/>
  <c r="H17" i="27"/>
  <c r="H18" i="27"/>
  <c r="H19" i="27"/>
  <c r="H20" i="27"/>
  <c r="H21" i="27"/>
  <c r="H22" i="27"/>
  <c r="G16" i="27"/>
  <c r="G17" i="27"/>
  <c r="G18" i="27"/>
  <c r="G19" i="27"/>
  <c r="G20" i="27"/>
  <c r="G21" i="27"/>
  <c r="G22" i="27"/>
  <c r="G15" i="27"/>
  <c r="H10" i="27"/>
  <c r="I10" i="27"/>
  <c r="J10" i="27"/>
  <c r="K10" i="27"/>
  <c r="L10" i="27"/>
  <c r="H11" i="27"/>
  <c r="I11" i="27"/>
  <c r="J11" i="27"/>
  <c r="K11" i="27"/>
  <c r="L11" i="27"/>
  <c r="H12" i="27"/>
  <c r="I12" i="27"/>
  <c r="J12" i="27"/>
  <c r="K12" i="27"/>
  <c r="L12" i="27"/>
  <c r="H13" i="27"/>
  <c r="I13" i="27"/>
  <c r="J13" i="27"/>
  <c r="K13" i="27"/>
  <c r="L13" i="27"/>
  <c r="G10" i="27"/>
  <c r="G11" i="27"/>
  <c r="G12" i="27"/>
  <c r="G13" i="27"/>
  <c r="H6" i="27"/>
  <c r="I6" i="27"/>
  <c r="J6" i="27"/>
  <c r="K6" i="27"/>
  <c r="L6" i="27"/>
  <c r="H7" i="27"/>
  <c r="I7" i="27"/>
  <c r="J7" i="27"/>
  <c r="K7" i="27"/>
  <c r="L7" i="27"/>
  <c r="G7" i="27"/>
  <c r="G6" i="27"/>
  <c r="G39" i="31"/>
  <c r="H39" i="31"/>
  <c r="I39" i="31"/>
  <c r="J39" i="31"/>
  <c r="K39" i="31"/>
  <c r="F39" i="31"/>
  <c r="G31" i="31"/>
  <c r="H31" i="31"/>
  <c r="I31" i="31"/>
  <c r="J31" i="31"/>
  <c r="K31" i="31"/>
  <c r="G32" i="31"/>
  <c r="H32" i="31"/>
  <c r="I32" i="31"/>
  <c r="J32" i="31"/>
  <c r="K32" i="31"/>
  <c r="H33" i="31"/>
  <c r="I33" i="31"/>
  <c r="J33" i="31"/>
  <c r="K33" i="31"/>
  <c r="G34" i="31"/>
  <c r="H34" i="31"/>
  <c r="I34" i="31"/>
  <c r="J34" i="31"/>
  <c r="K34" i="31"/>
  <c r="G35" i="31"/>
  <c r="H35" i="31"/>
  <c r="I35" i="31"/>
  <c r="J35" i="31"/>
  <c r="K35" i="31"/>
  <c r="G36" i="31"/>
  <c r="H36" i="31"/>
  <c r="I36" i="31"/>
  <c r="J36" i="31"/>
  <c r="K36" i="31"/>
  <c r="F32" i="31"/>
  <c r="F34" i="31"/>
  <c r="F35" i="31"/>
  <c r="F36" i="31"/>
  <c r="F31" i="31"/>
  <c r="G21" i="31"/>
  <c r="H21" i="31"/>
  <c r="I21" i="31"/>
  <c r="J21" i="31"/>
  <c r="K21" i="31"/>
  <c r="G22" i="31"/>
  <c r="H22" i="31"/>
  <c r="I22" i="31"/>
  <c r="J22" i="31"/>
  <c r="K22" i="31"/>
  <c r="G23" i="31"/>
  <c r="H23" i="31"/>
  <c r="I23" i="31"/>
  <c r="J23" i="31"/>
  <c r="K23" i="31"/>
  <c r="G24" i="31"/>
  <c r="H24" i="31"/>
  <c r="I24" i="31"/>
  <c r="J24" i="31"/>
  <c r="K24" i="31"/>
  <c r="G25" i="31"/>
  <c r="H25" i="31"/>
  <c r="I25" i="31"/>
  <c r="J25" i="31"/>
  <c r="K25" i="31"/>
  <c r="G26" i="31"/>
  <c r="H26" i="31"/>
  <c r="I26" i="31"/>
  <c r="J26" i="31"/>
  <c r="K26" i="31"/>
  <c r="G27" i="31"/>
  <c r="H27" i="31"/>
  <c r="I27" i="31"/>
  <c r="J27" i="31"/>
  <c r="K27" i="31"/>
  <c r="G28" i="31"/>
  <c r="H28" i="31"/>
  <c r="I28" i="31"/>
  <c r="J28" i="31"/>
  <c r="K28" i="31"/>
  <c r="F22" i="31"/>
  <c r="F23" i="31"/>
  <c r="F24" i="31"/>
  <c r="F25" i="31"/>
  <c r="F26" i="31"/>
  <c r="F27" i="31"/>
  <c r="F28" i="31"/>
  <c r="F21" i="31"/>
  <c r="G14" i="31"/>
  <c r="H14" i="31"/>
  <c r="I14" i="31"/>
  <c r="J14" i="31"/>
  <c r="K14" i="31"/>
  <c r="G15" i="31"/>
  <c r="H15" i="31"/>
  <c r="I15" i="31"/>
  <c r="J15" i="31"/>
  <c r="K15" i="31"/>
  <c r="G16" i="31"/>
  <c r="H16" i="31"/>
  <c r="I16" i="31"/>
  <c r="J16" i="31"/>
  <c r="K16" i="31"/>
  <c r="G17" i="31"/>
  <c r="H17" i="31"/>
  <c r="I17" i="31"/>
  <c r="J17" i="31"/>
  <c r="K17" i="31"/>
  <c r="G18" i="31"/>
  <c r="H18" i="31"/>
  <c r="I18" i="31"/>
  <c r="J18" i="31"/>
  <c r="K18" i="31"/>
  <c r="F15" i="31"/>
  <c r="F16" i="31"/>
  <c r="F17" i="31"/>
  <c r="F18" i="31"/>
  <c r="F14" i="31"/>
  <c r="G6" i="31"/>
  <c r="H6" i="31"/>
  <c r="I6" i="31"/>
  <c r="J6" i="31"/>
  <c r="K6" i="31"/>
  <c r="G8" i="31"/>
  <c r="H8" i="31"/>
  <c r="I8" i="31"/>
  <c r="J8" i="31"/>
  <c r="K8" i="31"/>
  <c r="G9" i="31"/>
  <c r="H9" i="31"/>
  <c r="I9" i="31"/>
  <c r="J9" i="31"/>
  <c r="K9" i="31"/>
  <c r="G10" i="31"/>
  <c r="H10" i="31"/>
  <c r="I10" i="31"/>
  <c r="J10" i="31"/>
  <c r="K10" i="31"/>
  <c r="H11" i="31"/>
  <c r="I11" i="31"/>
  <c r="J11" i="31"/>
  <c r="K11" i="31"/>
  <c r="F8" i="31"/>
  <c r="F9" i="31"/>
  <c r="F10" i="31"/>
  <c r="F6" i="31"/>
  <c r="E38" i="23"/>
  <c r="F38" i="23"/>
  <c r="G38" i="23"/>
  <c r="H38" i="23"/>
  <c r="E30" i="23"/>
  <c r="F30" i="23"/>
  <c r="G30" i="23"/>
  <c r="E31" i="23"/>
  <c r="F31" i="23"/>
  <c r="G31" i="23"/>
  <c r="F32" i="23"/>
  <c r="G32" i="23"/>
  <c r="E33" i="23"/>
  <c r="F33" i="23"/>
  <c r="G33" i="23"/>
  <c r="E34" i="23"/>
  <c r="F34" i="23"/>
  <c r="G34" i="23"/>
  <c r="E35" i="23"/>
  <c r="F35" i="23"/>
  <c r="G35" i="23"/>
  <c r="H31" i="23"/>
  <c r="H32" i="23"/>
  <c r="H33" i="23"/>
  <c r="H34" i="23"/>
  <c r="H35" i="23"/>
  <c r="H30" i="23"/>
  <c r="E20" i="23"/>
  <c r="E21" i="23"/>
  <c r="F21" i="23"/>
  <c r="G21" i="23"/>
  <c r="E22" i="23"/>
  <c r="F22" i="23"/>
  <c r="G22" i="23"/>
  <c r="E23" i="23"/>
  <c r="F23" i="23"/>
  <c r="G23" i="23"/>
  <c r="E24" i="23"/>
  <c r="E25" i="23"/>
  <c r="F25" i="23"/>
  <c r="G25" i="23"/>
  <c r="E26" i="23"/>
  <c r="F26" i="23"/>
  <c r="G26" i="23"/>
  <c r="E27" i="23"/>
  <c r="F27" i="23"/>
  <c r="G27" i="23"/>
  <c r="H21" i="23"/>
  <c r="H22" i="23"/>
  <c r="H23" i="23"/>
  <c r="H25" i="23"/>
  <c r="H26" i="23"/>
  <c r="H27" i="23"/>
  <c r="O37" i="75"/>
  <c r="P37" i="75"/>
  <c r="E14" i="23"/>
  <c r="F14" i="23"/>
  <c r="G14" i="23"/>
  <c r="E15" i="23"/>
  <c r="F15" i="23"/>
  <c r="G15" i="23"/>
  <c r="E16" i="23"/>
  <c r="F16" i="23"/>
  <c r="G16" i="23"/>
  <c r="E17" i="23"/>
  <c r="F17" i="23"/>
  <c r="G17" i="23"/>
  <c r="Q37" i="75"/>
  <c r="H14" i="23"/>
  <c r="H15" i="23"/>
  <c r="H16" i="23"/>
  <c r="H17" i="23"/>
  <c r="H7" i="23"/>
  <c r="H8" i="23"/>
  <c r="H9" i="23"/>
  <c r="H10" i="23"/>
  <c r="E10" i="23"/>
  <c r="E8" i="23" l="1"/>
  <c r="F10" i="23"/>
  <c r="P27" i="75"/>
  <c r="G9" i="23"/>
  <c r="P25" i="75"/>
  <c r="G7" i="23"/>
  <c r="P36" i="75"/>
  <c r="P35" i="75"/>
  <c r="G13" i="23"/>
  <c r="R36" i="75"/>
  <c r="R35" i="75"/>
  <c r="P73" i="75"/>
  <c r="G24" i="23"/>
  <c r="P65" i="75"/>
  <c r="G20" i="23"/>
  <c r="L9" i="27"/>
  <c r="J9" i="27"/>
  <c r="H9" i="27"/>
  <c r="J11" i="29"/>
  <c r="N11" i="29"/>
  <c r="O26" i="75"/>
  <c r="F8" i="23"/>
  <c r="Q5" i="75"/>
  <c r="H5" i="23"/>
  <c r="O5" i="75"/>
  <c r="F5" i="23"/>
  <c r="E5" i="23"/>
  <c r="R32" i="75"/>
  <c r="E9" i="23"/>
  <c r="R30" i="75"/>
  <c r="E7" i="23"/>
  <c r="G10" i="23"/>
  <c r="F9" i="23"/>
  <c r="P26" i="75"/>
  <c r="G8" i="23"/>
  <c r="O25" i="75"/>
  <c r="F7" i="23"/>
  <c r="P5" i="75"/>
  <c r="G5" i="23"/>
  <c r="Q36" i="75"/>
  <c r="Q35" i="75"/>
  <c r="H13" i="23"/>
  <c r="O36" i="75"/>
  <c r="O35" i="75"/>
  <c r="F13" i="23"/>
  <c r="Q65" i="75"/>
  <c r="H20" i="23"/>
  <c r="Q73" i="75"/>
  <c r="H24" i="23"/>
  <c r="O73" i="75"/>
  <c r="F24" i="23"/>
  <c r="O65" i="75"/>
  <c r="F20" i="23"/>
  <c r="G9" i="27"/>
  <c r="K9" i="27"/>
  <c r="I9" i="27"/>
  <c r="M11" i="29"/>
  <c r="K11" i="29"/>
  <c r="O30" i="75" l="1"/>
  <c r="O32" i="75"/>
  <c r="O67" i="75"/>
  <c r="O69" i="75"/>
  <c r="O75" i="75"/>
  <c r="O77" i="75"/>
  <c r="Q75" i="75"/>
  <c r="Q77" i="75"/>
  <c r="Q69" i="75"/>
  <c r="Q67" i="75"/>
  <c r="P21" i="75"/>
  <c r="P16" i="75"/>
  <c r="P8" i="75"/>
  <c r="P7" i="75" s="1"/>
  <c r="Q26" i="75"/>
  <c r="P31" i="75"/>
  <c r="P33" i="75"/>
  <c r="Q28" i="75"/>
  <c r="R33" i="75"/>
  <c r="R21" i="75"/>
  <c r="R16" i="75"/>
  <c r="R8" i="75"/>
  <c r="R7" i="75" s="1"/>
  <c r="O21" i="75"/>
  <c r="O8" i="75"/>
  <c r="O7" i="75" s="1"/>
  <c r="O16" i="75"/>
  <c r="Q21" i="75"/>
  <c r="Q16" i="75"/>
  <c r="Q8" i="75"/>
  <c r="Q7" i="75" s="1"/>
  <c r="S5" i="75"/>
  <c r="T5" i="75"/>
  <c r="O31" i="75"/>
  <c r="R31" i="75"/>
  <c r="P67" i="75"/>
  <c r="P69" i="75"/>
  <c r="P77" i="75"/>
  <c r="P75" i="75"/>
  <c r="P30" i="75"/>
  <c r="Q25" i="75"/>
  <c r="P32" i="75"/>
  <c r="Q27" i="75"/>
  <c r="O33" i="75"/>
  <c r="S16" i="75" l="1"/>
  <c r="S21" i="75"/>
  <c r="Q31" i="75"/>
  <c r="S26" i="75"/>
  <c r="S31" i="75" s="1"/>
  <c r="T26" i="75"/>
  <c r="T31" i="75" s="1"/>
  <c r="Q32" i="75"/>
  <c r="T27" i="75"/>
  <c r="T32" i="75" s="1"/>
  <c r="S27" i="75"/>
  <c r="S32" i="75" s="1"/>
  <c r="Q30" i="75"/>
  <c r="T25" i="75"/>
  <c r="T30" i="75" s="1"/>
  <c r="S25" i="75"/>
  <c r="S30" i="75" s="1"/>
  <c r="T16" i="75"/>
  <c r="T21" i="75"/>
  <c r="Q23" i="75"/>
  <c r="S8" i="75"/>
  <c r="S7" i="75" s="1"/>
  <c r="Q18" i="75"/>
  <c r="T8" i="75"/>
  <c r="T7" i="75" s="1"/>
  <c r="O18" i="75"/>
  <c r="O23" i="75"/>
  <c r="R23" i="75"/>
  <c r="R18" i="75"/>
  <c r="Q33" i="75"/>
  <c r="S28" i="75"/>
  <c r="S33" i="75" s="1"/>
  <c r="T28" i="75"/>
  <c r="T33" i="75" s="1"/>
  <c r="P18" i="75"/>
  <c r="P23" i="75"/>
  <c r="T23" i="75" l="1"/>
  <c r="T18" i="75"/>
  <c r="S23" i="75"/>
  <c r="S18" i="75"/>
</calcChain>
</file>

<file path=xl/comments1.xml><?xml version="1.0" encoding="utf-8"?>
<comments xmlns="http://schemas.openxmlformats.org/spreadsheetml/2006/main">
  <authors>
    <author>Auteur</author>
  </authors>
  <commentList>
    <comment ref="N4" authorId="0" shapeId="0">
      <text>
        <r>
          <rPr>
            <b/>
            <sz val="9"/>
            <color indexed="81"/>
            <rFont val="Tahoma"/>
            <family val="2"/>
          </rPr>
          <t>Auteur:</t>
        </r>
        <r>
          <rPr>
            <sz val="9"/>
            <color indexed="81"/>
            <rFont val="Tahoma"/>
            <family val="2"/>
          </rPr>
          <t xml:space="preserve">
voir 5,1-4&amp;10</t>
        </r>
      </text>
    </comment>
    <comment ref="I5" authorId="0" shapeId="0">
      <text>
        <r>
          <rPr>
            <b/>
            <sz val="9"/>
            <color indexed="81"/>
            <rFont val="Tahoma"/>
            <family val="2"/>
          </rPr>
          <t>Source:</t>
        </r>
        <r>
          <rPr>
            <sz val="9"/>
            <color indexed="81"/>
            <rFont val="Tahoma"/>
            <family val="2"/>
          </rPr>
          <t xml:space="preserve">
tableau B1 du Jaunes pensions</t>
        </r>
      </text>
    </comment>
    <comment ref="J9" authorId="0" shapeId="0">
      <text>
        <r>
          <rPr>
            <b/>
            <sz val="9"/>
            <color indexed="81"/>
            <rFont val="Tahoma"/>
            <family val="2"/>
          </rPr>
          <t>Auteur:</t>
        </r>
        <r>
          <rPr>
            <sz val="9"/>
            <color indexed="81"/>
            <rFont val="Tahoma"/>
            <family val="2"/>
          </rPr>
          <t xml:space="preserve">
voir 5,1-5</t>
        </r>
      </text>
    </comment>
    <comment ref="O36" authorId="0" shapeId="0">
      <text>
        <r>
          <rPr>
            <b/>
            <sz val="9"/>
            <color indexed="81"/>
            <rFont val="Tahoma"/>
            <family val="2"/>
          </rPr>
          <t>Auteur:</t>
        </r>
        <r>
          <rPr>
            <sz val="9"/>
            <color indexed="81"/>
            <rFont val="Tahoma"/>
            <family val="2"/>
          </rPr>
          <t xml:space="preserve">
58 et 5 mois en 2011</t>
        </r>
      </text>
    </comment>
    <comment ref="P36" authorId="0" shapeId="0">
      <text>
        <r>
          <rPr>
            <b/>
            <sz val="9"/>
            <color indexed="81"/>
            <rFont val="Tahoma"/>
            <family val="2"/>
          </rPr>
          <t>Auteur:</t>
        </r>
        <r>
          <rPr>
            <sz val="9"/>
            <color indexed="81"/>
            <rFont val="Tahoma"/>
            <family val="2"/>
          </rPr>
          <t xml:space="preserve">
54 ans et 11 mois en 2011</t>
        </r>
      </text>
    </comment>
  </commentList>
</comments>
</file>

<file path=xl/comments10.xml><?xml version="1.0" encoding="utf-8"?>
<comments xmlns="http://schemas.openxmlformats.org/spreadsheetml/2006/main">
  <authors>
    <author>Auteur</author>
  </authors>
  <commentList>
    <comment ref="L5" authorId="0" shapeId="0">
      <text>
        <r>
          <rPr>
            <b/>
            <sz val="9"/>
            <color indexed="81"/>
            <rFont val="Tahoma"/>
            <family val="2"/>
          </rPr>
          <t>Source :</t>
        </r>
        <r>
          <rPr>
            <sz val="9"/>
            <color indexed="81"/>
            <rFont val="Tahoma"/>
            <family val="2"/>
          </rPr>
          <t xml:space="preserve">
Tableau B9 du Jaune Pensions</t>
        </r>
      </text>
    </comment>
  </commentList>
</comments>
</file>

<file path=xl/comments11.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IRCANTEC</t>
        </r>
      </text>
    </comment>
  </commentList>
</comments>
</file>

<file path=xl/comments12.xml><?xml version="1.0" encoding="utf-8"?>
<comments xmlns="http://schemas.openxmlformats.org/spreadsheetml/2006/main">
  <authors>
    <author>Auteur</author>
  </authors>
  <commentList>
    <comment ref="G5" authorId="0" shapeId="0">
      <text>
        <r>
          <rPr>
            <b/>
            <sz val="9"/>
            <color indexed="81"/>
            <rFont val="Tahoma"/>
            <family val="2"/>
          </rPr>
          <t>Source :</t>
        </r>
        <r>
          <rPr>
            <sz val="9"/>
            <color indexed="81"/>
            <rFont val="Tahoma"/>
            <family val="2"/>
          </rPr>
          <t xml:space="preserve">
Tableau B22 du Jaune Pensions</t>
        </r>
      </text>
    </comment>
  </commentList>
</comments>
</file>

<file path=xl/comments2.xml><?xml version="1.0" encoding="utf-8"?>
<comments xmlns="http://schemas.openxmlformats.org/spreadsheetml/2006/main">
  <authors>
    <author>Auteur</author>
  </authors>
  <commentList>
    <comment ref="O6" authorId="0" shapeId="0">
      <text>
        <r>
          <rPr>
            <b/>
            <sz val="9"/>
            <color indexed="81"/>
            <rFont val="Tahoma"/>
            <family val="2"/>
          </rPr>
          <t>Source :</t>
        </r>
        <r>
          <rPr>
            <sz val="9"/>
            <color indexed="81"/>
            <rFont val="Tahoma"/>
            <family val="2"/>
          </rPr>
          <t xml:space="preserve">
tableau B2 du Jaune Pensions</t>
        </r>
      </text>
    </comment>
  </commentList>
</comments>
</file>

<file path=xl/comments3.xml><?xml version="1.0" encoding="utf-8"?>
<comments xmlns="http://schemas.openxmlformats.org/spreadsheetml/2006/main">
  <authors>
    <author>Auteur</author>
  </authors>
  <commentList>
    <comment ref="J6" authorId="0" shapeId="0">
      <text>
        <r>
          <rPr>
            <b/>
            <sz val="9"/>
            <color indexed="81"/>
            <rFont val="Tahoma"/>
            <family val="2"/>
          </rPr>
          <t>Source:</t>
        </r>
        <r>
          <rPr>
            <sz val="9"/>
            <color indexed="81"/>
            <rFont val="Tahoma"/>
            <family val="2"/>
          </rPr>
          <t xml:space="preserve">
Tableaux B3 du Jaune Pension</t>
        </r>
      </text>
    </comment>
    <comment ref="T6" authorId="0" shapeId="0">
      <text>
        <r>
          <rPr>
            <b/>
            <sz val="9"/>
            <color indexed="81"/>
            <rFont val="Tahoma"/>
            <family val="2"/>
          </rPr>
          <t>Source:</t>
        </r>
        <r>
          <rPr>
            <sz val="9"/>
            <color indexed="81"/>
            <rFont val="Tahoma"/>
            <family val="2"/>
          </rPr>
          <t xml:space="preserve">
Tableaux B3 BIS du Jaune Pension</t>
        </r>
      </text>
    </comment>
  </commentList>
</comments>
</file>

<file path=xl/comments4.xml><?xml version="1.0" encoding="utf-8"?>
<comments xmlns="http://schemas.openxmlformats.org/spreadsheetml/2006/main">
  <authors>
    <author>Auteur</author>
  </authors>
  <commentList>
    <comment ref="M7" authorId="0" shapeId="0">
      <text>
        <r>
          <rPr>
            <b/>
            <sz val="9"/>
            <color indexed="81"/>
            <rFont val="Tahoma"/>
            <family val="2"/>
          </rPr>
          <t>Source :</t>
        </r>
        <r>
          <rPr>
            <sz val="9"/>
            <color indexed="81"/>
            <rFont val="Tahoma"/>
            <family val="2"/>
          </rPr>
          <t xml:space="preserve">
Tableau B4 du Jaune pensions</t>
        </r>
      </text>
    </comment>
    <comment ref="W7" authorId="0" shapeId="0">
      <text>
        <r>
          <rPr>
            <b/>
            <sz val="9"/>
            <color indexed="81"/>
            <rFont val="Tahoma"/>
            <family val="2"/>
          </rPr>
          <t>Source :</t>
        </r>
        <r>
          <rPr>
            <sz val="9"/>
            <color indexed="81"/>
            <rFont val="Tahoma"/>
            <family val="2"/>
          </rPr>
          <t xml:space="preserve">
Tableau B5 du Jaune pensions</t>
        </r>
      </text>
    </comment>
  </commentList>
</comments>
</file>

<file path=xl/comments5.xml><?xml version="1.0" encoding="utf-8"?>
<comments xmlns="http://schemas.openxmlformats.org/spreadsheetml/2006/main">
  <authors>
    <author>Auteur</author>
  </authors>
  <commentList>
    <comment ref="Q6" authorId="0" shapeId="0">
      <text>
        <r>
          <rPr>
            <b/>
            <sz val="9"/>
            <color indexed="81"/>
            <rFont val="Tahoma"/>
            <family val="2"/>
          </rPr>
          <t>Source :</t>
        </r>
        <r>
          <rPr>
            <sz val="9"/>
            <color indexed="81"/>
            <rFont val="Tahoma"/>
            <family val="2"/>
          </rPr>
          <t xml:space="preserve">
Tableau B11 du Jaune Pensions</t>
        </r>
      </text>
    </comment>
  </commentList>
</comments>
</file>

<file path=xl/comments6.xml><?xml version="1.0" encoding="utf-8"?>
<comments xmlns="http://schemas.openxmlformats.org/spreadsheetml/2006/main">
  <authors>
    <author>Auteur</author>
  </authors>
  <commentList>
    <comment ref="S4" authorId="0" shapeId="0">
      <text>
        <r>
          <rPr>
            <b/>
            <sz val="9"/>
            <color indexed="81"/>
            <rFont val="Tahoma"/>
            <family val="2"/>
          </rPr>
          <t>Source :</t>
        </r>
        <r>
          <rPr>
            <sz val="9"/>
            <color indexed="81"/>
            <rFont val="Tahoma"/>
            <family val="2"/>
          </rPr>
          <t xml:space="preserve">
Tableau B12 du Jaune Pensions</t>
        </r>
      </text>
    </comment>
  </commentList>
</comments>
</file>

<file path=xl/comments7.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B21 du Jaune Pensions</t>
        </r>
      </text>
    </comment>
  </commentList>
</comments>
</file>

<file path=xl/comments8.xml><?xml version="1.0" encoding="utf-8"?>
<comments xmlns="http://schemas.openxmlformats.org/spreadsheetml/2006/main">
  <authors>
    <author>Auteur</author>
  </authors>
  <commentList>
    <comment ref="F4" authorId="0" shapeId="0">
      <text>
        <r>
          <rPr>
            <b/>
            <sz val="9"/>
            <color indexed="81"/>
            <rFont val="Tahoma"/>
            <family val="2"/>
          </rPr>
          <t>Source :</t>
        </r>
        <r>
          <rPr>
            <sz val="9"/>
            <color indexed="81"/>
            <rFont val="Tahoma"/>
            <family val="2"/>
          </rPr>
          <t xml:space="preserve">
Tableau B7 du Jaune Pensions</t>
        </r>
      </text>
    </comment>
  </commentList>
</comments>
</file>

<file path=xl/comments9.xml><?xml version="1.0" encoding="utf-8"?>
<comments xmlns="http://schemas.openxmlformats.org/spreadsheetml/2006/main">
  <authors>
    <author>Auteur</author>
  </authors>
  <commentList>
    <comment ref="L5" authorId="0" shapeId="0">
      <text>
        <r>
          <rPr>
            <b/>
            <sz val="9"/>
            <color indexed="81"/>
            <rFont val="Tahoma"/>
            <family val="2"/>
          </rPr>
          <t>Source :</t>
        </r>
        <r>
          <rPr>
            <sz val="9"/>
            <color indexed="81"/>
            <rFont val="Tahoma"/>
            <family val="2"/>
          </rPr>
          <t xml:space="preserve">
Tableau B8 du Jaune Pensions</t>
        </r>
      </text>
    </comment>
  </commentList>
</comments>
</file>

<file path=xl/sharedStrings.xml><?xml version="1.0" encoding="utf-8"?>
<sst xmlns="http://schemas.openxmlformats.org/spreadsheetml/2006/main" count="2012" uniqueCount="655">
  <si>
    <t>Décès en activité</t>
  </si>
  <si>
    <t>Décès en retraite</t>
  </si>
  <si>
    <t>Date de liquidation</t>
  </si>
  <si>
    <t>Fonction publique de l'État</t>
  </si>
  <si>
    <t xml:space="preserve">Personnels actifs de la Police nationale </t>
  </si>
  <si>
    <t>52 ans si 27 ans de services</t>
  </si>
  <si>
    <t xml:space="preserve">Personnels de surveillance de l’administration pénitentiaire </t>
  </si>
  <si>
    <t xml:space="preserve">Ingénieurs du contrôle de la navigation aérienne </t>
  </si>
  <si>
    <t>52 ans si 17 ans de services</t>
  </si>
  <si>
    <t>59 ans</t>
  </si>
  <si>
    <t xml:space="preserve">Personnels de la surveillance des douanes </t>
  </si>
  <si>
    <t>57 ans</t>
  </si>
  <si>
    <t>62 ans</t>
  </si>
  <si>
    <t xml:space="preserve">Agents d’exploitation des travaux publics de l’État </t>
  </si>
  <si>
    <t xml:space="preserve">Personnels paramédicaux des hôpitaux militaires </t>
  </si>
  <si>
    <t>64 ans</t>
  </si>
  <si>
    <t>Fonction publique territoriale</t>
  </si>
  <si>
    <t xml:space="preserve">Agents de salubrité </t>
  </si>
  <si>
    <t xml:space="preserve">Agents d’entretien et agents techniques (certains emplois) </t>
  </si>
  <si>
    <t>Fonction publique hospitalière</t>
  </si>
  <si>
    <t xml:space="preserve">Autres personnels hospitaliers (aides-soignants, agents de services hospitaliers) </t>
  </si>
  <si>
    <t xml:space="preserve">Maîtres ouvriers et ouvriers professionnels (certaines fonctions) </t>
  </si>
  <si>
    <t xml:space="preserve">Agents d’entretien (certaines fonctions) </t>
  </si>
  <si>
    <t xml:space="preserve">Agents de service mortuaire et de désinfection </t>
  </si>
  <si>
    <t>Source : DGAFP.</t>
  </si>
  <si>
    <t>État des lieux des régimes de retraite obligatoires auxquels cotisent les agents de la fonction publique selon leur statut</t>
  </si>
  <si>
    <t>Régime général</t>
  </si>
  <si>
    <t>ARRCO AGIRC</t>
  </si>
  <si>
    <t></t>
  </si>
  <si>
    <t>Emplois aidés de la fonction publique (contrat d'avenir, contrat d'accompagnement)</t>
  </si>
  <si>
    <t>Fonctions publiques
territoriale et hospitalière</t>
  </si>
  <si>
    <t>Assistantes maternelles de la fonction publique territoriale</t>
  </si>
  <si>
    <t>Emplois aidés de la FPT ou de la FPH (contrat d'avenir, contrat d'accompagnement)</t>
  </si>
  <si>
    <t>Cas particuliers
(fonction publique)</t>
  </si>
  <si>
    <t>Fonctionnaires soumis au statut autonome de l'Assemblée nationale</t>
  </si>
  <si>
    <t>Caisse de retraite du personnel de l’Assemblée nationale</t>
  </si>
  <si>
    <t>Fonctionnaires soumis au statut autonome du Sénat</t>
  </si>
  <si>
    <t>Caisse de retraite du personnel du Sénat</t>
  </si>
  <si>
    <t>Marins de commerce employés par les services de l'État</t>
  </si>
  <si>
    <t>Stagiaires (sous convention de stage)</t>
  </si>
  <si>
    <t>PCMR + RAFP ou/et régime(s) de retraite de détachement</t>
  </si>
  <si>
    <t>CNRACL + RAFP  ou/et régime(s) de retraite de détachement</t>
  </si>
  <si>
    <t>Régime(s) de retraite de l'organisme d'accueil éventuel</t>
  </si>
  <si>
    <t>Enseignement privé</t>
  </si>
  <si>
    <t>Enseignants du privé sous contrat dans l'enseignement général</t>
  </si>
  <si>
    <t>Enseignants du privé sous contrat dans l'enseignement agricole</t>
  </si>
  <si>
    <t>Ouvriers de l'ex-GIAT (Nexter)</t>
  </si>
  <si>
    <t>(5) Fonds spécial des pensions des ouvriers des établissements industriels de l'État, géré par la CDC.</t>
  </si>
  <si>
    <t>(7) Retraite additionnelle de la fonction publique, gérée dans le cadre de l'ERAFP (gestion administrative : CDC).</t>
  </si>
  <si>
    <t>(8) Le Régime temporaire de retraite de l’enseignement privé a pour équivalent l'allocation temporaire de cessation d'activité (ATCA) dans l'enseignement privé agricole. Il est alimenté par une contribution de l'État.</t>
  </si>
  <si>
    <t>(10) Concernant les élus parlementaires, les députés cotisent à la caisse des pensions des députés, les sénateurs à la caisse des retraites des anciens sénateurs.</t>
  </si>
  <si>
    <t>(6) Institution de retraite complémentaire des agents contractuels de l'État et des collectivités publiques, gérée par la CDC.</t>
  </si>
  <si>
    <t>Contractuels des ministères et établissements publics de l'État (y compris PACTE)</t>
  </si>
  <si>
    <t>Fonctionnaires ou militaires de la FPE mis à disposition ou détachés (cas général)</t>
  </si>
  <si>
    <t>Fonctionnaires de la FPT ou de la FPH mis à disposition ou détachés (cas général)</t>
  </si>
  <si>
    <t>Fonctionnaires de la FPE détachés dans un organisme international</t>
  </si>
  <si>
    <t>Fonctionnaires de la FPT ou de la FPH détachés dans un organisme international</t>
  </si>
  <si>
    <t>Contractuels territoriaux ou hospitaliers (y compris PACTE)</t>
  </si>
  <si>
    <t>Pensions civiles hors La Poste et Orange</t>
  </si>
  <si>
    <t>Caporaux et soldats</t>
  </si>
  <si>
    <t>Sous-officiers</t>
  </si>
  <si>
    <t>Officiers</t>
  </si>
  <si>
    <t>&lt; 40 ans</t>
  </si>
  <si>
    <t>40 ans</t>
  </si>
  <si>
    <t>41 ans</t>
  </si>
  <si>
    <t>42 ans</t>
  </si>
  <si>
    <t>43 ans</t>
  </si>
  <si>
    <t>44 ans</t>
  </si>
  <si>
    <t>45 ans</t>
  </si>
  <si>
    <t>46 ans</t>
  </si>
  <si>
    <t>47 ans</t>
  </si>
  <si>
    <t>48 ans</t>
  </si>
  <si>
    <t>49 ans</t>
  </si>
  <si>
    <t>50 ans</t>
  </si>
  <si>
    <t>51 ans</t>
  </si>
  <si>
    <t>52 ans</t>
  </si>
  <si>
    <t>53 ans</t>
  </si>
  <si>
    <t>54 ans</t>
  </si>
  <si>
    <t>55 ans</t>
  </si>
  <si>
    <t>56 ans</t>
  </si>
  <si>
    <t>58 ans</t>
  </si>
  <si>
    <t>60 ans</t>
  </si>
  <si>
    <t>61 ans</t>
  </si>
  <si>
    <t>63 ans</t>
  </si>
  <si>
    <t>65 ans</t>
  </si>
  <si>
    <t>&gt; 65 ans</t>
  </si>
  <si>
    <t>Âge moyen</t>
  </si>
  <si>
    <t>Hommes</t>
  </si>
  <si>
    <t>Femmes</t>
  </si>
  <si>
    <t>Départs pour motif d'invalidité</t>
  </si>
  <si>
    <t xml:space="preserve">Pensions civiles hors La Poste et Orange </t>
  </si>
  <si>
    <t xml:space="preserve">Pensions militaires </t>
  </si>
  <si>
    <t>Décès 
en activité</t>
  </si>
  <si>
    <t>Décès 
en retraite</t>
  </si>
  <si>
    <t>Départs pour motifs d'ancienneté ou familiaux (1)</t>
  </si>
  <si>
    <t>Hommes (en %)</t>
  </si>
  <si>
    <t>Femmes (en %)</t>
  </si>
  <si>
    <t>Départs pour invalidité</t>
  </si>
  <si>
    <t>Départs pour carrières longues</t>
  </si>
  <si>
    <t xml:space="preserve">Durée de services acquis (en trimestres) </t>
  </si>
  <si>
    <t>Durée de bonifications acquises (en trimestres)</t>
  </si>
  <si>
    <t>Durée d'assurance tous régimes (en trimestres)</t>
  </si>
  <si>
    <t>Taux de liquidation</t>
  </si>
  <si>
    <t>Part des pensions au minimum garanti (en %)</t>
  </si>
  <si>
    <t>Part des pensions bénéficiant de cette majoration (en %)</t>
  </si>
  <si>
    <t>Pension mensuelle moyenne</t>
  </si>
  <si>
    <t>Avantage principal (en euros)</t>
  </si>
  <si>
    <t>SRE (fonction publique de l'État)</t>
  </si>
  <si>
    <t>Pensions civiles et militaires de l'État</t>
  </si>
  <si>
    <t>CNRACL (fonction publique territoriale et hospitalière)</t>
  </si>
  <si>
    <t>FSPOEIE (ouvriers d'État)</t>
  </si>
  <si>
    <t>Pensions civiles y compris La Poste et Orange</t>
  </si>
  <si>
    <t>Départs pour motifs familiaux (2)</t>
  </si>
  <si>
    <t>Départ avec bénéfice d'une catégorie active (3)</t>
  </si>
  <si>
    <t>Avantage principal et accessoire (en euros) (8)</t>
  </si>
  <si>
    <t xml:space="preserve">(9) L'effectif total de pensionnés et les effectifs de calcul de l'âge moyen de première mise en paiement prennent en compte l'ensemble des pensionnés en titre définitif et en état d'avances. </t>
  </si>
  <si>
    <t>Avantage principal et accessoire (en euros) (9)</t>
  </si>
  <si>
    <t>pour invalidité</t>
  </si>
  <si>
    <t>Pensions au taux de 80% (hors surcote, décote et minimum garanti) (en %)</t>
  </si>
  <si>
    <t>Fonction publique territoriale et hospitalière</t>
  </si>
  <si>
    <t>pour ancien-neté (2)</t>
  </si>
  <si>
    <t>pour motifs familiaux (3)</t>
  </si>
  <si>
    <t>Départ avec bénéfice d'une catégorie active (4)</t>
  </si>
  <si>
    <t>Part des pensions au taux plein (en %) (7)</t>
  </si>
  <si>
    <t>(8) Le montant de ce supplément est calculé pour les seuls bénéficiaires d'une majoration pour enfant.</t>
  </si>
  <si>
    <t>Supplément apporté par la majoration de pension pour enfant au montant principal de la pension (en euros) (8)</t>
  </si>
  <si>
    <t>Avantage principal et accessoires (en euros) (9)</t>
  </si>
  <si>
    <t>Supplément apporté par la majoration de pension pour enfant au montant principal de la pension (en euros) (7)</t>
  </si>
  <si>
    <t xml:space="preserve">Part des pensions au taux plein (en %) (6) </t>
  </si>
  <si>
    <t>Catégorie sédentaire (2)</t>
  </si>
  <si>
    <t>Catégorie active (3)</t>
  </si>
  <si>
    <t>Carrières longues</t>
  </si>
  <si>
    <t>Terre, Mer et Air</t>
  </si>
  <si>
    <t>Gendarmerie</t>
  </si>
  <si>
    <t>Départ à 55 ans</t>
  </si>
  <si>
    <t>Départ à 50 ans</t>
  </si>
  <si>
    <t>Non officiers</t>
  </si>
  <si>
    <t>Âge moyen à la radiation des cadres (en années)</t>
  </si>
  <si>
    <t>Âge moyen de première mise en paiement (en années)</t>
  </si>
  <si>
    <t>Part des agents encore rémunérés dans la fonction publique moins d'un an avant la liquidation (en %)</t>
  </si>
  <si>
    <t>Catégorie sédentaire (3)</t>
  </si>
  <si>
    <t>Catégorie active (4)</t>
  </si>
  <si>
    <t>Orphelins (3)</t>
  </si>
  <si>
    <t>Effectifs de pensions de droit direct</t>
  </si>
  <si>
    <t>Effectifs de pensions pour l'ensemble des départs de droit dérivé (1)</t>
  </si>
  <si>
    <t>Âge moyen des bénéficiaires</t>
  </si>
  <si>
    <t>Effectifs de pensions pour l'ensemble des départs de droit direct</t>
  </si>
  <si>
    <t>Âge moyen et durées moyennes acquises des bénéficiaires</t>
  </si>
  <si>
    <t>Effectifs de pensions de droit dérivé</t>
  </si>
  <si>
    <t xml:space="preserve">Effectifs de pensions de droit dérivé </t>
  </si>
  <si>
    <t>CNRACL / Pensions de droit direct de la FPT</t>
  </si>
  <si>
    <t>CNRACL / Pensions de droit direct de la FPH</t>
  </si>
  <si>
    <t>FSPOEIE / Pensions de droit direct des ouvriers d'État (2)</t>
  </si>
  <si>
    <t>SRE / Pensions militaires de droit direct (1)</t>
  </si>
  <si>
    <t>CNRACL / Pensions de droit direct de la FPT et de la FPH</t>
  </si>
  <si>
    <t>Âge du bénéficiaire à la date d'effet de la pension</t>
  </si>
  <si>
    <t>Pensions civiles de droit direct hors La Poste et Orange</t>
  </si>
  <si>
    <t>Dont départs pour carrières longues</t>
  </si>
  <si>
    <t>Dont départs pour motifs familiaux (1)</t>
  </si>
  <si>
    <t>Dont départs avec bénéfice d'une catégorie active (2)</t>
  </si>
  <si>
    <t>Ensemble des pensions civiles de droit direct hors La Poste et Orange</t>
  </si>
  <si>
    <t>Ensemble des départs pour motifs d'ancienneté ou familiaux</t>
  </si>
  <si>
    <t>(1) Les départs anticipés pour motifs familiaux comprennent, pour le SRE, les départs pour handicap.</t>
  </si>
  <si>
    <t>&lt; 55 ans</t>
  </si>
  <si>
    <t>&lt; 30 ans</t>
  </si>
  <si>
    <t>30 ans</t>
  </si>
  <si>
    <t>31 ans</t>
  </si>
  <si>
    <t>32 ans</t>
  </si>
  <si>
    <t>33 ans</t>
  </si>
  <si>
    <t>34 ans</t>
  </si>
  <si>
    <t>35 ans</t>
  </si>
  <si>
    <t>36 ans</t>
  </si>
  <si>
    <t>37 ans</t>
  </si>
  <si>
    <t>38 ans</t>
  </si>
  <si>
    <t>39 ans</t>
  </si>
  <si>
    <t>&gt; 58 ans</t>
  </si>
  <si>
    <t>Ensemble des pensions militaires de droit direct</t>
  </si>
  <si>
    <t>Ensemble des bénéficiaires, tous âges confondus</t>
  </si>
  <si>
    <t>&lt; 35 ans</t>
  </si>
  <si>
    <t>Ensemble des départs pour motif d'invalidité</t>
  </si>
  <si>
    <t>B</t>
  </si>
  <si>
    <t>C</t>
  </si>
  <si>
    <t>Affaires étrangères et européennes</t>
  </si>
  <si>
    <t>dont aviation civile et Météo France</t>
  </si>
  <si>
    <t>Établissements publics de recherche (y compris INRA)</t>
  </si>
  <si>
    <t>Justice</t>
  </si>
  <si>
    <t>La Poste</t>
  </si>
  <si>
    <t>Orange</t>
  </si>
  <si>
    <t>Militaires</t>
  </si>
  <si>
    <t>Officiers généraux</t>
  </si>
  <si>
    <t>Officiers supérieurs</t>
  </si>
  <si>
    <t>Officiers subalternes</t>
  </si>
  <si>
    <t>Ministère de l'Intérieur (gendarmes)</t>
  </si>
  <si>
    <t>Ministère de la Défense</t>
  </si>
  <si>
    <t>Régions</t>
  </si>
  <si>
    <t>Départements</t>
  </si>
  <si>
    <t>Communes</t>
  </si>
  <si>
    <t>Centres d'action sociale</t>
  </si>
  <si>
    <t>Communautés urbaines, districts</t>
  </si>
  <si>
    <t>Syndicats</t>
  </si>
  <si>
    <t>Communauté de communes, de ville</t>
  </si>
  <si>
    <t>Offices publics d'habitation</t>
  </si>
  <si>
    <t>Autres collectivités territoriales</t>
  </si>
  <si>
    <t>Centres hospitaliers régionaux</t>
  </si>
  <si>
    <t>Centre hospitaliers généraux</t>
  </si>
  <si>
    <t>Hôpitaux locaux</t>
  </si>
  <si>
    <t>Centres hospitaliers spécialisés</t>
  </si>
  <si>
    <t>Centres de soin avec ou sans hébergement</t>
  </si>
  <si>
    <t>Établissements publics à caractère sanitaire et social</t>
  </si>
  <si>
    <t>Autres collectivités hospitalières</t>
  </si>
  <si>
    <t>Effectifs de pensions civiles de droit direct</t>
  </si>
  <si>
    <t>Effectifs de pensions militaires de droit direct</t>
  </si>
  <si>
    <t>Effectifs de pensions de droit direct dans la fonction publique
territoriale</t>
  </si>
  <si>
    <t>Effectifs de pensions de droit direct dans la fonction publique hospitalière</t>
  </si>
  <si>
    <t>Effectifs de pensions de droit direct dans la fonction publique territoriale et hospitalière</t>
  </si>
  <si>
    <t>Catégorie statutaire</t>
  </si>
  <si>
    <t>Ensemble des pensions de droit direct toutes catégories statutaires confondues</t>
  </si>
  <si>
    <t>Bonifications pour services hors d'Europe ("de dépaysement")</t>
  </si>
  <si>
    <t>Bonifications pour bénéfices de campagne</t>
  </si>
  <si>
    <t>Bonifications pour services aériens ou sous-marins (SASM)</t>
  </si>
  <si>
    <t>Bonifications pour enseignement technique</t>
  </si>
  <si>
    <t>Pensions civiles de la FPE hors La Poste et Orange</t>
  </si>
  <si>
    <t>(2) Dans la FPE, ces bonifications sont attribuées aux policiers, agents de l'administration pénitentiaire, agents des douanes, et ingénieurs du contrôle aérien.</t>
  </si>
  <si>
    <t>NB : Les durées moyennes sont celles des seuls bénéficiaires. Une personne peut avoir aucune, une ou plusieurs bonifications.</t>
  </si>
  <si>
    <t>Fonction publique territoriale : catégories actives et sédentaires</t>
  </si>
  <si>
    <t>(en %)</t>
  </si>
  <si>
    <t>Fonction publique hospitalière : catégories actives et sédentaires</t>
  </si>
  <si>
    <t>50 ans et moins</t>
  </si>
  <si>
    <t>51 à 54 ans</t>
  </si>
  <si>
    <t>56 à 59 ans</t>
  </si>
  <si>
    <t>61 à 64 ans</t>
  </si>
  <si>
    <t>65 ans et plus</t>
  </si>
  <si>
    <t>Ensemble des pensions de droit direct  de la FPH</t>
  </si>
  <si>
    <t>Ensemble des pensions de droit direct  de la FPT</t>
  </si>
  <si>
    <t>Effectifs de bénéficiaires</t>
  </si>
  <si>
    <t>Durée moyenne (en trimestres)</t>
  </si>
  <si>
    <t>Bonifications ne relevant pas de l'article L12 du CPCMR (2)</t>
  </si>
  <si>
    <t>Source : Ircantec. Tous les chiffres présentés ici sont des chiffres définitifs, sauf mention explicite.</t>
  </si>
  <si>
    <t>Effectifs de pensions de droit dérivé (1)</t>
  </si>
  <si>
    <t>Pensions militaires</t>
  </si>
  <si>
    <t xml:space="preserve">Pensions civiles y compris La Poste et Orange </t>
  </si>
  <si>
    <t>SRE (fonction publique de l'État) (1)</t>
  </si>
  <si>
    <t>Fonction publique territoriale  : départs pour ancienneté (2)</t>
  </si>
  <si>
    <t>Fonction publique hospitalière  : départs pour ancienneté (2)</t>
  </si>
  <si>
    <t>Fonction publique territoriale et hospitalière  : départs pour ancienneté (2)</t>
  </si>
  <si>
    <t>Âge moyen de première mise en paiement (en années) (2)</t>
  </si>
  <si>
    <t>Avantage principal (en euros) (2)</t>
  </si>
  <si>
    <t>Avantage principal et accessoire (en euros) (2)</t>
  </si>
  <si>
    <t>(2) Pensionnés en titre définitif et en état d'avances.</t>
  </si>
  <si>
    <t>Effectifs de pensions de droit dérivé (3)</t>
  </si>
  <si>
    <t>Ouvriers d'État</t>
  </si>
  <si>
    <t>FSPOEIE (ouvriers d'État) (2)</t>
  </si>
  <si>
    <t>SRE / Pensions civiles de droit direct y compris La Poste et Orange (1)</t>
  </si>
  <si>
    <t>SRE / Pensions civiles de droit direct hors La Poste et Orange (1)</t>
  </si>
  <si>
    <t>A</t>
  </si>
  <si>
    <t>(1) Hors départs anticipés pour handicap, comptés dans les départs pour ancienneté.</t>
  </si>
  <si>
    <t>Administrations / macro-grades des militaires</t>
  </si>
  <si>
    <t>(12)</t>
  </si>
  <si>
    <t>(13) Les effectifs de calcul de la pension mensuelle moyenne comprennent uniquement les pensionnés en titre définitif dont la pension est en paiement (la mise en paiement de la pension peut demander un délai).</t>
  </si>
  <si>
    <t>(10) Les effectifs de départs pour invalidité, carrières longues, motifs familiaux et pour service actif, ainsi que la part des agents encore rémunérés dans la fonction publique moins d'un an avant la liquidation ont été calculés sur la base des titres définitifs uniquement.</t>
  </si>
  <si>
    <t>(11) Les effectifs de calcul de l'âge moyen à la radiation des cadres comprennent les pensionnés en titre définitif et en état d'avances, dont la date de radiation des cadres est présente dans la base du FSPOEIE.</t>
  </si>
  <si>
    <t>(2) À la CNRACL, les départs pour handicap ne sont pas pris en compte. Au SRE, les départs pour handicap sont pris en compte.</t>
  </si>
  <si>
    <t>Métropoles</t>
  </si>
  <si>
    <t>n.p. (12)</t>
  </si>
  <si>
    <t>(14) Les députés européens bénéficient d'une pension d'ancienneté à compter de 63 ans accomplis et pouvaient, jusqu'à la législature de 2009, acquérir des droits au fonds de pension volontaire du Parlement (décision du Parlement européen du 28 septembre 2005).</t>
  </si>
  <si>
    <t>Retraite additionnelle de l'enseignement privé (RAEP)</t>
  </si>
  <si>
    <t>Régime des PCMR de l'État (3)</t>
  </si>
  <si>
    <t>(3) Corps de catégorie B mis en extinction par le décret n° 2003-1262 du 23 décembre 2003 et remplacé progressivement par le corps de professeur des écoles (catégorie A). Contrairement aux professeurs des écoles, les instituteurs, classés en « catégorie active » peuvent partir à l'âge de 55 ans.</t>
  </si>
  <si>
    <t>Agents des réseaux souterrains des égouts et agents des services insalubres (corps des identificateurs de l'institut médico-légal de la préfecture de police)</t>
  </si>
  <si>
    <t xml:space="preserve">   57 ans</t>
  </si>
  <si>
    <t>Figure 5.1-7 : Évolution du nombre de pensions de droit direct entrées en paiement au SRE, à la CNRACL et au FSPOEIE (base 100 en 2004)</t>
  </si>
  <si>
    <t>Figure 5.1-6 : Effectifs de pensions de droit direct et droit dérivé au SRE, à la CNRACL et au FSPOEIE, entrées en paiement</t>
  </si>
  <si>
    <t>Figure 5.1-14 : Effectifs des pensions de droit direct et droit dérivé du régime salarié de l'Ircantec mises en paiement</t>
  </si>
  <si>
    <t>2004 (2)</t>
  </si>
  <si>
    <t>2003 (2)</t>
  </si>
  <si>
    <t>-</t>
  </si>
  <si>
    <t xml:space="preserve">SRE (fonction publique de l'État) </t>
  </si>
  <si>
    <t>Pensions militaires (1)</t>
  </si>
  <si>
    <t>Coût induit par la décote (en millions d'euros) (5)</t>
  </si>
  <si>
    <t>Coût induit par la surcote (en millions d'euros) (5)</t>
  </si>
  <si>
    <t>Décote et surcote (4)</t>
  </si>
  <si>
    <t xml:space="preserve">Part des pensions avec décote (en %) </t>
  </si>
  <si>
    <t>Perte mensuelle moyenne liée à la décote (en euros)</t>
  </si>
  <si>
    <t xml:space="preserve">Taux moyen de décote (en %) </t>
  </si>
  <si>
    <t xml:space="preserve">Part des pensions avec surcote (en %) </t>
  </si>
  <si>
    <t xml:space="preserve">Bénéfice mensuel moyen lié à la surcote (en euros) </t>
  </si>
  <si>
    <t xml:space="preserve">Taux moyen de surcote (en %) </t>
  </si>
  <si>
    <t>(14) SRE : Hors pensions portées au minimum garanti.</t>
  </si>
  <si>
    <t>Taux moyen de liquidation (en %)  (14)</t>
  </si>
  <si>
    <t>Taux moyen de liquidation hors décote et surcote (en %)  (14)</t>
  </si>
  <si>
    <t>Indice moyen à la liquidation (14)</t>
  </si>
  <si>
    <t>Part des pensions avec décote (en %)</t>
  </si>
  <si>
    <t xml:space="preserve">Perte mensuelle moyenne liée à la décote (en euros) </t>
  </si>
  <si>
    <t>Bénéfice mensuel moyen lié à la surcote (en euros)</t>
  </si>
  <si>
    <t>Décote et surcote (5)</t>
  </si>
  <si>
    <t>Coût induit par la décote (en millions d'euros) (6)</t>
  </si>
  <si>
    <t>Coût induit par la surcote (en millions d'euros)  (6)</t>
  </si>
  <si>
    <t>Pensions civiles</t>
  </si>
  <si>
    <t>Taux moyen de liquidation (en %) (10)</t>
  </si>
  <si>
    <t>Taux moyen de liquidation hors décote et surcote (en %) (10)</t>
  </si>
  <si>
    <t>Indice moyen à la liquidation (10)</t>
  </si>
  <si>
    <t>(10) SRE : Hors pensions portées au minimum garanti.</t>
  </si>
  <si>
    <t>Part des pensions avec surcote (en %)</t>
  </si>
  <si>
    <t>Coût induit par la surcote (en millions d'euros) (6)</t>
  </si>
  <si>
    <t>Pensions militaires :
tous motifs de départ (1)</t>
  </si>
  <si>
    <t>(1) Les pensions civiles sont ventilées par administration selon le code de rattachement des services des employeurs. Cette ventilation ne correspond pas nécessairement à celle des ministères.</t>
  </si>
  <si>
    <t>Bonifications du cinquième militaire</t>
  </si>
  <si>
    <t xml:space="preserve">52 ans si 32 ans de services, dont 12 ans de services dans les réseaux souterrains ou dans le corps, dont 6 consécutifs </t>
  </si>
  <si>
    <t xml:space="preserve">Puéricultrices en fonction dans les services de pédiatrie n'ayant pas exercé le droit d'option prévu à l’article 31 du décret n° 2010-1139 du 29 septembre 2010 (renoncement aux droits liés au classement dans la catégorie active) </t>
  </si>
  <si>
    <t>FPT</t>
  </si>
  <si>
    <t>FPH</t>
  </si>
  <si>
    <t>FPE y compris poste-orange</t>
  </si>
  <si>
    <t>droit direct</t>
  </si>
  <si>
    <t>droit dérivé</t>
  </si>
  <si>
    <t>ensemble</t>
  </si>
  <si>
    <t>CNRACL</t>
  </si>
  <si>
    <t>FPE civil hors la poste</t>
  </si>
  <si>
    <t>FPE militaire</t>
  </si>
  <si>
    <t>N-1</t>
  </si>
  <si>
    <t>FPE civil y compris la poste</t>
  </si>
  <si>
    <t>évolution (%)</t>
  </si>
  <si>
    <t>évolution (N-N-1)</t>
  </si>
  <si>
    <t>FSPOEIE</t>
  </si>
  <si>
    <t>Départs motifs familiaux</t>
  </si>
  <si>
    <t xml:space="preserve">Départ avec bénéfice d'une catégorie active </t>
  </si>
  <si>
    <t>proportion</t>
  </si>
  <si>
    <t>Pensionnaires</t>
  </si>
  <si>
    <t>AGE</t>
  </si>
  <si>
    <t>radiation cadre (mois)</t>
  </si>
  <si>
    <t>1ère mise paiement (mois)</t>
  </si>
  <si>
    <t>radiation cadre(ancienneté) (année)</t>
  </si>
  <si>
    <t>radiation cadre(ancienneté) (mois)</t>
  </si>
  <si>
    <t>B-3 et B-3 bis</t>
  </si>
  <si>
    <t>sédentaire</t>
  </si>
  <si>
    <t>actifs</t>
  </si>
  <si>
    <t>sédentaire N-1</t>
  </si>
  <si>
    <t>actifs N-1</t>
  </si>
  <si>
    <t>radiation cadre (année)</t>
  </si>
  <si>
    <t>motif familiaux</t>
  </si>
  <si>
    <t>invalidité</t>
  </si>
  <si>
    <t>officier</t>
  </si>
  <si>
    <t>sous-off</t>
  </si>
  <si>
    <t>FPE civil hors poste + CNRACL</t>
  </si>
  <si>
    <t>FPE civil + CNRACL</t>
  </si>
  <si>
    <t>Décote</t>
  </si>
  <si>
    <t>Surcote</t>
  </si>
  <si>
    <t>N</t>
  </si>
  <si>
    <t>pensionnés</t>
  </si>
  <si>
    <t>évol (%)</t>
  </si>
  <si>
    <t>cout</t>
  </si>
  <si>
    <t>droit dérivé (décès en activité)</t>
  </si>
  <si>
    <t xml:space="preserve">Départ pour catégorie active </t>
  </si>
  <si>
    <t>(1) Les effectifs et indicateurs des pensions militaires entrées en paiement sont hors soldes de réserve.</t>
  </si>
  <si>
    <t>2002 (2)</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</si>
  <si>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</si>
  <si>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 depuis 2013.</t>
  </si>
  <si>
    <t>SRE</t>
  </si>
  <si>
    <t>Civil</t>
  </si>
  <si>
    <t>Mili</t>
  </si>
  <si>
    <t>Les différents emplois classés dans la catégorie active dans les trois versants de la fonction publique</t>
  </si>
  <si>
    <t xml:space="preserve">Personnels médicaux, infirmiers, paramédicaux et de soin exerçant dans des services de santé </t>
  </si>
  <si>
    <t>Départs pour motifs d'ancienneté ou familiaux</t>
  </si>
  <si>
    <t>Adjoints techniques des haras nationaux, chefs de districts forestiers et agents techniques forestiers</t>
  </si>
  <si>
    <t>(5)Techniciens supérieurs du développement durable exerçant leurs fonctions dans la navigation, la sécurité maritime et la gestion de la ressource halieutique et des espaces marin et littoral et affectés sur un moyen nautique des affaires maritimes, dans une unité littorale des affaires maritimes ou dans un centre de sécurité des navires.</t>
  </si>
  <si>
    <t>Mutualité sociale agricole</t>
  </si>
  <si>
    <t>(2) Y compris les élèves fonctionnaires, les fonctionnaires stagiaires et, côté État, les praticiens hospitalo-universitaires fonctionnaires dans la FPE.</t>
  </si>
  <si>
    <t>(3) Régime des pensions civiles et militaires de retraite, géré par le Service des retraites de l'État (sur le budget du ministère de l'Intérieur).</t>
  </si>
  <si>
    <t>(3)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</si>
  <si>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(8) Les accessoires de pension comprennent la majoration de pension pour enfants, la majoration pour tierce personne, la rente viagère d'invalidité et la prise en compte de la nouvelle bonification indiciaire (NBI) et de l'indemnité mensuelle de technicité (IMT).</t>
  </si>
  <si>
    <t>(9)  Les accessoires de pension comprennent la majoration de pension pour enfants, la majoration pour tierce personne, la rente viagère d'invalidité et la prise en compte de la nouvelle bonification indiciaire (NBI) et de l'indemnité mensuelle de technicité (IMT).</t>
  </si>
  <si>
    <t>(3) SRE : pensions principales d'orphelins uniquement. CNRACL et FSPOEIE : pensions principales d'orphelins majeurs infirmes uniquement.</t>
  </si>
  <si>
    <t>(3) Seules les pensions principales d'orphelins majeurs infirmes sont incluses au FSPOEIE et à la CNRACL.</t>
  </si>
  <si>
    <t>(4)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</si>
  <si>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(2)  Les agents bénéficiant de la catégorie active ont un âge d'ouverture des droits inférieur à l'âge d'ouverture des droits des sédentaires (en général 57 ans pour les actifs et 52 ans pour les super-actifs), la plupart du temps sous condition de services (17 ans ou 27 ans).</t>
  </si>
  <si>
    <t>dont départs pour invalidité</t>
  </si>
  <si>
    <t>Indéterminée</t>
  </si>
  <si>
    <t>Agriculture et Pêche</t>
  </si>
  <si>
    <t>Culture et Communication</t>
  </si>
  <si>
    <t>Défense (civils) et Anciens Combattants</t>
  </si>
  <si>
    <t xml:space="preserve">Écologie, Développement durable, Transports, Logement </t>
  </si>
  <si>
    <t>Économie, Finances et Industrie ; Budget, Comptes publics, Fonction publique</t>
  </si>
  <si>
    <t>Éducation nationale - Enseignement supérieur</t>
  </si>
  <si>
    <t>Intérieur, Outre-mer, Collectivités territoriales, Immigration</t>
  </si>
  <si>
    <t>Services du Premier ministre</t>
  </si>
  <si>
    <t>Travail, Emploi, Santé</t>
  </si>
  <si>
    <t>Services départementaux d'incendie et de secours</t>
  </si>
  <si>
    <t>Centres d'hébergement de personnes âgées</t>
  </si>
  <si>
    <t>Établissements publics de recherche (y compris Inra)</t>
  </si>
  <si>
    <t>(1) Pour le SRE, les effectifs des bénéficiaires de bonifications de pensions militaires entrées en paiement  excluent les soldes de réserve.</t>
  </si>
  <si>
    <t>Bonifications pour enfants</t>
  </si>
  <si>
    <t>Evolution N/N-1</t>
  </si>
  <si>
    <t xml:space="preserve">(3)  Inclut les départs pour handicap. </t>
  </si>
  <si>
    <t>pour motifs familiaux</t>
  </si>
  <si>
    <t xml:space="preserve">pour motifs familiaux </t>
  </si>
  <si>
    <t>Figure 5.1-5 : Effectifs et principales caractéristiques des pensions de droit dérivé au SRE, à la CNRACL et au FSPOEIE, entrées en paiement en 2018</t>
  </si>
  <si>
    <t>Figure 5.1-10 : Ventilation par âge des bénéficiaires des pensions militaires de droit direct entrées en paiement au SRE en 2018</t>
  </si>
  <si>
    <t>% de décès en activité</t>
  </si>
  <si>
    <t>ratio droit dérivé</t>
  </si>
  <si>
    <t>N/N-1</t>
  </si>
  <si>
    <t>poids</t>
  </si>
  <si>
    <t>poids N-1</t>
  </si>
  <si>
    <t>mois</t>
  </si>
  <si>
    <t/>
  </si>
  <si>
    <r>
      <t>SRE / Pensions militaires de droit direct</t>
    </r>
    <r>
      <rPr>
        <b/>
        <vertAlign val="superscript"/>
        <sz val="8"/>
        <rFont val="Arial"/>
        <family val="2"/>
      </rPr>
      <t>(1)</t>
    </r>
  </si>
  <si>
    <t>Sources : DGFiP - SRE, CNRACL et FSPOEIE.</t>
  </si>
  <si>
    <t>Sources : DGFiP - SRE et CNRACL.</t>
  </si>
  <si>
    <t xml:space="preserve">Source : CNRACL. Tous les chiffres présentés ici sont des chiffres définitifs, sauf mention explicite. </t>
  </si>
  <si>
    <t>Fonctionnaires ou militaires de la FPE en disponibilité pour un mandat d'élu local</t>
  </si>
  <si>
    <t>Fonctionnaires de la FPT ou de la FPH en disponibilité pour un mandat d'élu local</t>
  </si>
  <si>
    <t>(2)Sur les 3 544 départs pour motifs familiaux de fonctionnaires civils de l'Etat en 2018, 2 055 correspondent réellement à des départs anticipés, c'est-à-dire avant l'âge d'ouverture des droits d'un sédentaireDe même, sur les 4 807 départs pour motifs familiaux à la CNRACL, 2 713 sont avant l'âge d'ouverture des droits.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 Les données transmises par la CNRACL n'incluent pas cette quatrième situation.</t>
  </si>
  <si>
    <t>Pensions civiles y compris La Poste et Orange :
départs pour ancienneté</t>
  </si>
  <si>
    <t>Pensions civiles hors La Poste et Orange : départs pour ancienneté</t>
  </si>
  <si>
    <t>Pensions civiles hors La Poste et Orange :
départs pour ancienneté</t>
  </si>
  <si>
    <t>(2) L'âge moyen de première mise en paiement, les avantages principaux et les principaux et accessoires sont calculés hors pensions anciennement cristallisées et hors pensions principales et temporaires d'orphelins, pour le SRE, la CNRACL et le FSPOEIE.</t>
  </si>
  <si>
    <t>Civil (hors)</t>
  </si>
  <si>
    <r>
      <t>SRE / Pensions civiles de droit direct hors La Poste et Orange</t>
    </r>
    <r>
      <rPr>
        <b/>
        <vertAlign val="superscript"/>
        <sz val="8"/>
        <rFont val="Arial"/>
        <family val="2"/>
      </rPr>
      <t>(1)</t>
    </r>
  </si>
  <si>
    <t>FSPOEIE / Pensions de droit direct des ouvriers d'État</t>
  </si>
  <si>
    <t>8/9</t>
  </si>
  <si>
    <t>7/8</t>
  </si>
  <si>
    <t>Part des femmes</t>
  </si>
  <si>
    <t>ratio droit dérivé FPT</t>
  </si>
  <si>
    <t>ratio droit dérivé FPH</t>
  </si>
  <si>
    <t>(6) Les services accomplis dans les emplois du corps régi par le décret n° 2019-49 du 30 janvier 2019 portant statut particulier du corps des éducateurs de la protection judiciaire de la jeunesse ne sont plus comptabilisés comme du service actif. Il ne reste donc qu'un stock d'éducateurs PJJ ayant cumulé du service actif.
Pour les infirmiers, seuls ceux qui ont exercé l'option pour le maintien en catégorie B ont droit à la catégorie active.</t>
  </si>
  <si>
    <t>(7) Les services accomplis dans les emplois des corps régis par le décret n° 2018-731 du 21 août 2018 portant dispositions statutaires communes à certains corps de catégorie A de la fonction publique hospitalière à caractère socio-éducatif ne sont plus comptabilisés comme du service actif. Il ne reste donc qu'un stock d'assistants sociaux de la fonction publique hospitalière ayant cumulé du service actif.</t>
  </si>
  <si>
    <t>Avantage principal et accessoires (en euros) (8)</t>
  </si>
  <si>
    <t>Départs pour carrière longue</t>
  </si>
  <si>
    <t>Départs carrière longue</t>
  </si>
  <si>
    <t>(2) SRE : y compris carrière longue, hors départs anticipés pour motifs familiaux et pour handicap pour le SRE. 
CNRACL : y compris carrière longue et départs pour handicap, hors motifs familiaux.</t>
  </si>
  <si>
    <t>Carrière longue</t>
  </si>
  <si>
    <t>(3) Au SRE, pour les départs pour ancienneté uniquement, hors carrière longue (y compris les départs pour handicap). 
À la CNRACL, hors départs anticipés pour carrière longue, hors départs anticipés pour motifs familiaux et hors départs anticipés pour handicap.</t>
  </si>
  <si>
    <t>Dont départs pour carrière longue</t>
  </si>
  <si>
    <t>Armées (civils) et Anciens Combattants</t>
  </si>
  <si>
    <t>Ministère des Armées</t>
  </si>
  <si>
    <t>Communautés de communes, de ville</t>
  </si>
  <si>
    <t>Centres de soins avec ou sans hébergement</t>
  </si>
  <si>
    <t>Supplément apporté par la majoration de pension pour enfants au montant principal de la pension (en euros) (7)</t>
  </si>
  <si>
    <t>Source : DGFiP - SRE.</t>
  </si>
  <si>
    <t>Source : CNRACL.</t>
  </si>
  <si>
    <t>(7) Le montant de ce supplément est calculé pour les seuls bénéficiaires d'une majoration pour enfants.</t>
  </si>
  <si>
    <t>(8) Le montant de ce supplément est calculé pour les seuls bénéficiaires d'une majoration pour enfants.</t>
  </si>
  <si>
    <t>Figure 5.1-1 : Effectifs et principales caractéristiques des pensions de droit direct au SRE, à la CNRACL et au FSPOEIE, entrées en paiement en 2020</t>
  </si>
  <si>
    <t>Figure 5.1-2 : Effectifs, et principales caractéristiques par genre des bénéficiaires, des pensions de droit direct au SRE, à la CNRACL et au FSPOEIE entrées en paiement en 2020</t>
  </si>
  <si>
    <t>Figure 5.1-3 : Effectifs, et principales caractéristiques par motif de départ des bénéficiaires, des pensions de droit direct au SRE et à la CNRACL entrées en paiement en 2020</t>
  </si>
  <si>
    <t>Figure 5.1-4 : Effectifs et principales caractéristiques, suivant la distinction actifs/sédentaires/carrière longue pour les départs pour ancienneté pour les civils, et suivant l'armée pour les militaires, des pensions de droit direct au SRE et à la CNRACL entrées en paiement en 2020</t>
  </si>
  <si>
    <t>Figure 5.1-5 : Effectifs et principales caractéristiques des pensions de droit dérivé au SRE, à la CNRACL et au FSPOEIE, entrées en paiement en 2020</t>
  </si>
  <si>
    <t>Évolution 2020/2019 (en %)</t>
  </si>
  <si>
    <t>Évolution annuelle moyenne 2020/2010 (en %)</t>
  </si>
  <si>
    <t>Évolution 2020/2019 (en point de %)</t>
  </si>
  <si>
    <t>Évolution annuelle moyenne 2020/2010 (en points de %)</t>
  </si>
  <si>
    <t>Figure 5.1-9 : Ventilation par âge, suivant le genre et le motif de départ, des bénéficiaires des pensions civiles de droit direct entrées en paiement au SRE en 2020</t>
  </si>
  <si>
    <t>Figure 5.1-10 : Ventilation par âge des bénéficiaires des pensions militaires de droit direct entrées en paiement au SRE en 2020</t>
  </si>
  <si>
    <t>Figure 5.1-11 : Ventilation par âge, suivant le genre et le motif de départ, des bénéficiaires des pensions de droit direct entrées en paiement dans la FPT à la CNRACL en 2020</t>
  </si>
  <si>
    <t>Figure 5.1-12 : Ventilation par âge, suivant le genre et le motif de départ, des bénéficiaires des pensions de droit direct entrées en paiement dans la FPH à la CNRACL en 2020</t>
  </si>
  <si>
    <t>Figure 5.1-13 : Ventilation par administration d'origine, suivant la catégorie hiérarchique et le genre, des bénéficiaires des pensions de droit direct entrées en paiement au SRE et la CNRACL en 2020</t>
  </si>
  <si>
    <t>Figure 5.1-15 : Effectifs de bénéficiaires de bonifications, et durée moyenne acquise, parmi les pensions de droit direct entrées en paiement au SRE et à la CNRACL en 2020</t>
  </si>
  <si>
    <t>09/10</t>
  </si>
  <si>
    <t>(4) Les agents bénéficiant de la catégorie active ont un âge d'ouverture des droits inférieur à l'âge d'ouverture des droits des sédentaires (57 ans pour les actifs et 52 ans pour les super-actifs), la plupart du temps sous condition de services (17 ans ou 27 ans).</t>
  </si>
  <si>
    <t>Figure 5.1-8 : Proportion, par caisse, des pensions de droit direct portées au minimum garanti au SRE, à la CNRACL et au FSPOEIE, entrées en paiement</t>
  </si>
  <si>
    <t>(1) Toutes les pensions d'orphelins sont exclues. Elles ne représentent que 28 pensions en flux en 2020 à l'Ircantec.</t>
  </si>
  <si>
    <t>1999 (9)</t>
  </si>
  <si>
    <t>27 (10)</t>
  </si>
  <si>
    <t>8148,1 (10)</t>
  </si>
  <si>
    <t>1851,9 (10)</t>
  </si>
  <si>
    <t>452 (10)</t>
  </si>
  <si>
    <t>9269,9 (10)</t>
  </si>
  <si>
    <t>730,1 (10)</t>
  </si>
  <si>
    <t>8 (10)</t>
  </si>
  <si>
    <t>0 (10)</t>
  </si>
  <si>
    <t>10000 (10)</t>
  </si>
  <si>
    <t>n.d</t>
  </si>
  <si>
    <t>60,6018224023308 (9)</t>
  </si>
  <si>
    <t>2192 (13)</t>
  </si>
  <si>
    <t>2250 (13)</t>
  </si>
  <si>
    <t>1761 (9)</t>
  </si>
  <si>
    <t>238 (9)</t>
  </si>
  <si>
    <t>22 (10)</t>
  </si>
  <si>
    <t>5 (10)</t>
  </si>
  <si>
    <t>419 (10)</t>
  </si>
  <si>
    <t>33 (10)</t>
  </si>
  <si>
    <t>2247 (13)</t>
  </si>
  <si>
    <t>1801 (13)</t>
  </si>
  <si>
    <t>2310 (13)</t>
  </si>
  <si>
    <t>1827 (13)</t>
  </si>
  <si>
    <t>(2) Toutes les pensions d'orphelins sont exclues. Elles ne représentent que 28 pensions en flux en 2020 à l'Ircantec.</t>
  </si>
  <si>
    <t>(2) Les données 2002-2004 sont des données reconstituées.</t>
  </si>
  <si>
    <t>Source figure 5.1-7</t>
  </si>
  <si>
    <r>
      <t>Âge d'ouverture des droits</t>
    </r>
    <r>
      <rPr>
        <b/>
        <vertAlign val="superscript"/>
        <sz val="8"/>
        <rFont val="Arial"/>
        <family val="2"/>
      </rPr>
      <t>(1)</t>
    </r>
  </si>
  <si>
    <r>
      <t>Limite d'âge</t>
    </r>
    <r>
      <rPr>
        <b/>
        <vertAlign val="superscript"/>
        <sz val="8"/>
        <rFont val="Arial"/>
        <family val="2"/>
      </rPr>
      <t>(1)</t>
    </r>
  </si>
  <si>
    <r>
      <t xml:space="preserve">   57 ans</t>
    </r>
    <r>
      <rPr>
        <vertAlign val="superscript"/>
        <sz val="8"/>
        <rFont val="Arial"/>
        <family val="2"/>
      </rPr>
      <t>(2)</t>
    </r>
    <r>
      <rPr>
        <sz val="8"/>
        <rFont val="Arial"/>
        <family val="2"/>
      </rPr>
      <t xml:space="preserve"> </t>
    </r>
  </si>
  <si>
    <r>
      <t>Instituteurs</t>
    </r>
    <r>
      <rPr>
        <vertAlign val="superscript"/>
        <sz val="8"/>
        <rFont val="Arial"/>
        <family val="2"/>
      </rPr>
      <t>(3)</t>
    </r>
  </si>
  <si>
    <r>
      <t>Éducateurs et infirmiers de la protection judiciaire de la jeunesse</t>
    </r>
    <r>
      <rPr>
        <vertAlign val="superscript"/>
        <sz val="8"/>
        <rFont val="Arial"/>
        <family val="2"/>
      </rPr>
      <t>(6)</t>
    </r>
  </si>
  <si>
    <r>
      <t>Techniciens supérieurs du développement durable</t>
    </r>
    <r>
      <rPr>
        <vertAlign val="superscript"/>
        <sz val="8"/>
        <rFont val="Arial"/>
        <family val="2"/>
      </rPr>
      <t>(5)</t>
    </r>
    <r>
      <rPr>
        <sz val="8"/>
        <rFont val="Arial"/>
        <family val="2"/>
      </rPr>
      <t xml:space="preserve"> et syndics des gens de mer (certains emplois)</t>
    </r>
  </si>
  <si>
    <t xml:space="preserve">Sapeurs-pompiers professionnels </t>
  </si>
  <si>
    <t xml:space="preserve">Agents de police municipale </t>
  </si>
  <si>
    <t xml:space="preserve">Agents de surveillance de la préfecture de police </t>
  </si>
  <si>
    <r>
      <t>Personnels infirmiers et personnels paramédicaux en contact avec les malades n'ayant pas exercé le droit d'option prévu à l'article 37 de la loi 2010-751 du 5 juillet 2010</t>
    </r>
    <r>
      <rPr>
        <vertAlign val="superscript"/>
        <sz val="8"/>
        <rFont val="Arial"/>
        <family val="2"/>
      </rPr>
      <t>(4)</t>
    </r>
    <r>
      <rPr>
        <sz val="8"/>
        <rFont val="Arial"/>
        <family val="2"/>
      </rPr>
      <t xml:space="preserve"> </t>
    </r>
  </si>
  <si>
    <r>
      <t>(1) La loi du 9 novembre 2010 portant réforme des retraites a relevé, en les majorant de deux ans, l'ensemble des bornes d'âge, qu'il s'agisse de l'âge d'ouverture des droits ou des limites d'âge. Elle a également majoré dans les mêmes limites les durées de services effectifs exigées (cf. personnels actifs de la Police nationale et personnels de surveillance de l’administration pénitentiaire).
Cette réforme s'appliquera toutefois de manière progressive, les bornes d'âge augmentant, selon l'année de naissance des assurés, au rythme de 4 mois par an. Les premières générations concernées seront celles :
- des personnels nés après le 1</t>
    </r>
    <r>
      <rPr>
        <i/>
        <vertAlign val="superscript"/>
        <sz val="8"/>
        <rFont val="Arial"/>
        <family val="2"/>
      </rPr>
      <t>er</t>
    </r>
    <r>
      <rPr>
        <i/>
        <sz val="8"/>
        <rFont val="Arial"/>
        <family val="2"/>
      </rPr>
      <t xml:space="preserve"> juillet 1961, lorsque l'âge d'ouverture des droits à pension était, avant la réforme, fixé à 50 ans et la limite d'âge à 55 ans ;
- les générations nées après le 1</t>
    </r>
    <r>
      <rPr>
        <i/>
        <vertAlign val="superscript"/>
        <sz val="8"/>
        <rFont val="Arial"/>
        <family val="2"/>
      </rPr>
      <t>er</t>
    </r>
    <r>
      <rPr>
        <i/>
        <sz val="8"/>
        <rFont val="Arial"/>
        <family val="2"/>
      </rPr>
      <t xml:space="preserve"> juillet 1956, lorsque ces bornes d'âge étaient respectivement de 55 et de 60 ans. 
Dans le but de réduire plus rapidement le déficit des régimes d'assurance vieillesse, la loi de financement de la sécurité sociale pour 2012 a accéléré le rythme de transition ; l'âge d'ouverture des droits à la retraite est relevé de 5 mois par génération au lieu de 4.
Le présent tableau présente donc la situation telle qu'elle sera l'année où la réforme s'appliquera pleinement à l'ensemble des personnels. 
Dans tous les cas, sauf mention contraire dans le tableau, le départ à 57 ans est possible si l'agent a accompli au moins 17 ans de services dans des emplois classés dans la catégorie active.</t>
    </r>
  </si>
  <si>
    <t>(2) 60 ans pour les commissaires et les commissaires principaux ; 61 ans pour les commissaires divisionnaires et les commissaires généraux ; 62 ans pour le directeur des services actifs de police, le directeur des services actifs de police de la préfection de police, le chef du service de l'inspection générale de la Police nationale, les inspecteurs généraux des services actifs de la Police nationale et les contrôleurs généraux des services actifs de la Police nationale.</t>
  </si>
  <si>
    <t>(4) La loi 2010-751 du 5 juillet 2010 relative à la rénovation du dialogue social et comportant diverses dispositions relatives à la fonction publique prévoit, en son article 37, que les personnels infirmiers et paramédicaux classés en catégorie active, ainsi que les personnels relevant du corps des cadres de santé et autres corps ou cadres d'emplois de personnels paramédicaux ayant occupé des emplois ainsi classés, peuvent opter :
- soit en faveur du maintien dans leur corps ou cadre d'emploi associé à la conservation des droits liés au classement dans la catégorie active (départ anticipé à 57 ans) ;
- soit en faveur de leur intégration dans les corps ou cadres d'emplois appartenant à la catégorie A ; l'âge d'ouverture des droits à pension de ces personnels ainsi que leur limite d'âge demeurant, toutefois, fixés respectivement à 60 et à 65 ans.</t>
  </si>
  <si>
    <r>
      <t>CNRACL</t>
    </r>
    <r>
      <rPr>
        <vertAlign val="superscript"/>
        <sz val="8"/>
        <rFont val="Arial"/>
        <family val="2"/>
      </rPr>
      <t>(4)</t>
    </r>
  </si>
  <si>
    <r>
      <t>FSPOEIE</t>
    </r>
    <r>
      <rPr>
        <vertAlign val="superscript"/>
        <sz val="8"/>
        <rFont val="Arial"/>
        <family val="2"/>
      </rPr>
      <t>(5)</t>
    </r>
  </si>
  <si>
    <r>
      <t>Ircantec</t>
    </r>
    <r>
      <rPr>
        <vertAlign val="superscript"/>
        <sz val="8"/>
        <rFont val="Arial"/>
        <family val="2"/>
      </rPr>
      <t>(6)</t>
    </r>
  </si>
  <si>
    <r>
      <t>RAFP</t>
    </r>
    <r>
      <rPr>
        <vertAlign val="superscript"/>
        <sz val="8"/>
        <rFont val="Arial"/>
        <family val="2"/>
      </rPr>
      <t>(7)</t>
    </r>
  </si>
  <si>
    <r>
      <t>RETREP / ATCA</t>
    </r>
    <r>
      <rPr>
        <vertAlign val="superscript"/>
        <sz val="8"/>
        <rFont val="Arial"/>
        <family val="2"/>
      </rPr>
      <t>(8)</t>
    </r>
  </si>
  <si>
    <r>
      <t>Militaires (de carrière ou sous contrat)</t>
    </r>
    <r>
      <rPr>
        <vertAlign val="superscript"/>
        <sz val="8"/>
        <rFont val="Arial"/>
        <family val="2"/>
      </rPr>
      <t>(1)</t>
    </r>
  </si>
  <si>
    <r>
      <t>Ouvriers d'État</t>
    </r>
    <r>
      <rPr>
        <vertAlign val="superscript"/>
        <sz val="8"/>
        <rFont val="Arial"/>
        <family val="2"/>
      </rPr>
      <t>(1)</t>
    </r>
  </si>
  <si>
    <r>
      <t>Fonctionnaires territoriaux ou hospitaliers sur un poste d'au moins 28 heures hebdomadaires</t>
    </r>
    <r>
      <rPr>
        <vertAlign val="superscript"/>
        <sz val="8"/>
        <rFont val="Arial"/>
        <family val="2"/>
      </rPr>
      <t>(1) (2)</t>
    </r>
  </si>
  <si>
    <t>Fonctionnaires territoriaux ou hospitaliers sur un poste de moins de 28 heures hebdomadaires</t>
  </si>
  <si>
    <r>
      <t>Fonctionnaires hospitaliers</t>
    </r>
    <r>
      <rPr>
        <vertAlign val="superscript"/>
        <sz val="8"/>
        <rFont val="Arial"/>
        <family val="2"/>
      </rPr>
      <t>(1) (2)</t>
    </r>
  </si>
  <si>
    <r>
      <t>Médecins hospitaliers (hors praticiens hospitalo-universitaires fonctionnaires de la FPE)</t>
    </r>
    <r>
      <rPr>
        <vertAlign val="superscript"/>
        <sz val="8"/>
        <rFont val="Arial"/>
        <family val="2"/>
      </rPr>
      <t>(9)</t>
    </r>
  </si>
  <si>
    <t>Ministres des cultes reconnus d'Alsace-Moselle</t>
  </si>
  <si>
    <t>Fonctionnaires ou militaires de la FP en position hors cadres ou en disponibilité</t>
  </si>
  <si>
    <t>Fonctionnaires de La Poste et France Telecom</t>
  </si>
  <si>
    <r>
      <t>Élus locaux</t>
    </r>
    <r>
      <rPr>
        <vertAlign val="superscript"/>
        <sz val="8"/>
        <rFont val="Arial"/>
        <family val="2"/>
      </rPr>
      <t>(10)</t>
    </r>
  </si>
  <si>
    <r>
      <t>Députés européens</t>
    </r>
    <r>
      <rPr>
        <vertAlign val="superscript"/>
        <sz val="8"/>
        <rFont val="Arial"/>
        <family val="2"/>
      </rPr>
      <t>(14)</t>
    </r>
  </si>
  <si>
    <t>Autres cas, 
hors FP</t>
  </si>
  <si>
    <r>
      <t>Régime des pensions d'Alsace-Lorraine</t>
    </r>
    <r>
      <rPr>
        <vertAlign val="superscript"/>
        <sz val="8"/>
        <rFont val="Arial"/>
        <family val="2"/>
      </rPr>
      <t>(3)</t>
    </r>
  </si>
  <si>
    <r>
      <t>Caisse de retraite des marins</t>
    </r>
    <r>
      <rPr>
        <vertAlign val="superscript"/>
        <sz val="8"/>
        <rFont val="Arial"/>
        <family val="2"/>
      </rPr>
      <t>(11)</t>
    </r>
  </si>
  <si>
    <t>Pas de cotisation retraite 
(sauf en cas de dépassement du seuil de gratification)</t>
  </si>
  <si>
    <r>
      <t>Caisse des pensions des députés</t>
    </r>
    <r>
      <rPr>
        <vertAlign val="superscript"/>
        <sz val="8"/>
        <rFont val="Arial"/>
        <family val="2"/>
      </rPr>
      <t>(12)</t>
    </r>
    <r>
      <rPr>
        <sz val="8"/>
        <rFont val="Arial"/>
        <family val="2"/>
      </rPr>
      <t xml:space="preserve"> / caisse des retraites des anciens sénateurs / régime de retraite de l'Union européenne</t>
    </r>
  </si>
  <si>
    <r>
      <t></t>
    </r>
    <r>
      <rPr>
        <vertAlign val="superscript"/>
        <sz val="8"/>
        <rFont val="Arial"/>
        <family val="2"/>
      </rPr>
      <t>(13)</t>
    </r>
  </si>
  <si>
    <t>Source : DGAFP-Sdessi.</t>
  </si>
  <si>
    <t>Note de lecture : Un agent contractuel de la fonction publique hospitalière cotise au régime général (régime de base) et à l'Ircantec (régime complémentaire).</t>
  </si>
  <si>
    <t>NB :  Les individus ayant cumulé différentes situations professionnelles au cours de leur carrière dépendront, au moment de la retraite et selon certaines règles, de plusieurs régimes différents. Un retraité percevant des pensions de plusieurs régimes est dit polypensionné.</t>
  </si>
  <si>
    <t xml:space="preserve">(1) Une durée de service de 2 ans minimum est requise (hors départs pour invalidité). Pour une durée inférieure, les agents sans droits à pension sont rétroactivement transférés au régime général et à l'Ircantec (mais restent affiliés au RAFP lorsqu'ils ont cotisé à ce régime, ce qui n'est pas le cas des ouvriers d'État). </t>
  </si>
  <si>
    <t>(4) Caisse nationale de retraites des agents des collectivités locales, gérée par la Caisse des dépôts et consignations (CDC).</t>
  </si>
  <si>
    <t>(9) Les praticiens hospitalo-universitaires fonctionnaires de la FPE comprennent principalement les professeurs des universités praticiens hospitaliers et les maîtres de conférences praticiens hospitaliers.</t>
  </si>
  <si>
    <t>(11) Gérée par l'ENIM (Établissement national des invalides de la marine).</t>
  </si>
  <si>
    <t>(12) Pour les députés, prise en compte du détachement dans la constitution du droit (15 ans) à pension de l'État et dans la durée d'assurance, seulement jusqu'en 2012, dans la liquidation de la pension du code des PCMR.</t>
  </si>
  <si>
    <t>(13) L'adhésion d'une entreprise à une institution de retraite complémentaire entraîne l'affiliation de tous ses salariés affiliés au régime général de la Sécurité sociale ou au régime des assurances sociales agricoles, excepté pour les agents contractuels de droit public (affiliés à l'Ircantec).</t>
  </si>
  <si>
    <t>CNRACL (fonctions publiques territoriale et hospitalière)</t>
  </si>
  <si>
    <r>
      <t>Départs pour motifs familiaux</t>
    </r>
    <r>
      <rPr>
        <b/>
        <vertAlign val="superscript"/>
        <sz val="8"/>
        <rFont val="Arial"/>
        <family val="2"/>
      </rPr>
      <t>(2)</t>
    </r>
  </si>
  <si>
    <r>
      <t>Départ avec bénéfice d'une catégorie active</t>
    </r>
    <r>
      <rPr>
        <b/>
        <vertAlign val="superscript"/>
        <sz val="8"/>
        <rFont val="Arial"/>
        <family val="2"/>
      </rPr>
      <t>(3)</t>
    </r>
  </si>
  <si>
    <r>
      <t>Décote et surcote</t>
    </r>
    <r>
      <rPr>
        <b/>
        <vertAlign val="superscript"/>
        <sz val="8"/>
        <rFont val="Arial"/>
        <family val="2"/>
      </rPr>
      <t>(4)</t>
    </r>
  </si>
  <si>
    <r>
      <t>Coût induit par la décote (en millions d'euros)</t>
    </r>
    <r>
      <rPr>
        <vertAlign val="superscript"/>
        <sz val="8"/>
        <rFont val="Arial"/>
        <family val="2"/>
      </rPr>
      <t>(5)</t>
    </r>
  </si>
  <si>
    <r>
      <t>Coût induit par la surcote (en millions d'euros)</t>
    </r>
    <r>
      <rPr>
        <vertAlign val="superscript"/>
        <sz val="8"/>
        <rFont val="Arial"/>
        <family val="2"/>
      </rPr>
      <t>(5)</t>
    </r>
  </si>
  <si>
    <r>
      <t>Taux moyen de liquidation (en %)</t>
    </r>
    <r>
      <rPr>
        <vertAlign val="superscript"/>
        <sz val="8"/>
        <rFont val="Arial"/>
        <family val="2"/>
      </rPr>
      <t>(14)</t>
    </r>
  </si>
  <si>
    <r>
      <t>Part des pensions au taux plein (en %)</t>
    </r>
    <r>
      <rPr>
        <vertAlign val="superscript"/>
        <sz val="8"/>
        <rFont val="Arial"/>
        <family val="2"/>
      </rPr>
      <t>(6)</t>
    </r>
    <r>
      <rPr>
        <sz val="8"/>
        <rFont val="Arial"/>
        <family val="2"/>
      </rPr>
      <t xml:space="preserve"> </t>
    </r>
  </si>
  <si>
    <r>
      <t>Indice moyen à la liquidation</t>
    </r>
    <r>
      <rPr>
        <vertAlign val="superscript"/>
        <sz val="8"/>
        <rFont val="Arial"/>
        <family val="2"/>
      </rPr>
      <t>(14)</t>
    </r>
  </si>
  <si>
    <r>
      <t>Supplément apporté par la majoration de pension pour enfants au montant principal de la pension (en euros)</t>
    </r>
    <r>
      <rPr>
        <vertAlign val="superscript"/>
        <sz val="8"/>
        <rFont val="Arial"/>
        <family val="2"/>
      </rPr>
      <t>(7)</t>
    </r>
  </si>
  <si>
    <r>
      <t>Avantage principal et accessoires (en euros)</t>
    </r>
    <r>
      <rPr>
        <vertAlign val="superscript"/>
        <sz val="8"/>
        <rFont val="Arial"/>
        <family val="2"/>
      </rPr>
      <t>(8)</t>
    </r>
  </si>
  <si>
    <t>(1) Effectifs et indicateurs des pensions militaires entrées en paiement y compris soldes de réserve.
NB : Il n'existe pas de notion de catégorie active pour les militaires ni de dispositif de départ pour carrière longue. Par ailleurs, les militaires ne sont pas concernés par la surcote.</t>
  </si>
  <si>
    <t>(2) Sur les 3 013 (y compris La Poste et Orange) départs pour motifs familiaux de fonctionnaires civils de l'État en 2019, 1 961 correspondent réellement à des départs anticipés, c'est-à-dire avant l'âge d'ouverture des droits d'un sédentaire. De même, sur les 4 764 départs pour motifs familiaux à la CNRACL, 2 651 ont lieu avant l'âge d'ouverture des droits. Les départs anticipés pour motifs familiaux sont ouverts dans quatre situations :
- pour les agents ayant plus de 15 ans de services, qui ont trois enfants vivants ou qui ont élevé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 Les données transmises par la CNRACL n'incluent pas cette quatrième situation.</t>
  </si>
  <si>
    <t>(4) Hors pensions portées au minimum garanti. Le taux et les pertes/bénéfices sont calculés sur les seuls bénéficiaires de la surcote ou de la décote.
Pour les indicateurs concernant la décote, les départs pour motifs d'ancienneté et familiaux (hors invalidité) ont été pris en compte.</t>
  </si>
  <si>
    <t>(10) Les effectifs de départs pour invalidité, carrière longue, motifs familiaux et pour service actif ainsi que la part des agents encore rémunérés dans la fonction publique moins d'un an avant la liquidation ont été calculés sur la base des titres définitifs uniquement.</t>
  </si>
  <si>
    <t>(12)  n. p. = non pertinent : seul 1% des retraités du FSPOEIE a sa pension calculée sur une base indiciaire.</t>
  </si>
  <si>
    <r>
      <t>Pensions militaires</t>
    </r>
    <r>
      <rPr>
        <vertAlign val="superscript"/>
        <sz val="8"/>
        <rFont val="Arial"/>
        <family val="2"/>
      </rPr>
      <t>(1)</t>
    </r>
  </si>
  <si>
    <t>Fonctions publiques territoriale et hospitalière</t>
  </si>
  <si>
    <r>
      <t>79,4</t>
    </r>
    <r>
      <rPr>
        <vertAlign val="superscript"/>
        <sz val="8"/>
        <rFont val="Arial"/>
        <family val="2"/>
      </rPr>
      <t>(10)</t>
    </r>
  </si>
  <si>
    <t>fonctions publiques territoriale et hospitalière</t>
  </si>
  <si>
    <t>FSPOEIE 
(ouvriers d'État)</t>
  </si>
  <si>
    <t>CNRACL 
(fonctions publiques territoriale et hospitalière)</t>
  </si>
  <si>
    <r>
      <t>Départs pour motifs familiaux</t>
    </r>
    <r>
      <rPr>
        <vertAlign val="superscript"/>
        <sz val="8"/>
        <rFont val="Arial"/>
        <family val="2"/>
      </rPr>
      <t>(2)</t>
    </r>
  </si>
  <si>
    <r>
      <t>Part des pensions au taux plein (en %)</t>
    </r>
    <r>
      <rPr>
        <vertAlign val="superscript"/>
        <sz val="8"/>
        <rFont val="Arial"/>
        <family val="2"/>
      </rPr>
      <t xml:space="preserve">(6) </t>
    </r>
  </si>
  <si>
    <t>(2) Y compris départs pour handicap pour les pensions PCMR.</t>
  </si>
  <si>
    <t>(3) Les agents bénéficiant de la catégorie active ont un âge d'ouverture des droits inférieurs à l'âge d'ouverture des droits des sédentaires (en général 57 ans pour les actifs et 52 ans pour les super-actifs), la plupart du temps sous condition de service (17 ans ou 27 ans).</t>
  </si>
  <si>
    <t>(2)  Les agents bénéficiant de la catégorie active ont un âge d'ouverture des droits inférieurs à l'âge d'ouverture des droits des sédentaires (en général 57 ans pour les actifs et 52 ans pour les super-actifs), la plupart du temps sous condition de service (17 ans ou 27 ans).</t>
  </si>
  <si>
    <t>(5) Hors pensions portées au minimum garanti. Le taux et les pertes/bénéfices sont calculés sur les seuls bénéficiaires de la surcote ou de la décote.
Pour les indicateurs concernant la décote, les départs pour motifs d'ancienneté et familiaux (hors invalidité) ont été pris en compte.</t>
  </si>
  <si>
    <t>(5) Hors pensions portées au minimum garanti. Le taux et les pertes/bénéfices sont calculés sur les seuls bénéficiaires de la surcote ou de la décote.
Pour les indicateurs concernant la décote, les départs en invalidité n'ont pas été pris en compte.</t>
  </si>
  <si>
    <t>(9) Les accessoires de pension comprennent la majoration de pension pour enfants, la majoration pour tierce personne, la rente viagère d'invalidité et la prise en compte de la nouvelle bonification indiciaire (NBI) et de l'indemnité mensuelle de technicité (IMT).</t>
  </si>
  <si>
    <r>
      <t>pour 
ancienneté</t>
    </r>
    <r>
      <rPr>
        <vertAlign val="superscript"/>
        <sz val="8"/>
        <rFont val="Arial"/>
        <family val="2"/>
      </rPr>
      <t>(2)</t>
    </r>
  </si>
  <si>
    <r>
      <t>pour motifs familiaux</t>
    </r>
    <r>
      <rPr>
        <vertAlign val="superscript"/>
        <sz val="8"/>
        <rFont val="Arial"/>
        <family val="2"/>
      </rPr>
      <t>(3)</t>
    </r>
  </si>
  <si>
    <t>pour 
invalidité</t>
  </si>
  <si>
    <r>
      <t>Départ avec bénéfice d'une catégorie active</t>
    </r>
    <r>
      <rPr>
        <vertAlign val="superscript"/>
        <sz val="8"/>
        <rFont val="Arial"/>
        <family val="2"/>
      </rPr>
      <t>(4)</t>
    </r>
  </si>
  <si>
    <r>
      <t>Décote et surcote</t>
    </r>
    <r>
      <rPr>
        <b/>
        <vertAlign val="superscript"/>
        <sz val="8"/>
        <rFont val="Arial"/>
        <family val="2"/>
      </rPr>
      <t>(5)</t>
    </r>
  </si>
  <si>
    <r>
      <t>Coût induit par la décote (en millions d'euros)</t>
    </r>
    <r>
      <rPr>
        <vertAlign val="superscript"/>
        <sz val="8"/>
        <rFont val="Arial"/>
        <family val="2"/>
      </rPr>
      <t>(6)</t>
    </r>
  </si>
  <si>
    <r>
      <t>Coût induit par la surcote (en millions d'euros)</t>
    </r>
    <r>
      <rPr>
        <vertAlign val="superscript"/>
        <sz val="8"/>
        <rFont val="Arial"/>
        <family val="2"/>
      </rPr>
      <t>(6)</t>
    </r>
  </si>
  <si>
    <r>
      <t>Taux moyen de liquidation (en %)</t>
    </r>
    <r>
      <rPr>
        <vertAlign val="superscript"/>
        <sz val="8"/>
        <rFont val="Arial"/>
        <family val="2"/>
      </rPr>
      <t>(10)</t>
    </r>
  </si>
  <si>
    <r>
      <t>Part des pensions au taux plein (en %)</t>
    </r>
    <r>
      <rPr>
        <vertAlign val="superscript"/>
        <sz val="8"/>
        <rFont val="Arial"/>
        <family val="2"/>
      </rPr>
      <t>(7)</t>
    </r>
  </si>
  <si>
    <r>
      <t>Indice moyen à la liquidation</t>
    </r>
    <r>
      <rPr>
        <vertAlign val="superscript"/>
        <sz val="8"/>
        <rFont val="Arial"/>
        <family val="2"/>
      </rPr>
      <t>(10)</t>
    </r>
  </si>
  <si>
    <r>
      <t>Supplément apporté par la majoration de pension pour enfants au montant principal de la pension (en euros)</t>
    </r>
    <r>
      <rPr>
        <vertAlign val="superscript"/>
        <sz val="8"/>
        <rFont val="Arial"/>
        <family val="2"/>
      </rPr>
      <t>(8)</t>
    </r>
  </si>
  <si>
    <r>
      <t>Avantage principal et accessoires (en euros)</t>
    </r>
    <r>
      <rPr>
        <vertAlign val="superscript"/>
        <sz val="8"/>
        <rFont val="Arial"/>
        <family val="2"/>
      </rPr>
      <t>(9)</t>
    </r>
  </si>
  <si>
    <t>(12) Seul 1 % des retraités du FSPOEIE a sa pension calculée sur une base indiciaire.</t>
  </si>
  <si>
    <t>Pensions civiles 
hors La Poste et Orange</t>
  </si>
  <si>
    <t>(6) Taux de liquidation de 75 % et plus, sans tenir compte de la surcote ni de la décote ni des pensions portées au minimum garanti.</t>
  </si>
  <si>
    <t>(7) Taux de liquidation de 75 % et plus, sans tenir compte de la surcote ni de la décote ni des pensions portées au minimum garanti.</t>
  </si>
  <si>
    <r>
      <t>Catégorie sédentaire</t>
    </r>
    <r>
      <rPr>
        <vertAlign val="superscript"/>
        <sz val="8"/>
        <rFont val="Arial"/>
        <family val="2"/>
      </rPr>
      <t>(3)</t>
    </r>
  </si>
  <si>
    <r>
      <t>Catégorie active</t>
    </r>
    <r>
      <rPr>
        <vertAlign val="superscript"/>
        <sz val="8"/>
        <rFont val="Arial"/>
        <family val="2"/>
      </rPr>
      <t>(4)</t>
    </r>
  </si>
  <si>
    <t>(6) Le coût présenté ici ne prend pas en compte les effets induits des modifications de comportements consécutifs aux incitations de la décote et de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présentés.</t>
  </si>
  <si>
    <r>
      <t>Pensions militaires :
tous motifs de départ</t>
    </r>
    <r>
      <rPr>
        <vertAlign val="superscript"/>
        <sz val="8"/>
        <rFont val="Arial"/>
        <family val="2"/>
      </rPr>
      <t>(1)</t>
    </r>
  </si>
  <si>
    <t>Non-officiers</t>
  </si>
  <si>
    <t>Départ 
à 57 ans</t>
  </si>
  <si>
    <t>Départ 
à 52 ans</t>
  </si>
  <si>
    <r>
      <t>Fonction publique territoriale : 
départs pour ancienneté</t>
    </r>
    <r>
      <rPr>
        <vertAlign val="superscript"/>
        <sz val="8"/>
        <rFont val="Arial"/>
        <family val="2"/>
      </rPr>
      <t>(2)</t>
    </r>
  </si>
  <si>
    <r>
      <t>Fonction publique hospitalière : 
départs pour ancienneté</t>
    </r>
    <r>
      <rPr>
        <vertAlign val="superscript"/>
        <sz val="8"/>
        <rFont val="Arial"/>
        <family val="2"/>
      </rPr>
      <t>(2)</t>
    </r>
  </si>
  <si>
    <t>SRE 
(fonction publique de l'État)</t>
  </si>
  <si>
    <r>
      <t>Effectifs de pensions pour l'ensemble des départs de droit dérivé</t>
    </r>
    <r>
      <rPr>
        <b/>
        <vertAlign val="superscript"/>
        <sz val="8"/>
        <rFont val="Arial"/>
        <family val="2"/>
      </rPr>
      <t>(1)</t>
    </r>
  </si>
  <si>
    <r>
      <t>Orphelins</t>
    </r>
    <r>
      <rPr>
        <vertAlign val="superscript"/>
        <sz val="8"/>
        <rFont val="Arial"/>
        <family val="2"/>
      </rPr>
      <t>(3)</t>
    </r>
  </si>
  <si>
    <r>
      <t>Âge moyen de première mise en paiement</t>
    </r>
    <r>
      <rPr>
        <vertAlign val="superscript"/>
        <sz val="8"/>
        <rFont val="Arial"/>
        <family val="2"/>
      </rPr>
      <t>(2)</t>
    </r>
  </si>
  <si>
    <r>
      <t>Avantage principal (en euros)</t>
    </r>
    <r>
      <rPr>
        <vertAlign val="superscript"/>
        <sz val="8"/>
        <rFont val="Arial"/>
        <family val="2"/>
      </rPr>
      <t>(2)</t>
    </r>
  </si>
  <si>
    <r>
      <t>Avantage principal et accessoires (en euros)</t>
    </r>
    <r>
      <rPr>
        <vertAlign val="superscript"/>
        <sz val="8"/>
        <rFont val="Arial"/>
        <family val="2"/>
      </rPr>
      <t>(2)</t>
    </r>
  </si>
  <si>
    <r>
      <t>FSPOEIE 
(ouvriers d'État)</t>
    </r>
    <r>
      <rPr>
        <b/>
        <vertAlign val="superscript"/>
        <sz val="8"/>
        <rFont val="Arial"/>
        <family val="2"/>
      </rPr>
      <t>(2)</t>
    </r>
  </si>
  <si>
    <r>
      <t>Effectifs de pensions de droit dérivé</t>
    </r>
    <r>
      <rPr>
        <vertAlign val="superscript"/>
        <sz val="8"/>
        <rFont val="Arial"/>
        <family val="2"/>
      </rPr>
      <t>(3)</t>
    </r>
  </si>
  <si>
    <r>
      <t>SRE 
(fonction publique de l'État)</t>
    </r>
    <r>
      <rPr>
        <b/>
        <vertAlign val="superscript"/>
        <sz val="8"/>
        <rFont val="Arial"/>
        <family val="2"/>
      </rPr>
      <t>(1)</t>
    </r>
  </si>
  <si>
    <t xml:space="preserve">SRE 
(fonction publique de l'État) </t>
  </si>
  <si>
    <t>CNRACL 
(fonctions publiques territoriale 
et hospitalière)</t>
  </si>
  <si>
    <r>
      <t>Dont départs pour motifs familiaux</t>
    </r>
    <r>
      <rPr>
        <vertAlign val="superscript"/>
        <sz val="8"/>
        <rFont val="Arial"/>
        <family val="2"/>
      </rPr>
      <t>(1)</t>
    </r>
  </si>
  <si>
    <r>
      <t>Dont départs avec bénéfice d'une catégorie active</t>
    </r>
    <r>
      <rPr>
        <vertAlign val="superscript"/>
        <sz val="8"/>
        <rFont val="Arial"/>
        <family val="2"/>
      </rPr>
      <t>(2)</t>
    </r>
  </si>
  <si>
    <t>Champ : pensions civiles de retraite.</t>
  </si>
  <si>
    <r>
      <t>Dont départs pour motifs familiaux</t>
    </r>
    <r>
      <rPr>
        <b/>
        <i/>
        <vertAlign val="superscript"/>
        <sz val="8"/>
        <rFont val="Arial"/>
        <family val="2"/>
      </rPr>
      <t>(1)</t>
    </r>
  </si>
  <si>
    <r>
      <t>Dont départs avec bénéfice d'une catégorie active</t>
    </r>
    <r>
      <rPr>
        <b/>
        <i/>
        <vertAlign val="superscript"/>
        <sz val="8"/>
        <rFont val="Arial"/>
        <family val="2"/>
      </rPr>
      <t>(2)</t>
    </r>
  </si>
  <si>
    <t>Âge du bénéficiaire 
à la date d'effet 
de la pension</t>
  </si>
  <si>
    <t>Ensemble 
des départs pour motif d'invalidité</t>
  </si>
  <si>
    <r>
      <t>Départs pour motifs d'ancienneté ou familiaux</t>
    </r>
    <r>
      <rPr>
        <b/>
        <vertAlign val="superscript"/>
        <sz val="8"/>
        <rFont val="Arial"/>
        <family val="2"/>
      </rPr>
      <t>(1)</t>
    </r>
  </si>
  <si>
    <t>Ensemble 
des départs pour motifs d'ancienneté ou familiaux</t>
  </si>
  <si>
    <r>
      <t>Effectifs de pensions de droit dérivé</t>
    </r>
    <r>
      <rPr>
        <b/>
        <vertAlign val="superscript"/>
        <sz val="8"/>
        <rFont val="Arial"/>
        <family val="2"/>
      </rPr>
      <t>(1)</t>
    </r>
  </si>
  <si>
    <r>
      <t>2002</t>
    </r>
    <r>
      <rPr>
        <b/>
        <vertAlign val="superscript"/>
        <sz val="8"/>
        <rFont val="Arial"/>
        <family val="2"/>
      </rPr>
      <t>(2)</t>
    </r>
  </si>
  <si>
    <r>
      <t>2003</t>
    </r>
    <r>
      <rPr>
        <b/>
        <vertAlign val="superscript"/>
        <sz val="8"/>
        <rFont val="Arial"/>
        <family val="2"/>
      </rPr>
      <t>(2)</t>
    </r>
  </si>
  <si>
    <r>
      <t>2004</t>
    </r>
    <r>
      <rPr>
        <b/>
        <vertAlign val="superscript"/>
        <sz val="8"/>
        <rFont val="Arial"/>
        <family val="2"/>
      </rPr>
      <t>(2)</t>
    </r>
  </si>
  <si>
    <t>Champ : L'Ircantec regroupe deux régimes : le régime des salariés et le régime des élus locaux. Les données présentées ici sont hors régime des élus locaux.</t>
  </si>
  <si>
    <t>Bonifications pour services aériens 
ou sous-marins (SASM)</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</si>
  <si>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</si>
  <si>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Champ : Pensions militaires de retraite y compris solde de réserve.</t>
  </si>
  <si>
    <t>Évolution annuelle moyenne 2020/2010 
(en %)</t>
  </si>
  <si>
    <t>(5) Le coût présenté ici ne prend pas en compte les effets induits des modifications de comportement consécutifs aux incitations de la décote et de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présentés.</t>
  </si>
  <si>
    <t>(5) Le coût présenté ici ne prend pas en compte les effets induits des modifications de comportements consécutifs aux incitations de la décote et de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présentés.</t>
  </si>
  <si>
    <r>
      <t>Bonifications ne relevant pas de l'article L12 du CPCMR</t>
    </r>
    <r>
      <rPr>
        <b/>
        <vertAlign val="superscript"/>
        <sz val="8"/>
        <rFont val="Arial"/>
        <family val="2"/>
      </rPr>
      <t>(2)</t>
    </r>
  </si>
  <si>
    <t>(1) Pour le SRE, les effectifs des bénéficiaires de bonifications de pensions militaires entrées en paiement excluent les soldes de réserve.</t>
  </si>
  <si>
    <t>(2) Dans la FPE, ces bonifications sont attribuées aux policiers, agents de l'administration pénitentiaire, agents des douanes et ingénieurs du contrôle aérien.</t>
  </si>
  <si>
    <t>Figure 5.1-16 : Évolution de la répartition par tranches d'âge à la date d'effet de la pension des bénéficiaires des pensions de droit direct (hors invalidité) entrées en paiement à la CNRACL (en %)</t>
  </si>
  <si>
    <t xml:space="preserve">Source figure 5.1-1 </t>
  </si>
  <si>
    <t>Source figure 5.1-16 : Évolution de la répartition par tranches d'âge à la date d'effet de la pension des bénéficiaires des pensions de droit direct (hors invalidité) entrées en paiement à la CNRACL (en %)</t>
  </si>
  <si>
    <t>Source figure 5.1-16</t>
  </si>
  <si>
    <r>
      <t>Départ avec bénéfice d'une catégorie active</t>
    </r>
    <r>
      <rPr>
        <vertAlign val="superscript"/>
        <sz val="8"/>
        <rFont val="Arial"/>
        <family val="2"/>
      </rPr>
      <t>(3)</t>
    </r>
  </si>
  <si>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</si>
  <si>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Champ : Fonctionnaires de la FPT affiliés à la CNRACL, dont la durée hebdomadaire de travail est d'au minimum 28 heures.</t>
  </si>
  <si>
    <t>Champ : Fonctionnaires de la FPT affiliés à la CNRACL, dont la durée hebdomadaire de travail est d'au minimum 28 heures. Tous motifs de départ hors invalidité, pensionnés de droit direct uniquement.</t>
  </si>
  <si>
    <t>Champ : Fonctionnaires de la FPH affiliés à la CNRACL, dont la durée hebdomadaire de travail est d'au minimum 28 heures. Les médecins hospitaliers, qui relèvent du régime général et de l'Ircantec, ne sont pas pris en compte. Tous motifs de départs hors invalidité, pensionnés de droit direct uniquement.</t>
  </si>
  <si>
    <t>(1) Les effectifs et indicateurs des pensions militaires entrées en paiement comprennent les soldes de réserve.
NB : Il n'existe pas de notion de catégorie active pour les militaires ni de dispositif de départ pour carrière longue. Par ailleurs, les militaires ne sont pas concernés par la surcote.</t>
  </si>
  <si>
    <t>(1) Les effectifs et indicateurs des pensions militaires entrées en paiement comprennent les soldes de réserve.</t>
  </si>
  <si>
    <t>(1) Les effectifs et indicateurs des pensions militaires entrées en paiement comprennent les soldes de réserve depuis 2013.</t>
  </si>
  <si>
    <t>Caporaux 
et soldats</t>
  </si>
  <si>
    <t>Ensemble des pensions militaires de droit direct</t>
  </si>
  <si>
    <t>Fonction publique de l'État</t>
  </si>
  <si>
    <r>
      <t>Assistantes sociales dont l’emploi comporte un contact direct et permanent 
avec les malades</t>
    </r>
    <r>
      <rPr>
        <vertAlign val="superscript"/>
        <sz val="8"/>
        <rFont val="Arial"/>
        <family val="2"/>
      </rPr>
      <t>(7)</t>
    </r>
  </si>
  <si>
    <r>
      <t>Fonctionnaires des ministères, des autorités administratives ou publiques indépendantes 
et des établissements publics de l'État et magistrats</t>
    </r>
    <r>
      <rPr>
        <vertAlign val="superscript"/>
        <sz val="8"/>
        <rFont val="Arial"/>
        <family val="2"/>
      </rPr>
      <t>(1) (2)</t>
    </r>
  </si>
  <si>
    <t>Fonctionnaires ou militaires de la FPE, FPT ou FPH en disponibilité pour un mandat de député 
ou de sénateur ou de député européen</t>
  </si>
  <si>
    <t>Part des agents encore rémunérés dans la fonction publique 
moins d'un an avant la liquidation (en %)</t>
  </si>
  <si>
    <r>
      <t>Supplément apporté par la majoration de pension pour enfants au montant principal de la pension (en euros)</t>
    </r>
    <r>
      <rPr>
        <vertAlign val="superscript"/>
        <sz val="8"/>
        <rFont val="Arial"/>
        <family val="2"/>
      </rPr>
      <t>(8)</t>
    </r>
  </si>
  <si>
    <t>Champ : Pour la FPE : pensions civiles et militaires de retraite, hors pensions temporaires d’orphelins et pensions des agents antérieurement affiliés aux collectivités publiques de Mayotte (CRFM),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</si>
  <si>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comprennent les soldes de réserve.
NB : Il n'existe pas de notion de catégorie active pour les militaires ni de dispositif de départ pour carrière longue. 
Par ailleurs, les militaires ne sont pas concernés par la surcote.</t>
  </si>
  <si>
    <t>Champ : Pour la FPE : pensions civiles et militaires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</si>
  <si>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t>Âge du bénéficiaire à la date d'effet 
de la pension</t>
  </si>
  <si>
    <t>Ensemble des départs pour motifs d'ancienneté 
ou familiaux</t>
  </si>
  <si>
    <t>Ensemble 
des pensions civiles de droit direct</t>
  </si>
  <si>
    <t>Ensemble 
des bénéficiaires, tous âges confondus</t>
  </si>
  <si>
    <t>Ensemble des pensions de droit direct 
de la FPT</t>
  </si>
  <si>
    <t>Ensemble des pensions de droit direct 
de la FPH</t>
  </si>
  <si>
    <t>Âge 
du bénéficiaire 
à la date d'effet 
de la pension</t>
  </si>
  <si>
    <t>Effectifs 
de pensions civiles 
de droit direct</t>
  </si>
  <si>
    <r>
      <t>SRE (fonction publique 
de l'État)</t>
    </r>
    <r>
      <rPr>
        <b/>
        <vertAlign val="superscript"/>
        <sz val="8"/>
        <rFont val="Arial"/>
        <family val="2"/>
      </rPr>
      <t>(1)</t>
    </r>
  </si>
  <si>
    <t>Effectifs 
de pensions militaires 
de droit direct</t>
  </si>
  <si>
    <t>Ensemble 
des pensions 
de droit direct toutes catégories statutaires confondues</t>
  </si>
  <si>
    <t>Effectifs de pensions 
de droit direct 
dans la fonction publique hospitalière</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</si>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</sst>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
    <numFmt numFmtId="165" formatCode="0.0%"/>
    <numFmt numFmtId="166" formatCode="0.0"/>
    <numFmt numFmtId="167" formatCode="#,##0\ _€"/>
    <numFmt numFmtId="168" formatCode="_-* #,##0.0\ _€_-;\-* #,##0.0\ _€_-;_-* &quot;-&quot;??\ _€_-;_-@_-"/>
    <numFmt numFmtId="169" formatCode="0.000"/>
    <numFmt numFmtId="170" formatCode="0.000%"/>
    <numFmt numFmtId="171" formatCode="0.0&quot; (11)&quot;"/>
    <numFmt numFmtId="172" formatCode="0.0&quot; (9)&quot;"/>
    <numFmt numFmtId="173" formatCode="0.0&quot; (10)&quot;"/>
  </numFmts>
  <fonts count="50" x14ac:knownFonts="1">
    <font>
      <sz val="11"/>
      <color theme="1"/>
      <name val="Calibri"/>
      <family val="2"/>
      <scheme val="minor"/>
    </font>
    <font>
      <b/>
      <sz val="10"/>
      <name val="Arial"/>
      <family val="2"/>
    </font>
    <font>
      <sz val="8"/>
      <color theme="1"/>
      <name val="Arial"/>
      <family val="2"/>
    </font>
    <font>
      <b/>
      <sz val="8"/>
      <name val="Arial"/>
      <family val="2"/>
    </font>
    <font>
      <sz val="8"/>
      <name val="Arial"/>
      <family val="2"/>
    </font>
    <font>
      <i/>
      <sz val="8"/>
      <name val="Arial"/>
      <family val="2"/>
    </font>
    <font>
      <b/>
      <sz val="8"/>
      <color theme="1"/>
      <name val="Arial"/>
      <family val="2"/>
    </font>
    <font>
      <sz val="10"/>
      <name val="Arial"/>
      <family val="2"/>
    </font>
    <font>
      <sz val="8"/>
      <name val="Wingdings"/>
      <charset val="2"/>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9"/>
      <name val="Arial"/>
      <family val="2"/>
    </font>
    <font>
      <b/>
      <i/>
      <sz val="8"/>
      <name val="Arial"/>
      <family val="2"/>
    </font>
    <font>
      <i/>
      <sz val="8"/>
      <color theme="1"/>
      <name val="Arial"/>
      <family val="2"/>
    </font>
    <font>
      <u/>
      <sz val="8"/>
      <name val="Arial"/>
      <family val="2"/>
    </font>
    <font>
      <sz val="11"/>
      <name val="Calibri"/>
      <family val="2"/>
      <scheme val="minor"/>
    </font>
    <font>
      <sz val="12"/>
      <name val="Times New Roman"/>
      <family val="1"/>
    </font>
    <font>
      <b/>
      <sz val="12"/>
      <name val="Times New Roman"/>
      <family val="1"/>
    </font>
    <font>
      <sz val="7"/>
      <name val="Arial"/>
      <family val="2"/>
    </font>
    <font>
      <i/>
      <sz val="7"/>
      <name val="Arial"/>
      <family val="2"/>
    </font>
    <font>
      <b/>
      <sz val="9"/>
      <name val="Arial"/>
      <family val="2"/>
    </font>
    <font>
      <b/>
      <sz val="7"/>
      <name val="Arial"/>
      <family val="2"/>
    </font>
    <font>
      <i/>
      <sz val="11"/>
      <name val="Calibri"/>
      <family val="2"/>
      <scheme val="minor"/>
    </font>
    <font>
      <b/>
      <sz val="11"/>
      <name val="Calibri"/>
      <family val="2"/>
    </font>
    <font>
      <b/>
      <sz val="11"/>
      <name val="Calibri"/>
      <family val="2"/>
      <scheme val="minor"/>
    </font>
    <font>
      <i/>
      <sz val="10"/>
      <name val="Arial"/>
      <family val="2"/>
    </font>
    <font>
      <sz val="8"/>
      <color theme="1"/>
      <name val="Calibri"/>
      <family val="2"/>
      <scheme val="minor"/>
    </font>
    <font>
      <sz val="9"/>
      <color indexed="81"/>
      <name val="Tahoma"/>
      <family val="2"/>
    </font>
    <font>
      <b/>
      <sz val="9"/>
      <color indexed="81"/>
      <name val="Tahoma"/>
      <family val="2"/>
    </font>
    <font>
      <sz val="11"/>
      <color rgb="FFFF0000"/>
      <name val="Calibri"/>
      <family val="2"/>
      <scheme val="minor"/>
    </font>
    <font>
      <strike/>
      <sz val="8"/>
      <color rgb="FFFF0000"/>
      <name val="Wingdings"/>
      <charset val="2"/>
    </font>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sz val="8"/>
      <name val="Calibri"/>
      <family val="2"/>
      <scheme val="minor"/>
    </font>
    <font>
      <b/>
      <sz val="12"/>
      <name val="Calibri"/>
      <family val="2"/>
      <scheme val="minor"/>
    </font>
    <font>
      <b/>
      <vertAlign val="superscript"/>
      <sz val="8"/>
      <name val="Arial"/>
      <family val="2"/>
    </font>
    <font>
      <b/>
      <sz val="8"/>
      <color rgb="FFFF0000"/>
      <name val="Arial"/>
      <family val="2"/>
    </font>
    <font>
      <u/>
      <sz val="11"/>
      <color theme="10"/>
      <name val="Calibri"/>
      <family val="2"/>
      <scheme val="minor"/>
    </font>
    <font>
      <vertAlign val="superscript"/>
      <sz val="8"/>
      <name val="Arial"/>
      <family val="2"/>
    </font>
    <font>
      <i/>
      <vertAlign val="superscript"/>
      <sz val="8"/>
      <name val="Arial"/>
      <family val="2"/>
    </font>
    <font>
      <i/>
      <sz val="11"/>
      <color theme="1"/>
      <name val="Calibri"/>
      <family val="2"/>
      <scheme val="minor"/>
    </font>
    <font>
      <b/>
      <i/>
      <vertAlign val="superscript"/>
      <sz val="8"/>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7"/>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diagonal/>
    </border>
    <border>
      <left/>
      <right/>
      <top/>
      <bottom style="thin">
        <color rgb="FFC00000"/>
      </bottom>
      <diagonal/>
    </border>
    <border>
      <left style="thin">
        <color theme="4"/>
      </left>
      <right style="thin">
        <color theme="4"/>
      </right>
      <top style="thin">
        <color theme="4"/>
      </top>
      <bottom style="thin">
        <color theme="4"/>
      </bottom>
      <diagonal/>
    </border>
    <border>
      <left/>
      <right/>
      <top style="thin">
        <color theme="4"/>
      </top>
      <bottom style="thin">
        <color theme="4"/>
      </bottom>
      <diagonal/>
    </border>
    <border>
      <left style="medium">
        <color theme="4"/>
      </left>
      <right/>
      <top/>
      <bottom style="thin">
        <color theme="4"/>
      </bottom>
      <diagonal/>
    </border>
    <border>
      <left style="medium">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C00000"/>
      </bottom>
      <diagonal/>
    </border>
    <border>
      <left style="medium">
        <color indexed="64"/>
      </left>
      <right style="medium">
        <color indexed="64"/>
      </right>
      <top style="thin">
        <color rgb="FFC00000"/>
      </top>
      <bottom style="thin">
        <color rgb="FFC00000"/>
      </bottom>
      <diagonal/>
    </border>
    <border>
      <left style="medium">
        <color indexed="64"/>
      </left>
      <right style="medium">
        <color indexed="64"/>
      </right>
      <top style="thin">
        <color rgb="FFC0000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s>
  <cellStyleXfs count="24">
    <xf numFmtId="0" fontId="0" fillId="0" borderId="0"/>
    <xf numFmtId="0" fontId="7" fillId="0" borderId="0"/>
    <xf numFmtId="0" fontId="9" fillId="0" borderId="0"/>
    <xf numFmtId="0" fontId="10" fillId="0" borderId="0"/>
    <xf numFmtId="0" fontId="11" fillId="0" borderId="1"/>
    <xf numFmtId="0" fontId="12" fillId="0" borderId="0">
      <alignment horizontal="left"/>
    </xf>
    <xf numFmtId="9" fontId="7" fillId="0" borderId="0" applyFont="0" applyFill="0" applyBorder="0" applyAlignment="0" applyProtection="0"/>
    <xf numFmtId="9" fontId="7" fillId="0" borderId="0" applyFont="0" applyFill="0" applyBorder="0" applyAlignment="0" applyProtection="0"/>
    <xf numFmtId="0" fontId="10" fillId="0" borderId="0"/>
    <xf numFmtId="0" fontId="13" fillId="0" borderId="0">
      <alignment horizontal="left"/>
    </xf>
    <xf numFmtId="0" fontId="14" fillId="0" borderId="2">
      <alignment horizontal="right"/>
    </xf>
    <xf numFmtId="3" fontId="14" fillId="0" borderId="0">
      <alignment horizontal="right"/>
    </xf>
    <xf numFmtId="0" fontId="14" fillId="0" borderId="2">
      <alignment horizontal="center" vertical="center" wrapText="1"/>
    </xf>
    <xf numFmtId="0" fontId="14" fillId="0" borderId="2">
      <alignment horizontal="left" vertical="center"/>
    </xf>
    <xf numFmtId="0" fontId="14" fillId="0" borderId="0">
      <alignment horizontal="left"/>
    </xf>
    <xf numFmtId="0" fontId="15" fillId="0" borderId="0">
      <alignment horizontal="left"/>
    </xf>
    <xf numFmtId="3" fontId="14" fillId="0" borderId="2">
      <alignment horizontal="right" vertical="center"/>
    </xf>
    <xf numFmtId="0" fontId="14" fillId="0" borderId="2">
      <alignment horizontal="left" vertical="center"/>
    </xf>
    <xf numFmtId="0" fontId="14" fillId="0" borderId="0">
      <alignment horizontal="right"/>
    </xf>
    <xf numFmtId="0" fontId="7" fillId="0" borderId="0"/>
    <xf numFmtId="43" fontId="7" fillId="0" borderId="0" applyFont="0" applyFill="0" applyBorder="0" applyAlignment="0" applyProtection="0"/>
    <xf numFmtId="0" fontId="7" fillId="0" borderId="0"/>
    <xf numFmtId="9" fontId="36" fillId="0" borderId="0" applyFont="0" applyFill="0" applyBorder="0" applyAlignment="0" applyProtection="0"/>
    <xf numFmtId="0" fontId="45" fillId="0" borderId="0" applyNumberFormat="0" applyFill="0" applyBorder="0" applyAlignment="0" applyProtection="0"/>
  </cellStyleXfs>
  <cellXfs count="715">
    <xf numFmtId="0" fontId="0" fillId="0" borderId="0" xfId="0"/>
    <xf numFmtId="0" fontId="4" fillId="2" borderId="0" xfId="0" applyFont="1" applyFill="1"/>
    <xf numFmtId="0" fontId="4" fillId="2" borderId="0" xfId="0" applyFont="1" applyFill="1" applyBorder="1" applyAlignment="1">
      <alignment horizontal="center" vertical="center"/>
    </xf>
    <xf numFmtId="3" fontId="3"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xf>
    <xf numFmtId="164" fontId="4" fillId="3" borderId="3" xfId="7" applyNumberFormat="1" applyFont="1" applyFill="1" applyBorder="1" applyAlignment="1">
      <alignment horizontal="right" vertical="center"/>
    </xf>
    <xf numFmtId="165" fontId="4" fillId="3" borderId="3" xfId="0" applyNumberFormat="1" applyFont="1" applyFill="1" applyBorder="1" applyAlignment="1">
      <alignment horizontal="right" vertical="center"/>
    </xf>
    <xf numFmtId="3" fontId="4" fillId="3" borderId="3"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0" fontId="4" fillId="3" borderId="3" xfId="0" applyFont="1" applyFill="1" applyBorder="1" applyAlignment="1">
      <alignment horizontal="right" vertical="center"/>
    </xf>
    <xf numFmtId="168" fontId="4" fillId="3" borderId="3" xfId="0" applyNumberFormat="1" applyFont="1" applyFill="1" applyBorder="1" applyAlignment="1">
      <alignment horizontal="right" vertical="center"/>
    </xf>
    <xf numFmtId="0" fontId="7" fillId="3" borderId="3" xfId="0" applyFont="1" applyFill="1" applyBorder="1" applyAlignment="1">
      <alignment horizontal="right" vertical="center"/>
    </xf>
    <xf numFmtId="166" fontId="4" fillId="3" borderId="3" xfId="7" applyNumberFormat="1" applyFont="1" applyFill="1" applyBorder="1" applyAlignment="1">
      <alignment horizontal="right" vertical="center"/>
    </xf>
    <xf numFmtId="0" fontId="4" fillId="3" borderId="3" xfId="0" applyFont="1" applyFill="1" applyBorder="1" applyAlignment="1">
      <alignment vertical="center"/>
    </xf>
    <xf numFmtId="0" fontId="7" fillId="3" borderId="0" xfId="0" applyFont="1" applyFill="1" applyAlignment="1">
      <alignment vertical="center"/>
    </xf>
    <xf numFmtId="0" fontId="7" fillId="3" borderId="0" xfId="0" applyFont="1" applyFill="1" applyBorder="1" applyAlignment="1">
      <alignment vertical="center"/>
    </xf>
    <xf numFmtId="166" fontId="4" fillId="3" borderId="3" xfId="0" applyNumberFormat="1" applyFont="1" applyFill="1" applyBorder="1" applyAlignment="1">
      <alignment vertical="center"/>
    </xf>
    <xf numFmtId="3" fontId="7" fillId="3" borderId="0" xfId="0" applyNumberFormat="1" applyFont="1" applyFill="1" applyBorder="1" applyAlignment="1">
      <alignment vertical="center"/>
    </xf>
    <xf numFmtId="0" fontId="5" fillId="3" borderId="0" xfId="0" applyFont="1" applyFill="1" applyBorder="1" applyAlignment="1">
      <alignment horizontal="right" vertical="center"/>
    </xf>
    <xf numFmtId="166" fontId="5" fillId="3" borderId="0" xfId="0" applyNumberFormat="1" applyFont="1" applyFill="1" applyBorder="1" applyAlignment="1">
      <alignment vertical="center"/>
    </xf>
    <xf numFmtId="166" fontId="3" fillId="3" borderId="3" xfId="0" applyNumberFormat="1" applyFont="1" applyFill="1" applyBorder="1" applyAlignment="1">
      <alignment horizontal="right" vertical="center"/>
    </xf>
    <xf numFmtId="3" fontId="4" fillId="3" borderId="3" xfId="0" applyNumberFormat="1" applyFont="1" applyFill="1" applyBorder="1" applyAlignment="1">
      <alignment vertical="center"/>
    </xf>
    <xf numFmtId="3" fontId="3" fillId="3" borderId="3" xfId="0" applyNumberFormat="1" applyFont="1" applyFill="1" applyBorder="1" applyAlignment="1">
      <alignment vertical="center"/>
    </xf>
    <xf numFmtId="9" fontId="7" fillId="3" borderId="0" xfId="0" applyNumberFormat="1" applyFont="1" applyFill="1" applyAlignment="1">
      <alignment vertical="center"/>
    </xf>
    <xf numFmtId="164" fontId="4" fillId="3" borderId="3" xfId="0" applyNumberFormat="1" applyFont="1" applyFill="1" applyBorder="1" applyAlignment="1">
      <alignment vertical="center"/>
    </xf>
    <xf numFmtId="3" fontId="4" fillId="3" borderId="0" xfId="0" applyNumberFormat="1" applyFont="1" applyFill="1" applyBorder="1" applyAlignment="1">
      <alignment vertical="center"/>
    </xf>
    <xf numFmtId="0" fontId="20" fillId="3" borderId="0" xfId="0" applyFont="1" applyFill="1" applyAlignment="1">
      <alignment vertical="center"/>
    </xf>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164" fontId="3" fillId="3" borderId="3" xfId="0" applyNumberFormat="1" applyFont="1" applyFill="1" applyBorder="1" applyAlignment="1">
      <alignment horizontal="right" vertical="center" wrapText="1"/>
    </xf>
    <xf numFmtId="3"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0" fontId="4" fillId="3" borderId="0" xfId="0" applyFont="1" applyFill="1" applyAlignment="1">
      <alignment vertical="center"/>
    </xf>
    <xf numFmtId="0" fontId="7" fillId="3" borderId="0" xfId="1" applyFont="1" applyFill="1" applyAlignment="1">
      <alignment vertical="center"/>
    </xf>
    <xf numFmtId="0" fontId="7" fillId="3" borderId="0" xfId="1" applyFont="1" applyFill="1" applyBorder="1" applyAlignment="1">
      <alignment vertical="center"/>
    </xf>
    <xf numFmtId="3" fontId="7" fillId="3" borderId="0" xfId="1" applyNumberFormat="1" applyFont="1" applyFill="1" applyBorder="1" applyAlignment="1">
      <alignment vertical="center"/>
    </xf>
    <xf numFmtId="3" fontId="5" fillId="3" borderId="0" xfId="1" applyNumberFormat="1" applyFont="1" applyFill="1" applyAlignment="1">
      <alignment vertical="center"/>
    </xf>
    <xf numFmtId="4" fontId="7" fillId="3" borderId="0" xfId="1" applyNumberFormat="1" applyFont="1" applyFill="1" applyAlignment="1">
      <alignment vertical="center"/>
    </xf>
    <xf numFmtId="0" fontId="4" fillId="3" borderId="0" xfId="1" applyFont="1" applyFill="1" applyAlignment="1">
      <alignment horizontal="left" vertical="center"/>
    </xf>
    <xf numFmtId="0" fontId="4" fillId="3" borderId="0" xfId="1" applyFont="1" applyFill="1" applyAlignment="1">
      <alignment vertical="center"/>
    </xf>
    <xf numFmtId="0" fontId="4" fillId="3" borderId="0" xfId="0" applyFont="1" applyFill="1"/>
    <xf numFmtId="166" fontId="4" fillId="3" borderId="3" xfId="7"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xf numFmtId="0" fontId="1" fillId="3" borderId="0" xfId="0" applyFont="1" applyFill="1" applyBorder="1" applyAlignment="1">
      <alignment horizontal="left" vertical="center" wrapText="1"/>
    </xf>
    <xf numFmtId="49" fontId="4" fillId="3" borderId="0" xfId="0" applyNumberFormat="1" applyFont="1" applyFill="1" applyAlignment="1">
      <alignment horizontal="justify" vertical="center" wrapText="1"/>
    </xf>
    <xf numFmtId="0" fontId="4" fillId="3" borderId="0" xfId="1" applyFont="1" applyFill="1" applyBorder="1" applyAlignment="1">
      <alignment vertical="center" wrapText="1"/>
    </xf>
    <xf numFmtId="0" fontId="4" fillId="3" borderId="3" xfId="0"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4" fillId="3" borderId="3" xfId="0" applyFont="1" applyFill="1" applyBorder="1" applyAlignment="1">
      <alignment horizontal="center" vertical="center"/>
    </xf>
    <xf numFmtId="0" fontId="5" fillId="3" borderId="0" xfId="1" applyFont="1" applyFill="1" applyBorder="1" applyAlignment="1">
      <alignment horizontal="justify" vertical="center" wrapText="1"/>
    </xf>
    <xf numFmtId="0" fontId="4" fillId="3" borderId="0" xfId="1" applyFont="1" applyFill="1" applyBorder="1" applyAlignment="1">
      <alignment horizontal="justify" vertical="center" wrapText="1"/>
    </xf>
    <xf numFmtId="0" fontId="4" fillId="3" borderId="0" xfId="1" applyFont="1" applyFill="1" applyAlignment="1">
      <alignment horizontal="justify" vertical="center" wrapText="1"/>
    </xf>
    <xf numFmtId="0" fontId="16" fillId="3" borderId="0" xfId="0" applyFont="1" applyFill="1" applyAlignment="1">
      <alignment horizontal="center" vertical="center"/>
    </xf>
    <xf numFmtId="0" fontId="5"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5"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4" fillId="3" borderId="0" xfId="0" applyFont="1" applyFill="1" applyAlignment="1">
      <alignment vertical="center" wrapText="1"/>
    </xf>
    <xf numFmtId="15" fontId="4" fillId="3" borderId="0" xfId="1" applyNumberFormat="1" applyFont="1" applyFill="1" applyAlignment="1">
      <alignment horizontal="justify" vertical="center" wrapText="1"/>
    </xf>
    <xf numFmtId="0" fontId="20" fillId="3" borderId="0" xfId="0" applyFont="1" applyFill="1" applyBorder="1" applyAlignment="1">
      <alignment vertical="center"/>
    </xf>
    <xf numFmtId="0" fontId="5" fillId="3" borderId="0" xfId="0" applyFont="1" applyFill="1" applyAlignment="1">
      <alignment vertical="center"/>
    </xf>
    <xf numFmtId="0" fontId="4" fillId="2" borderId="0" xfId="0" applyFont="1" applyFill="1" applyAlignment="1">
      <alignment horizontal="left"/>
    </xf>
    <xf numFmtId="0" fontId="4" fillId="3" borderId="3" xfId="0" applyFont="1" applyFill="1" applyBorder="1" applyAlignment="1">
      <alignment horizontal="left" vertical="center" wrapText="1"/>
    </xf>
    <xf numFmtId="165" fontId="4" fillId="3" borderId="3" xfId="0" quotePrefix="1" applyNumberFormat="1" applyFont="1" applyFill="1" applyBorder="1" applyAlignment="1">
      <alignment horizontal="right" vertical="center"/>
    </xf>
    <xf numFmtId="0" fontId="4" fillId="3" borderId="3" xfId="0" applyNumberFormat="1" applyFont="1" applyFill="1" applyBorder="1" applyAlignment="1">
      <alignment vertical="center" wrapText="1"/>
    </xf>
    <xf numFmtId="0" fontId="4" fillId="3" borderId="3" xfId="0" applyFont="1" applyFill="1" applyBorder="1" applyAlignment="1">
      <alignment horizontal="left" vertical="center"/>
    </xf>
    <xf numFmtId="0" fontId="3" fillId="3" borderId="3" xfId="0" applyFont="1" applyFill="1" applyBorder="1" applyAlignment="1">
      <alignment horizontal="left" vertical="center"/>
    </xf>
    <xf numFmtId="0" fontId="3" fillId="3" borderId="3" xfId="0" applyFont="1" applyFill="1" applyBorder="1" applyAlignment="1">
      <alignment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4" fillId="3" borderId="0" xfId="0" applyFont="1" applyFill="1" applyBorder="1" applyAlignment="1">
      <alignment vertical="center"/>
    </xf>
    <xf numFmtId="0" fontId="20" fillId="3" borderId="0" xfId="0" applyFont="1" applyFill="1" applyBorder="1" applyAlignment="1">
      <alignment vertical="center"/>
    </xf>
    <xf numFmtId="0" fontId="3" fillId="3" borderId="3" xfId="0" applyFont="1" applyFill="1" applyBorder="1" applyAlignment="1">
      <alignment horizontal="left" vertical="center" wrapText="1"/>
    </xf>
    <xf numFmtId="166" fontId="5" fillId="3" borderId="3" xfId="0" applyNumberFormat="1" applyFont="1" applyFill="1" applyBorder="1" applyAlignment="1">
      <alignment horizontal="right" vertical="center"/>
    </xf>
    <xf numFmtId="0" fontId="20" fillId="3" borderId="0" xfId="0" applyFont="1" applyFill="1" applyAlignment="1">
      <alignment vertical="center"/>
    </xf>
    <xf numFmtId="0" fontId="20" fillId="2" borderId="0" xfId="0" applyFont="1" applyFill="1" applyAlignment="1">
      <alignment vertical="center"/>
    </xf>
    <xf numFmtId="0" fontId="4" fillId="3" borderId="0" xfId="0" applyFont="1" applyFill="1" applyBorder="1"/>
    <xf numFmtId="166" fontId="4" fillId="3" borderId="3" xfId="21" applyNumberFormat="1" applyFont="1" applyFill="1" applyBorder="1" applyAlignment="1">
      <alignment vertical="center"/>
    </xf>
    <xf numFmtId="0" fontId="0" fillId="3" borderId="0" xfId="0" applyFill="1" applyAlignment="1">
      <alignment horizontal="left" vertical="center"/>
    </xf>
    <xf numFmtId="0" fontId="7" fillId="3" borderId="0" xfId="0" applyFont="1" applyFill="1" applyAlignment="1">
      <alignment horizontal="left" vertical="center"/>
    </xf>
    <xf numFmtId="0" fontId="20" fillId="2" borderId="0" xfId="0" applyFont="1" applyFill="1" applyAlignment="1">
      <alignment horizontal="left" vertical="center"/>
    </xf>
    <xf numFmtId="0" fontId="20" fillId="3" borderId="0" xfId="0" applyFont="1" applyFill="1" applyAlignment="1">
      <alignment horizontal="left" vertical="center"/>
    </xf>
    <xf numFmtId="0" fontId="20" fillId="3" borderId="0" xfId="0" applyFont="1" applyFill="1" applyBorder="1" applyAlignment="1">
      <alignment horizontal="left" vertical="center"/>
    </xf>
    <xf numFmtId="0" fontId="7" fillId="3" borderId="0" xfId="1" applyFont="1" applyFill="1" applyAlignment="1">
      <alignment horizontal="left" vertical="center"/>
    </xf>
    <xf numFmtId="0" fontId="7" fillId="3" borderId="0" xfId="0" applyFont="1" applyFill="1" applyBorder="1" applyAlignment="1">
      <alignment horizontal="left" vertical="center"/>
    </xf>
    <xf numFmtId="0" fontId="1" fillId="3" borderId="0" xfId="0" applyFont="1" applyFill="1" applyAlignment="1">
      <alignment horizontal="left" vertical="center"/>
    </xf>
    <xf numFmtId="3" fontId="20" fillId="3" borderId="0" xfId="0" applyNumberFormat="1" applyFont="1" applyFill="1" applyAlignment="1">
      <alignment vertical="center"/>
    </xf>
    <xf numFmtId="0" fontId="5" fillId="3" borderId="0" xfId="1" applyFont="1" applyFill="1" applyAlignment="1">
      <alignment horizontal="right" vertical="center"/>
    </xf>
    <xf numFmtId="4" fontId="24" fillId="3" borderId="0" xfId="1" applyNumberFormat="1" applyFont="1" applyFill="1" applyAlignment="1">
      <alignment vertical="center"/>
    </xf>
    <xf numFmtId="0" fontId="20" fillId="0" borderId="0" xfId="0" applyFont="1" applyAlignment="1">
      <alignment vertical="center"/>
    </xf>
    <xf numFmtId="0" fontId="4" fillId="3" borderId="3" xfId="0" applyFont="1" applyFill="1" applyBorder="1" applyAlignment="1">
      <alignment horizontal="right" vertical="center" wrapText="1"/>
    </xf>
    <xf numFmtId="0" fontId="23" fillId="3" borderId="0" xfId="0" applyFont="1" applyFill="1" applyAlignment="1">
      <alignment vertical="center"/>
    </xf>
    <xf numFmtId="3" fontId="23" fillId="3" borderId="0" xfId="0" applyNumberFormat="1" applyFont="1" applyFill="1" applyAlignment="1">
      <alignment vertical="center"/>
    </xf>
    <xf numFmtId="0" fontId="28" fillId="3" borderId="0" xfId="0" applyFont="1" applyFill="1" applyAlignment="1">
      <alignment vertical="center"/>
    </xf>
    <xf numFmtId="166" fontId="20" fillId="3" borderId="0" xfId="0" applyNumberFormat="1" applyFont="1" applyFill="1" applyAlignment="1">
      <alignment vertical="center"/>
    </xf>
    <xf numFmtId="0" fontId="21"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18" fillId="3" borderId="0" xfId="0" applyFont="1" applyFill="1" applyAlignment="1">
      <alignment vertical="center"/>
    </xf>
    <xf numFmtId="0" fontId="20" fillId="3" borderId="0" xfId="0" applyFont="1" applyFill="1" applyAlignment="1">
      <alignment vertical="center" wrapText="1"/>
    </xf>
    <xf numFmtId="165" fontId="20" fillId="3" borderId="0" xfId="0" applyNumberFormat="1" applyFont="1" applyFill="1" applyAlignment="1">
      <alignment vertical="center"/>
    </xf>
    <xf numFmtId="0" fontId="4" fillId="7" borderId="0" xfId="0" applyFont="1" applyFill="1" applyBorder="1" applyAlignment="1">
      <alignment textRotation="69"/>
    </xf>
    <xf numFmtId="0" fontId="4" fillId="7" borderId="0" xfId="0" applyFont="1" applyFill="1" applyBorder="1" applyAlignment="1">
      <alignment textRotation="69" wrapText="1"/>
    </xf>
    <xf numFmtId="0" fontId="4" fillId="4" borderId="13" xfId="0" applyFont="1" applyFill="1" applyBorder="1" applyAlignment="1">
      <alignment vertical="center" wrapText="1"/>
    </xf>
    <xf numFmtId="0" fontId="8" fillId="4" borderId="13" xfId="0" applyFont="1" applyFill="1" applyBorder="1" applyAlignment="1">
      <alignment horizontal="center" vertical="center"/>
    </xf>
    <xf numFmtId="0" fontId="4" fillId="4" borderId="13" xfId="0" applyFont="1" applyFill="1" applyBorder="1" applyAlignment="1">
      <alignment vertical="center"/>
    </xf>
    <xf numFmtId="0" fontId="4" fillId="6" borderId="13" xfId="0" applyFont="1" applyFill="1" applyBorder="1" applyAlignment="1">
      <alignment vertical="center" wrapText="1"/>
    </xf>
    <xf numFmtId="0" fontId="4" fillId="6" borderId="13" xfId="0" applyFont="1" applyFill="1" applyBorder="1" applyAlignment="1">
      <alignment horizontal="center" vertical="center"/>
    </xf>
    <xf numFmtId="0" fontId="8" fillId="6" borderId="13" xfId="0" applyFont="1" applyFill="1" applyBorder="1" applyAlignment="1">
      <alignment horizontal="center" vertical="center"/>
    </xf>
    <xf numFmtId="0" fontId="4" fillId="6" borderId="13" xfId="0" applyFont="1" applyFill="1" applyBorder="1" applyAlignment="1">
      <alignment vertical="center"/>
    </xf>
    <xf numFmtId="0" fontId="4" fillId="2" borderId="14" xfId="0" applyFont="1" applyFill="1" applyBorder="1" applyAlignment="1">
      <alignment horizontal="center" vertical="center" textRotation="90" wrapText="1"/>
    </xf>
    <xf numFmtId="0" fontId="4" fillId="2" borderId="14" xfId="0" applyFont="1" applyFill="1" applyBorder="1" applyAlignment="1">
      <alignment vertical="center"/>
    </xf>
    <xf numFmtId="0" fontId="4" fillId="2" borderId="14" xfId="0" applyFont="1" applyFill="1" applyBorder="1" applyAlignment="1">
      <alignment horizontal="center" vertical="center" wrapText="1"/>
    </xf>
    <xf numFmtId="0" fontId="4" fillId="7" borderId="15" xfId="0" applyFont="1" applyFill="1" applyBorder="1" applyAlignment="1">
      <alignment textRotation="69"/>
    </xf>
    <xf numFmtId="0" fontId="4" fillId="4" borderId="17" xfId="0" applyFont="1" applyFill="1" applyBorder="1" applyAlignment="1">
      <alignment horizontal="center" vertical="center"/>
    </xf>
    <xf numFmtId="0" fontId="8" fillId="4" borderId="17" xfId="0" applyFont="1" applyFill="1" applyBorder="1" applyAlignment="1">
      <alignment horizontal="center" vertical="center"/>
    </xf>
    <xf numFmtId="0" fontId="4" fillId="6" borderId="17" xfId="0" applyFont="1" applyFill="1" applyBorder="1" applyAlignment="1">
      <alignment horizontal="center" vertical="center"/>
    </xf>
    <xf numFmtId="0" fontId="8" fillId="6" borderId="17" xfId="0" applyFont="1" applyFill="1" applyBorder="1" applyAlignment="1">
      <alignment horizontal="center" vertical="center"/>
    </xf>
    <xf numFmtId="0" fontId="4" fillId="4" borderId="16" xfId="0" applyFont="1" applyFill="1" applyBorder="1" applyAlignment="1">
      <alignment horizontal="center" vertical="center"/>
    </xf>
    <xf numFmtId="0" fontId="8" fillId="4" borderId="16" xfId="0" applyFont="1" applyFill="1" applyBorder="1" applyAlignment="1">
      <alignment horizontal="center" vertical="center"/>
    </xf>
    <xf numFmtId="0" fontId="4" fillId="6" borderId="16" xfId="0" applyFont="1" applyFill="1" applyBorder="1" applyAlignment="1">
      <alignment horizontal="center" vertical="center"/>
    </xf>
    <xf numFmtId="0" fontId="8" fillId="6" borderId="16" xfId="0" applyFont="1" applyFill="1" applyBorder="1" applyAlignment="1">
      <alignment horizontal="center" vertical="center"/>
    </xf>
    <xf numFmtId="15" fontId="4" fillId="3" borderId="0" xfId="0" applyNumberFormat="1" applyFont="1" applyFill="1" applyBorder="1" applyAlignment="1">
      <alignment vertical="center" wrapText="1"/>
    </xf>
    <xf numFmtId="15" fontId="4" fillId="3" borderId="0" xfId="0" applyNumberFormat="1" applyFont="1" applyFill="1" applyAlignment="1">
      <alignment vertical="center" wrapText="1"/>
    </xf>
    <xf numFmtId="0" fontId="3" fillId="3" borderId="3" xfId="1" applyFont="1" applyFill="1" applyBorder="1" applyAlignment="1">
      <alignment horizontal="center" vertical="center" wrapText="1"/>
    </xf>
    <xf numFmtId="0" fontId="4" fillId="3" borderId="3" xfId="1" applyFont="1" applyFill="1" applyBorder="1" applyAlignment="1">
      <alignment vertical="center"/>
    </xf>
    <xf numFmtId="0" fontId="4" fillId="3" borderId="3" xfId="1" applyFont="1" applyFill="1" applyBorder="1" applyAlignment="1">
      <alignment horizontal="center" vertical="center" wrapText="1"/>
    </xf>
    <xf numFmtId="0" fontId="4" fillId="3" borderId="3" xfId="1" applyFont="1" applyFill="1" applyBorder="1" applyAlignment="1">
      <alignment vertical="center" wrapText="1"/>
    </xf>
    <xf numFmtId="49" fontId="4" fillId="3" borderId="0" xfId="1" applyNumberFormat="1" applyFont="1" applyFill="1" applyAlignment="1">
      <alignment vertical="center" wrapText="1"/>
    </xf>
    <xf numFmtId="0" fontId="7" fillId="3" borderId="3" xfId="0" applyFont="1" applyFill="1" applyBorder="1" applyAlignment="1">
      <alignment vertical="center"/>
    </xf>
    <xf numFmtId="0" fontId="7" fillId="3" borderId="3" xfId="21" applyFont="1" applyFill="1" applyBorder="1" applyAlignment="1">
      <alignment vertical="center"/>
    </xf>
    <xf numFmtId="0" fontId="4" fillId="3" borderId="3" xfId="21" applyFont="1" applyFill="1" applyBorder="1" applyAlignment="1">
      <alignment vertical="center"/>
    </xf>
    <xf numFmtId="0" fontId="3" fillId="3" borderId="3" xfId="0" applyNumberFormat="1" applyFont="1" applyFill="1" applyBorder="1" applyAlignment="1">
      <alignment horizontal="center" vertical="center" wrapText="1"/>
    </xf>
    <xf numFmtId="0" fontId="29" fillId="3" borderId="0" xfId="0" applyFont="1" applyFill="1" applyAlignment="1">
      <alignment vertical="center"/>
    </xf>
    <xf numFmtId="0" fontId="1" fillId="3" borderId="0" xfId="0" applyFont="1" applyFill="1" applyBorder="1" applyAlignment="1">
      <alignment vertical="center" wrapText="1"/>
    </xf>
    <xf numFmtId="0" fontId="1" fillId="3" borderId="0" xfId="0" applyFont="1" applyFill="1" applyBorder="1" applyAlignment="1">
      <alignment vertical="center"/>
    </xf>
    <xf numFmtId="0" fontId="29" fillId="3" borderId="0" xfId="0" applyFont="1" applyFill="1" applyBorder="1" applyAlignment="1">
      <alignment vertical="center"/>
    </xf>
    <xf numFmtId="0" fontId="26" fillId="3" borderId="0" xfId="0" applyFont="1" applyFill="1" applyAlignment="1">
      <alignment vertical="center"/>
    </xf>
    <xf numFmtId="0" fontId="1" fillId="3" borderId="0" xfId="1" applyFont="1" applyFill="1" applyBorder="1" applyAlignment="1">
      <alignment vertical="center"/>
    </xf>
    <xf numFmtId="0" fontId="1" fillId="3" borderId="0" xfId="1" applyFont="1" applyFill="1" applyAlignment="1">
      <alignment vertical="center"/>
    </xf>
    <xf numFmtId="0" fontId="17" fillId="3" borderId="0" xfId="1" applyFont="1" applyFill="1" applyAlignment="1">
      <alignment horizontal="right" vertical="center"/>
    </xf>
    <xf numFmtId="0" fontId="17" fillId="3" borderId="3" xfId="0" applyFont="1" applyFill="1" applyBorder="1" applyAlignment="1">
      <alignment horizontal="center" vertical="center" wrapText="1"/>
    </xf>
    <xf numFmtId="0" fontId="30" fillId="3" borderId="0" xfId="1" applyFont="1" applyFill="1" applyAlignment="1">
      <alignment vertical="center"/>
    </xf>
    <xf numFmtId="0" fontId="5" fillId="3" borderId="3"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0" xfId="0" applyFont="1" applyFill="1" applyAlignment="1">
      <alignment vertical="center"/>
    </xf>
    <xf numFmtId="3" fontId="3" fillId="3" borderId="0" xfId="0" applyNumberFormat="1" applyFont="1" applyFill="1" applyBorder="1" applyAlignment="1">
      <alignment vertical="center"/>
    </xf>
    <xf numFmtId="165" fontId="4" fillId="3" borderId="0" xfId="0" applyNumberFormat="1" applyFont="1" applyFill="1" applyBorder="1" applyAlignment="1">
      <alignment vertical="center"/>
    </xf>
    <xf numFmtId="9" fontId="4" fillId="3" borderId="0" xfId="0" applyNumberFormat="1" applyFont="1" applyFill="1" applyAlignment="1">
      <alignment vertical="center"/>
    </xf>
    <xf numFmtId="0" fontId="31" fillId="2" borderId="0" xfId="0" applyFont="1" applyFill="1" applyAlignment="1">
      <alignment vertical="center"/>
    </xf>
    <xf numFmtId="0" fontId="3" fillId="3" borderId="0" xfId="0" applyFont="1" applyFill="1" applyAlignment="1">
      <alignment vertical="center"/>
    </xf>
    <xf numFmtId="0" fontId="3" fillId="3" borderId="3" xfId="0" applyFont="1" applyFill="1" applyBorder="1" applyAlignment="1">
      <alignment horizontal="center" vertical="center"/>
    </xf>
    <xf numFmtId="0" fontId="3" fillId="3" borderId="0" xfId="0" applyFont="1" applyFill="1" applyAlignment="1">
      <alignment horizontal="center" vertical="center"/>
    </xf>
    <xf numFmtId="0" fontId="1" fillId="3" borderId="0" xfId="0" applyFont="1" applyFill="1" applyAlignment="1">
      <alignment horizontal="center" vertical="center"/>
    </xf>
    <xf numFmtId="0" fontId="31" fillId="3" borderId="0" xfId="0" applyFont="1" applyFill="1" applyAlignment="1">
      <alignment vertical="center"/>
    </xf>
    <xf numFmtId="0" fontId="0" fillId="3" borderId="0" xfId="0" applyFill="1" applyAlignment="1">
      <alignment horizontal="left" vertical="center" indent="1"/>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3" fontId="4" fillId="3" borderId="3" xfId="0" applyNumberFormat="1" applyFont="1" applyFill="1" applyBorder="1" applyAlignment="1">
      <alignment horizontal="right" vertical="center" wrapText="1"/>
    </xf>
    <xf numFmtId="0" fontId="29" fillId="3" borderId="3" xfId="0" applyFont="1" applyFill="1" applyBorder="1" applyAlignment="1">
      <alignmen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0" xfId="0" applyFont="1" applyFill="1" applyAlignment="1">
      <alignment vertical="center"/>
    </xf>
    <xf numFmtId="3" fontId="3" fillId="8" borderId="3" xfId="0" applyNumberFormat="1" applyFont="1" applyFill="1" applyBorder="1" applyAlignment="1">
      <alignment horizontal="right" vertical="center" wrapText="1"/>
    </xf>
    <xf numFmtId="3" fontId="4" fillId="8" borderId="3" xfId="0" applyNumberFormat="1" applyFont="1" applyFill="1" applyBorder="1" applyAlignment="1">
      <alignment vertical="center"/>
    </xf>
    <xf numFmtId="3" fontId="4" fillId="8" borderId="3" xfId="0" applyNumberFormat="1" applyFont="1" applyFill="1" applyBorder="1" applyAlignment="1">
      <alignment horizontal="right" vertical="center" wrapText="1"/>
    </xf>
    <xf numFmtId="0" fontId="1"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0" xfId="0" applyFont="1" applyFill="1" applyAlignment="1">
      <alignment vertical="center" wrapText="1"/>
    </xf>
    <xf numFmtId="0" fontId="3" fillId="3" borderId="3" xfId="1"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4" fillId="3" borderId="0" xfId="0" applyFont="1" applyFill="1" applyBorder="1" applyAlignment="1">
      <alignment horizontal="justify" vertical="center" wrapText="1"/>
    </xf>
    <xf numFmtId="0" fontId="1" fillId="3" borderId="12" xfId="0" applyFont="1" applyFill="1" applyBorder="1" applyAlignment="1">
      <alignment horizontal="left" vertical="center" wrapText="1"/>
    </xf>
    <xf numFmtId="0" fontId="20" fillId="3" borderId="0" xfId="0" applyFont="1" applyFill="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horizontal="left" vertical="center"/>
    </xf>
    <xf numFmtId="0" fontId="5" fillId="3" borderId="0" xfId="0" applyFont="1" applyFill="1" applyBorder="1" applyAlignment="1">
      <alignment vertical="center" wrapText="1"/>
    </xf>
    <xf numFmtId="0" fontId="20" fillId="3" borderId="0" xfId="0" applyFont="1" applyFill="1" applyAlignment="1">
      <alignment horizontal="left" vertical="center"/>
    </xf>
    <xf numFmtId="0" fontId="1" fillId="3" borderId="0" xfId="0" applyFont="1" applyFill="1" applyBorder="1" applyAlignment="1">
      <alignment horizontal="center" vertical="center" wrapText="1"/>
    </xf>
    <xf numFmtId="0" fontId="1" fillId="3" borderId="0" xfId="0" applyFont="1" applyFill="1" applyAlignment="1">
      <alignment horizontal="left" vertical="center" wrapText="1"/>
    </xf>
    <xf numFmtId="0" fontId="20" fillId="3" borderId="0" xfId="0" applyFont="1" applyFill="1" applyAlignment="1">
      <alignment vertical="center"/>
    </xf>
    <xf numFmtId="166" fontId="4" fillId="8" borderId="3" xfId="0" applyNumberFormat="1" applyFont="1" applyFill="1" applyBorder="1" applyAlignment="1">
      <alignment horizontal="right" vertical="center" wrapText="1"/>
    </xf>
    <xf numFmtId="166" fontId="4" fillId="8" borderId="3" xfId="7" applyNumberFormat="1" applyFont="1" applyFill="1" applyBorder="1" applyAlignment="1">
      <alignment horizontal="right" vertical="center"/>
    </xf>
    <xf numFmtId="164" fontId="4" fillId="8" borderId="3" xfId="7" applyNumberFormat="1" applyFont="1" applyFill="1" applyBorder="1" applyAlignment="1">
      <alignment horizontal="right" vertical="center"/>
    </xf>
    <xf numFmtId="166" fontId="4" fillId="8" borderId="3" xfId="0" applyNumberFormat="1" applyFont="1" applyFill="1" applyBorder="1" applyAlignment="1">
      <alignment horizontal="right" vertical="center"/>
    </xf>
    <xf numFmtId="3" fontId="3" fillId="8" borderId="3" xfId="7" applyNumberFormat="1" applyFont="1" applyFill="1" applyBorder="1" applyAlignment="1">
      <alignment horizontal="right" vertical="center" wrapText="1"/>
    </xf>
    <xf numFmtId="3" fontId="3" fillId="8" borderId="3" xfId="0" quotePrefix="1" applyNumberFormat="1" applyFont="1" applyFill="1" applyBorder="1" applyAlignment="1">
      <alignment horizontal="right" vertical="center" wrapText="1"/>
    </xf>
    <xf numFmtId="164" fontId="3" fillId="8" borderId="3" xfId="7" applyNumberFormat="1" applyFont="1" applyFill="1" applyBorder="1" applyAlignment="1">
      <alignment horizontal="right" vertical="center" wrapText="1"/>
    </xf>
    <xf numFmtId="3" fontId="4" fillId="8" borderId="3" xfId="0" quotePrefix="1" applyNumberFormat="1" applyFont="1" applyFill="1" applyBorder="1" applyAlignment="1">
      <alignment horizontal="right" vertical="center" wrapText="1"/>
    </xf>
    <xf numFmtId="165" fontId="4" fillId="8" borderId="3" xfId="0" applyNumberFormat="1" applyFont="1" applyFill="1" applyBorder="1" applyAlignment="1">
      <alignment horizontal="right" vertical="center"/>
    </xf>
    <xf numFmtId="1" fontId="4" fillId="8" borderId="3" xfId="0" applyNumberFormat="1" applyFont="1" applyFill="1" applyBorder="1" applyAlignment="1">
      <alignment horizontal="right" vertical="center"/>
    </xf>
    <xf numFmtId="1" fontId="4" fillId="8" borderId="3" xfId="0" quotePrefix="1" applyNumberFormat="1" applyFont="1" applyFill="1" applyBorder="1" applyAlignment="1">
      <alignment horizontal="right" vertical="center"/>
    </xf>
    <xf numFmtId="164" fontId="4" fillId="8" borderId="3" xfId="0" applyNumberFormat="1" applyFont="1" applyFill="1" applyBorder="1" applyAlignment="1">
      <alignment horizontal="right" vertical="center"/>
    </xf>
    <xf numFmtId="167" fontId="4" fillId="8" borderId="3" xfId="0" applyNumberFormat="1" applyFont="1" applyFill="1" applyBorder="1" applyAlignment="1">
      <alignment horizontal="right" vertical="center"/>
    </xf>
    <xf numFmtId="3" fontId="4" fillId="8" borderId="3"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166" fontId="4" fillId="8" borderId="3" xfId="20" applyNumberFormat="1" applyFont="1" applyFill="1" applyBorder="1" applyAlignment="1">
      <alignment vertical="center"/>
    </xf>
    <xf numFmtId="166" fontId="4" fillId="8" borderId="3" xfId="0" applyNumberFormat="1" applyFont="1" applyFill="1" applyBorder="1" applyAlignment="1">
      <alignment vertical="center"/>
    </xf>
    <xf numFmtId="0" fontId="3" fillId="8" borderId="3" xfId="0" quotePrefix="1" applyFont="1" applyFill="1" applyBorder="1" applyAlignment="1">
      <alignment horizontal="right" vertical="center"/>
    </xf>
    <xf numFmtId="0" fontId="4" fillId="3" borderId="3" xfId="1" applyFont="1" applyFill="1" applyBorder="1" applyAlignment="1">
      <alignment horizontal="right" vertical="center"/>
    </xf>
    <xf numFmtId="166" fontId="4" fillId="3" borderId="3" xfId="1" applyNumberFormat="1" applyFont="1" applyFill="1" applyBorder="1" applyAlignment="1">
      <alignment horizontal="right" vertical="center"/>
    </xf>
    <xf numFmtId="0" fontId="20" fillId="3" borderId="0" xfId="0" applyFont="1" applyFill="1" applyBorder="1" applyAlignment="1">
      <alignment horizontal="left" vertical="center" wrapText="1"/>
    </xf>
    <xf numFmtId="165" fontId="4" fillId="8" borderId="3" xfId="7" applyNumberFormat="1" applyFont="1" applyFill="1" applyBorder="1" applyAlignment="1">
      <alignment horizontal="right" vertical="center"/>
    </xf>
    <xf numFmtId="0" fontId="5" fillId="3" borderId="3" xfId="0" applyFont="1" applyFill="1" applyBorder="1" applyAlignment="1">
      <alignment horizontal="center" vertical="center" wrapText="1"/>
    </xf>
    <xf numFmtId="3" fontId="5" fillId="8" borderId="3" xfId="0" applyNumberFormat="1" applyFont="1" applyFill="1" applyBorder="1" applyAlignment="1">
      <alignment horizontal="right" vertical="center"/>
    </xf>
    <xf numFmtId="165" fontId="5" fillId="8" borderId="3" xfId="7" applyNumberFormat="1" applyFont="1" applyFill="1" applyBorder="1" applyAlignment="1">
      <alignment horizontal="right" vertical="center"/>
    </xf>
    <xf numFmtId="0" fontId="5" fillId="3" borderId="3" xfId="0" applyFont="1" applyFill="1" applyBorder="1" applyAlignment="1">
      <alignment horizontal="right" vertical="center"/>
    </xf>
    <xf numFmtId="165" fontId="5" fillId="8" borderId="3" xfId="0" applyNumberFormat="1" applyFont="1" applyFill="1" applyBorder="1" applyAlignment="1">
      <alignment horizontal="right" vertical="center"/>
    </xf>
    <xf numFmtId="3" fontId="3" fillId="8" borderId="3" xfId="1" applyNumberFormat="1" applyFont="1" applyFill="1" applyBorder="1" applyAlignment="1">
      <alignment horizontal="right" vertical="center"/>
    </xf>
    <xf numFmtId="3" fontId="4" fillId="8" borderId="3" xfId="1" applyNumberFormat="1" applyFont="1" applyFill="1" applyBorder="1" applyAlignment="1">
      <alignment horizontal="right" vertical="center"/>
    </xf>
    <xf numFmtId="0" fontId="7" fillId="3" borderId="2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2" xfId="0" applyFont="1" applyFill="1" applyBorder="1" applyAlignment="1">
      <alignment horizontal="right" vertical="center"/>
    </xf>
    <xf numFmtId="166" fontId="4" fillId="3" borderId="22" xfId="0" applyNumberFormat="1" applyFont="1" applyFill="1" applyBorder="1" applyAlignment="1">
      <alignment horizontal="right" vertical="center"/>
    </xf>
    <xf numFmtId="3" fontId="3" fillId="3" borderId="22" xfId="0" applyNumberFormat="1" applyFont="1" applyFill="1" applyBorder="1" applyAlignment="1">
      <alignment horizontal="right" vertical="center"/>
    </xf>
    <xf numFmtId="166" fontId="4" fillId="3" borderId="22" xfId="7" applyNumberFormat="1" applyFont="1" applyFill="1" applyBorder="1" applyAlignment="1">
      <alignment horizontal="right" vertical="center"/>
    </xf>
    <xf numFmtId="3" fontId="4" fillId="3" borderId="22" xfId="0" applyNumberFormat="1" applyFont="1" applyFill="1" applyBorder="1" applyAlignment="1">
      <alignment horizontal="right" vertical="center"/>
    </xf>
    <xf numFmtId="165" fontId="4" fillId="3" borderId="22" xfId="0" applyNumberFormat="1" applyFont="1" applyFill="1" applyBorder="1" applyAlignment="1">
      <alignment horizontal="right" vertical="center"/>
    </xf>
    <xf numFmtId="167" fontId="4" fillId="3" borderId="22" xfId="0" applyNumberFormat="1" applyFont="1" applyFill="1" applyBorder="1" applyAlignment="1">
      <alignment horizontal="right" vertical="center"/>
    </xf>
    <xf numFmtId="164" fontId="5" fillId="8" borderId="3" xfId="0" applyNumberFormat="1" applyFont="1" applyFill="1" applyBorder="1" applyAlignment="1">
      <alignment horizontal="right" vertical="center"/>
    </xf>
    <xf numFmtId="164" fontId="4" fillId="3" borderId="22" xfId="0" applyNumberFormat="1" applyFont="1" applyFill="1" applyBorder="1" applyAlignment="1">
      <alignment horizontal="right" vertical="center"/>
    </xf>
    <xf numFmtId="164" fontId="20" fillId="3" borderId="0" xfId="0" applyNumberFormat="1" applyFont="1" applyFill="1" applyAlignment="1">
      <alignment vertical="center"/>
    </xf>
    <xf numFmtId="164" fontId="4" fillId="3" borderId="3" xfId="0" applyNumberFormat="1" applyFont="1" applyFill="1" applyBorder="1" applyAlignment="1">
      <alignment vertical="center" wrapText="1"/>
    </xf>
    <xf numFmtId="164" fontId="4" fillId="8" borderId="3" xfId="1" applyNumberFormat="1" applyFont="1" applyFill="1" applyBorder="1" applyAlignment="1">
      <alignment horizontal="right" vertical="center"/>
    </xf>
    <xf numFmtId="166" fontId="4" fillId="8" borderId="3" xfId="1" applyNumberFormat="1" applyFont="1" applyFill="1" applyBorder="1" applyAlignment="1">
      <alignment horizontal="right" vertical="center"/>
    </xf>
    <xf numFmtId="167" fontId="4" fillId="8" borderId="3" xfId="1" applyNumberFormat="1" applyFont="1" applyFill="1" applyBorder="1" applyAlignment="1">
      <alignment horizontal="right" vertical="center"/>
    </xf>
    <xf numFmtId="0" fontId="3" fillId="3" borderId="22" xfId="0" applyFont="1" applyFill="1" applyBorder="1" applyAlignment="1">
      <alignment horizontal="center" vertical="center" wrapText="1"/>
    </xf>
    <xf numFmtId="166" fontId="4" fillId="3" borderId="22" xfId="0" applyNumberFormat="1" applyFont="1" applyFill="1" applyBorder="1" applyAlignment="1">
      <alignment vertical="center"/>
    </xf>
    <xf numFmtId="165" fontId="4" fillId="3" borderId="22" xfId="0" applyNumberFormat="1" applyFont="1" applyFill="1" applyBorder="1" applyAlignment="1">
      <alignment vertical="center"/>
    </xf>
    <xf numFmtId="0" fontId="7" fillId="3" borderId="22" xfId="0" applyFont="1" applyFill="1" applyBorder="1" applyAlignment="1">
      <alignment vertical="center"/>
    </xf>
    <xf numFmtId="1" fontId="4" fillId="3" borderId="22" xfId="0" applyNumberFormat="1" applyFont="1" applyFill="1" applyBorder="1" applyAlignment="1">
      <alignment vertical="center"/>
    </xf>
    <xf numFmtId="0" fontId="4" fillId="3" borderId="22" xfId="0" applyFont="1" applyFill="1" applyBorder="1" applyAlignment="1">
      <alignment vertical="center"/>
    </xf>
    <xf numFmtId="3" fontId="4" fillId="3" borderId="22" xfId="0" applyNumberFormat="1" applyFont="1" applyFill="1" applyBorder="1" applyAlignment="1">
      <alignment vertical="center"/>
    </xf>
    <xf numFmtId="3" fontId="20" fillId="3" borderId="0" xfId="0" applyNumberFormat="1" applyFont="1" applyFill="1" applyBorder="1" applyAlignment="1">
      <alignment vertical="center"/>
    </xf>
    <xf numFmtId="1" fontId="4" fillId="8" borderId="3" xfId="0" applyNumberFormat="1" applyFont="1" applyFill="1" applyBorder="1" applyAlignment="1">
      <alignment vertical="center"/>
    </xf>
    <xf numFmtId="3" fontId="3" fillId="8" borderId="3" xfId="21" applyNumberFormat="1" applyFont="1" applyFill="1" applyBorder="1" applyAlignment="1">
      <alignment vertical="center"/>
    </xf>
    <xf numFmtId="166" fontId="4" fillId="8" borderId="3" xfId="21" applyNumberFormat="1" applyFont="1" applyFill="1" applyBorder="1" applyAlignment="1">
      <alignment vertical="center"/>
    </xf>
    <xf numFmtId="166" fontId="4" fillId="8" borderId="3" xfId="21" applyNumberFormat="1" applyFont="1" applyFill="1" applyBorder="1" applyAlignment="1">
      <alignment horizontal="right" vertical="center"/>
    </xf>
    <xf numFmtId="165" fontId="4" fillId="8" borderId="3" xfId="21" applyNumberFormat="1" applyFont="1" applyFill="1" applyBorder="1" applyAlignment="1">
      <alignment horizontal="right" vertical="center"/>
    </xf>
    <xf numFmtId="1" fontId="4" fillId="8" borderId="3" xfId="21" applyNumberFormat="1" applyFont="1" applyFill="1" applyBorder="1" applyAlignment="1">
      <alignment horizontal="right" vertical="center"/>
    </xf>
    <xf numFmtId="3" fontId="4" fillId="3" borderId="3" xfId="0" applyNumberFormat="1" applyFont="1" applyFill="1" applyBorder="1" applyAlignment="1">
      <alignment horizontal="left" vertical="center"/>
    </xf>
    <xf numFmtId="3" fontId="4" fillId="8" borderId="3" xfId="21" applyNumberFormat="1" applyFont="1" applyFill="1" applyBorder="1" applyAlignment="1">
      <alignment vertical="center"/>
    </xf>
    <xf numFmtId="0" fontId="3" fillId="3" borderId="3" xfId="0" applyFont="1" applyFill="1" applyBorder="1" applyAlignment="1">
      <alignment horizontal="right" vertical="center"/>
    </xf>
    <xf numFmtId="166" fontId="3" fillId="8" borderId="3" xfId="0" quotePrefix="1" applyNumberFormat="1" applyFont="1" applyFill="1" applyBorder="1" applyAlignment="1">
      <alignment horizontal="right" vertical="center"/>
    </xf>
    <xf numFmtId="166" fontId="4" fillId="8" borderId="3" xfId="7" applyNumberFormat="1" applyFont="1" applyFill="1" applyBorder="1" applyAlignment="1">
      <alignment horizontal="center" vertical="center" wrapText="1"/>
    </xf>
    <xf numFmtId="0" fontId="4" fillId="8" borderId="3" xfId="0" applyFont="1" applyFill="1" applyBorder="1" applyAlignment="1">
      <alignment horizontal="right" vertical="center" wrapText="1"/>
    </xf>
    <xf numFmtId="166" fontId="3" fillId="8" borderId="3" xfId="0" applyNumberFormat="1" applyFont="1" applyFill="1" applyBorder="1" applyAlignment="1">
      <alignment horizontal="right" vertical="center" wrapText="1"/>
    </xf>
    <xf numFmtId="3" fontId="3" fillId="8" borderId="3" xfId="1" applyNumberFormat="1" applyFont="1" applyFill="1" applyBorder="1" applyAlignment="1">
      <alignment horizontal="right" vertical="center" wrapText="1"/>
    </xf>
    <xf numFmtId="3" fontId="17" fillId="8" borderId="3" xfId="1" applyNumberFormat="1" applyFont="1" applyFill="1" applyBorder="1" applyAlignment="1">
      <alignment horizontal="right" vertical="center" wrapText="1"/>
    </xf>
    <xf numFmtId="3" fontId="4" fillId="8" borderId="3" xfId="1" applyNumberFormat="1" applyFont="1" applyFill="1" applyBorder="1" applyAlignment="1">
      <alignment horizontal="right" vertical="center" wrapText="1"/>
    </xf>
    <xf numFmtId="3" fontId="5" fillId="8" borderId="3" xfId="1" applyNumberFormat="1" applyFont="1" applyFill="1" applyBorder="1" applyAlignment="1">
      <alignment horizontal="right" vertical="center" wrapText="1"/>
    </xf>
    <xf numFmtId="166" fontId="3" fillId="8" borderId="3" xfId="1" applyNumberFormat="1" applyFont="1" applyFill="1" applyBorder="1" applyAlignment="1">
      <alignment horizontal="right" vertical="center" wrapText="1"/>
    </xf>
    <xf numFmtId="166" fontId="17" fillId="8" borderId="3" xfId="1" applyNumberFormat="1" applyFont="1" applyFill="1" applyBorder="1" applyAlignment="1">
      <alignment horizontal="right" vertical="center" wrapText="1"/>
    </xf>
    <xf numFmtId="3" fontId="5" fillId="8" borderId="3" xfId="0" applyNumberFormat="1" applyFont="1" applyFill="1" applyBorder="1" applyAlignment="1">
      <alignment horizontal="right" vertical="center" wrapText="1"/>
    </xf>
    <xf numFmtId="3" fontId="4" fillId="8" borderId="3" xfId="0" quotePrefix="1" applyNumberFormat="1" applyFont="1" applyFill="1" applyBorder="1" applyAlignment="1">
      <alignment horizontal="right" vertical="center"/>
    </xf>
    <xf numFmtId="0"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 fontId="4" fillId="0" borderId="3" xfId="0" applyNumberFormat="1" applyFont="1" applyFill="1" applyBorder="1" applyAlignment="1">
      <alignment vertical="center"/>
    </xf>
    <xf numFmtId="3" fontId="3" fillId="0" borderId="3" xfId="0" applyNumberFormat="1" applyFont="1" applyFill="1" applyBorder="1" applyAlignment="1">
      <alignment vertical="center"/>
    </xf>
    <xf numFmtId="3" fontId="4" fillId="0" borderId="3" xfId="0" applyNumberFormat="1" applyFont="1" applyFill="1" applyBorder="1" applyAlignment="1">
      <alignment horizontal="right" vertical="center" wrapText="1"/>
    </xf>
    <xf numFmtId="0" fontId="7" fillId="0" borderId="0" xfId="0" applyFont="1" applyFill="1" applyAlignment="1">
      <alignment vertical="center"/>
    </xf>
    <xf numFmtId="0" fontId="20" fillId="0" borderId="0" xfId="0" applyFont="1" applyFill="1" applyAlignment="1">
      <alignment vertical="center"/>
    </xf>
    <xf numFmtId="0" fontId="3" fillId="0" borderId="3" xfId="0" applyFont="1" applyFill="1" applyBorder="1" applyAlignment="1">
      <alignment horizontal="center" vertical="center" wrapText="1"/>
    </xf>
    <xf numFmtId="166" fontId="4" fillId="0" borderId="3" xfId="7" applyNumberFormat="1" applyFont="1" applyFill="1" applyBorder="1" applyAlignment="1">
      <alignment horizontal="center" vertical="center" wrapText="1"/>
    </xf>
    <xf numFmtId="3" fontId="3" fillId="9" borderId="3"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3" fontId="4" fillId="8" borderId="20" xfId="0" applyNumberFormat="1" applyFont="1" applyFill="1" applyBorder="1" applyAlignment="1">
      <alignment vertical="center" wrapText="1"/>
    </xf>
    <xf numFmtId="0" fontId="1" fillId="3" borderId="12" xfId="0" applyFont="1" applyFill="1" applyBorder="1" applyAlignment="1">
      <alignment horizontal="left" vertical="center" wrapText="1"/>
    </xf>
    <xf numFmtId="1" fontId="4" fillId="8" borderId="3" xfId="0" quotePrefix="1" applyNumberFormat="1" applyFont="1" applyFill="1" applyBorder="1" applyAlignment="1">
      <alignment horizontal="center" vertical="center"/>
    </xf>
    <xf numFmtId="0" fontId="4" fillId="4" borderId="23" xfId="0" applyFont="1" applyFill="1" applyBorder="1" applyAlignment="1">
      <alignment vertical="center"/>
    </xf>
    <xf numFmtId="0" fontId="35" fillId="6" borderId="13" xfId="0" applyFont="1" applyFill="1" applyBorder="1" applyAlignment="1">
      <alignment horizontal="center" vertical="center"/>
    </xf>
    <xf numFmtId="0" fontId="4" fillId="4" borderId="17" xfId="0" applyFont="1" applyFill="1" applyBorder="1" applyAlignment="1">
      <alignment vertical="center"/>
    </xf>
    <xf numFmtId="0" fontId="20" fillId="3" borderId="0" xfId="0" applyFont="1" applyFill="1" applyAlignment="1">
      <alignment horizontal="left" vertical="center" indent="1"/>
    </xf>
    <xf numFmtId="0" fontId="4" fillId="0"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4" fillId="3" borderId="0" xfId="0" applyFont="1" applyFill="1" applyAlignment="1">
      <alignment vertical="center" wrapText="1"/>
    </xf>
    <xf numFmtId="0" fontId="20" fillId="3" borderId="0" xfId="0" applyFont="1" applyFill="1" applyAlignment="1">
      <alignment vertical="center"/>
    </xf>
    <xf numFmtId="0" fontId="5" fillId="3" borderId="0" xfId="0" applyFont="1" applyFill="1" applyBorder="1" applyAlignment="1">
      <alignment vertical="center" wrapText="1"/>
    </xf>
    <xf numFmtId="0" fontId="0" fillId="0" borderId="0" xfId="0" applyAlignment="1">
      <alignment horizontal="left" vertical="center" wrapText="1" indent="1"/>
    </xf>
    <xf numFmtId="0" fontId="0" fillId="3" borderId="0" xfId="0" applyFill="1" applyAlignment="1">
      <alignment horizontal="left" vertical="center" wrapText="1" indent="1"/>
    </xf>
    <xf numFmtId="0" fontId="4" fillId="3" borderId="3" xfId="0" applyFont="1" applyFill="1" applyBorder="1" applyAlignment="1">
      <alignment horizontal="left" vertical="center" wrapText="1"/>
    </xf>
    <xf numFmtId="0" fontId="4" fillId="3" borderId="0" xfId="0" applyFont="1" applyFill="1" applyAlignment="1">
      <alignment horizontal="left" vertical="center" wrapText="1" indent="1"/>
    </xf>
    <xf numFmtId="0" fontId="0" fillId="0" borderId="0" xfId="0" applyFill="1" applyAlignment="1">
      <alignment horizontal="left" vertical="center" wrapText="1" indent="1"/>
    </xf>
    <xf numFmtId="0" fontId="4" fillId="3" borderId="0" xfId="0" applyFont="1" applyFill="1" applyAlignment="1">
      <alignment vertical="center" wrapText="1"/>
    </xf>
    <xf numFmtId="0" fontId="4" fillId="3" borderId="3" xfId="0" applyFont="1" applyFill="1" applyBorder="1" applyAlignment="1">
      <alignment horizontal="center" vertical="center" wrapText="1"/>
    </xf>
    <xf numFmtId="0" fontId="20" fillId="3" borderId="0" xfId="0" applyFont="1" applyFill="1" applyAlignment="1">
      <alignment vertical="center"/>
    </xf>
    <xf numFmtId="0" fontId="1" fillId="3" borderId="0" xfId="0" applyFont="1" applyFill="1" applyBorder="1" applyAlignment="1">
      <alignment horizontal="left" vertical="center" wrapText="1"/>
    </xf>
    <xf numFmtId="0" fontId="0" fillId="3" borderId="3" xfId="0" applyFill="1" applyBorder="1" applyAlignment="1">
      <alignment horizontal="left" vertical="center" indent="1"/>
    </xf>
    <xf numFmtId="0" fontId="4" fillId="4" borderId="13" xfId="0" applyFont="1" applyFill="1" applyBorder="1" applyAlignment="1">
      <alignment horizontal="center"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20" fillId="3" borderId="0" xfId="0" applyFont="1" applyFill="1" applyAlignment="1">
      <alignment vertical="center"/>
    </xf>
    <xf numFmtId="0" fontId="0" fillId="3" borderId="0" xfId="0" applyFill="1" applyAlignment="1">
      <alignment horizontal="left" vertical="center"/>
    </xf>
    <xf numFmtId="0" fontId="4" fillId="0" borderId="0" xfId="0" quotePrefix="1" applyFont="1" applyFill="1" applyAlignment="1">
      <alignment horizontal="left" vertical="center" wrapText="1" indent="1"/>
    </xf>
    <xf numFmtId="0" fontId="4" fillId="3" borderId="7" xfId="0" applyFont="1" applyFill="1" applyBorder="1" applyAlignment="1">
      <alignment horizontal="center" vertical="center" wrapText="1"/>
    </xf>
    <xf numFmtId="3" fontId="3" fillId="8" borderId="7" xfId="0" applyNumberFormat="1" applyFont="1" applyFill="1" applyBorder="1" applyAlignment="1">
      <alignment horizontal="right" vertical="center" wrapText="1"/>
    </xf>
    <xf numFmtId="166" fontId="4" fillId="8" borderId="7" xfId="0" applyNumberFormat="1" applyFont="1" applyFill="1" applyBorder="1" applyAlignment="1">
      <alignment horizontal="right" vertical="center"/>
    </xf>
    <xf numFmtId="165" fontId="4" fillId="3" borderId="7" xfId="0" applyNumberFormat="1" applyFont="1" applyFill="1" applyBorder="1" applyAlignment="1">
      <alignment horizontal="right" vertical="center"/>
    </xf>
    <xf numFmtId="166" fontId="4" fillId="8" borderId="7" xfId="0" applyNumberFormat="1" applyFont="1" applyFill="1" applyBorder="1" applyAlignment="1">
      <alignment horizontal="right" vertical="center" wrapText="1"/>
    </xf>
    <xf numFmtId="0" fontId="0" fillId="3" borderId="27" xfId="0" applyFill="1" applyBorder="1" applyAlignment="1">
      <alignment vertical="center"/>
    </xf>
    <xf numFmtId="165" fontId="0" fillId="3" borderId="27" xfId="22" applyNumberFormat="1" applyFont="1" applyFill="1" applyBorder="1" applyAlignment="1">
      <alignment vertical="center"/>
    </xf>
    <xf numFmtId="0" fontId="31" fillId="3" borderId="27" xfId="0" applyFont="1" applyFill="1" applyBorder="1" applyAlignment="1">
      <alignment vertical="center"/>
    </xf>
    <xf numFmtId="3" fontId="31" fillId="3" borderId="27" xfId="0" applyNumberFormat="1" applyFont="1" applyFill="1" applyBorder="1" applyAlignment="1">
      <alignment vertical="center"/>
    </xf>
    <xf numFmtId="165" fontId="31" fillId="3" borderId="27" xfId="22" applyNumberFormat="1" applyFont="1" applyFill="1" applyBorder="1" applyAlignment="1">
      <alignment vertical="center"/>
    </xf>
    <xf numFmtId="0" fontId="0" fillId="3" borderId="28" xfId="0" applyFill="1" applyBorder="1" applyAlignment="1">
      <alignment vertical="center"/>
    </xf>
    <xf numFmtId="164" fontId="4" fillId="8" borderId="7" xfId="7" applyNumberFormat="1" applyFont="1" applyFill="1" applyBorder="1" applyAlignment="1">
      <alignment horizontal="right" vertical="center"/>
    </xf>
    <xf numFmtId="1" fontId="0" fillId="3" borderId="27" xfId="0" applyNumberFormat="1" applyFill="1" applyBorder="1" applyAlignment="1">
      <alignment vertical="center"/>
    </xf>
    <xf numFmtId="1" fontId="0" fillId="3" borderId="28" xfId="0" applyNumberFormat="1" applyFill="1" applyBorder="1" applyAlignment="1">
      <alignment vertical="center"/>
    </xf>
    <xf numFmtId="3" fontId="31" fillId="3" borderId="27" xfId="0" quotePrefix="1" applyNumberFormat="1" applyFont="1" applyFill="1" applyBorder="1" applyAlignment="1">
      <alignment vertical="center"/>
    </xf>
    <xf numFmtId="166" fontId="4" fillId="8" borderId="7" xfId="7" applyNumberFormat="1" applyFont="1" applyFill="1" applyBorder="1" applyAlignment="1">
      <alignment horizontal="right" vertical="center"/>
    </xf>
    <xf numFmtId="164" fontId="4" fillId="3" borderId="7" xfId="7" applyNumberFormat="1" applyFont="1" applyFill="1" applyBorder="1" applyAlignment="1">
      <alignment horizontal="right" vertical="center"/>
    </xf>
    <xf numFmtId="0" fontId="31" fillId="3" borderId="31" xfId="0" applyFont="1" applyFill="1" applyBorder="1" applyAlignment="1">
      <alignment vertical="center"/>
    </xf>
    <xf numFmtId="3" fontId="31" fillId="3" borderId="31" xfId="0" quotePrefix="1" applyNumberFormat="1" applyFont="1" applyFill="1" applyBorder="1" applyAlignment="1">
      <alignment vertical="center"/>
    </xf>
    <xf numFmtId="3" fontId="31" fillId="3" borderId="32" xfId="0" applyNumberFormat="1" applyFont="1" applyFill="1" applyBorder="1" applyAlignment="1">
      <alignment vertical="center"/>
    </xf>
    <xf numFmtId="3" fontId="31" fillId="3" borderId="33" xfId="0" applyNumberFormat="1" applyFont="1" applyFill="1" applyBorder="1" applyAlignment="1">
      <alignment vertical="center"/>
    </xf>
    <xf numFmtId="0" fontId="37" fillId="3" borderId="34" xfId="0" applyFont="1" applyFill="1" applyBorder="1" applyAlignment="1">
      <alignment vertical="center"/>
    </xf>
    <xf numFmtId="0" fontId="0" fillId="3" borderId="0" xfId="0" applyFill="1" applyBorder="1" applyAlignment="1">
      <alignment vertical="center"/>
    </xf>
    <xf numFmtId="0" fontId="31" fillId="3" borderId="0" xfId="0" applyFont="1" applyFill="1" applyBorder="1" applyAlignment="1">
      <alignment vertical="center"/>
    </xf>
    <xf numFmtId="0" fontId="31" fillId="3" borderId="35" xfId="0" applyFont="1" applyFill="1" applyBorder="1" applyAlignment="1">
      <alignment vertical="center"/>
    </xf>
    <xf numFmtId="0" fontId="4" fillId="3" borderId="7" xfId="0" applyFont="1" applyFill="1" applyBorder="1" applyAlignment="1">
      <alignment horizontal="right" vertical="center"/>
    </xf>
    <xf numFmtId="3" fontId="31" fillId="3" borderId="31" xfId="0" applyNumberFormat="1" applyFont="1" applyFill="1" applyBorder="1" applyAlignment="1">
      <alignment vertical="center"/>
    </xf>
    <xf numFmtId="0" fontId="31" fillId="3" borderId="33" xfId="0" applyFont="1" applyFill="1" applyBorder="1" applyAlignment="1">
      <alignment vertical="center"/>
    </xf>
    <xf numFmtId="165" fontId="31" fillId="3" borderId="33" xfId="22" applyNumberFormat="1" applyFont="1" applyFill="1" applyBorder="1" applyAlignment="1">
      <alignment vertical="center"/>
    </xf>
    <xf numFmtId="3" fontId="31" fillId="3" borderId="36" xfId="0" applyNumberFormat="1" applyFont="1" applyFill="1" applyBorder="1" applyAlignment="1">
      <alignment vertical="center"/>
    </xf>
    <xf numFmtId="3" fontId="31" fillId="3" borderId="37" xfId="0" applyNumberFormat="1" applyFont="1" applyFill="1" applyBorder="1" applyAlignment="1">
      <alignment vertical="center"/>
    </xf>
    <xf numFmtId="0" fontId="31" fillId="3" borderId="29" xfId="0" applyFont="1" applyFill="1" applyBorder="1" applyAlignment="1">
      <alignment vertical="center"/>
    </xf>
    <xf numFmtId="0" fontId="31" fillId="3" borderId="45" xfId="0" applyFont="1" applyFill="1" applyBorder="1" applyAlignment="1">
      <alignment vertical="center" wrapText="1"/>
    </xf>
    <xf numFmtId="0" fontId="31" fillId="3" borderId="46" xfId="0" applyFont="1" applyFill="1" applyBorder="1" applyAlignment="1">
      <alignment vertical="center" wrapText="1"/>
    </xf>
    <xf numFmtId="0" fontId="31" fillId="3" borderId="46" xfId="0" applyFont="1" applyFill="1" applyBorder="1" applyAlignment="1">
      <alignment vertical="center"/>
    </xf>
    <xf numFmtId="0" fontId="0" fillId="3" borderId="46" xfId="0" applyFill="1" applyBorder="1" applyAlignment="1">
      <alignment vertical="center" wrapText="1"/>
    </xf>
    <xf numFmtId="0" fontId="0" fillId="3" borderId="47" xfId="0" applyFill="1" applyBorder="1" applyAlignment="1">
      <alignment vertical="center" wrapText="1"/>
    </xf>
    <xf numFmtId="3" fontId="31" fillId="3" borderId="48" xfId="0" applyNumberFormat="1" applyFont="1" applyFill="1" applyBorder="1" applyAlignment="1">
      <alignment vertical="center"/>
    </xf>
    <xf numFmtId="0" fontId="31" fillId="3" borderId="49" xfId="0" applyFont="1" applyFill="1" applyBorder="1" applyAlignment="1">
      <alignment vertical="center"/>
    </xf>
    <xf numFmtId="3" fontId="31" fillId="3" borderId="49" xfId="0" applyNumberFormat="1" applyFont="1" applyFill="1" applyBorder="1" applyAlignment="1">
      <alignment vertical="center"/>
    </xf>
    <xf numFmtId="165" fontId="31" fillId="3" borderId="49" xfId="22" applyNumberFormat="1" applyFont="1" applyFill="1" applyBorder="1" applyAlignment="1">
      <alignment vertical="center"/>
    </xf>
    <xf numFmtId="3" fontId="31" fillId="3" borderId="50" xfId="0" applyNumberFormat="1" applyFont="1" applyFill="1" applyBorder="1" applyAlignment="1">
      <alignment vertical="center"/>
    </xf>
    <xf numFmtId="0" fontId="31" fillId="3" borderId="51" xfId="0" applyFont="1" applyFill="1" applyBorder="1" applyAlignment="1">
      <alignment vertical="center"/>
    </xf>
    <xf numFmtId="0" fontId="31" fillId="3" borderId="52" xfId="0" applyFont="1" applyFill="1" applyBorder="1" applyAlignment="1">
      <alignment vertical="center"/>
    </xf>
    <xf numFmtId="165" fontId="31" fillId="3" borderId="52" xfId="0" applyNumberFormat="1" applyFont="1" applyFill="1" applyBorder="1" applyAlignment="1">
      <alignment vertical="center"/>
    </xf>
    <xf numFmtId="165" fontId="31" fillId="3" borderId="53" xfId="0" applyNumberFormat="1" applyFont="1" applyFill="1" applyBorder="1" applyAlignment="1">
      <alignment vertical="center"/>
    </xf>
    <xf numFmtId="0" fontId="31" fillId="3" borderId="54" xfId="0" applyFont="1" applyFill="1" applyBorder="1" applyAlignment="1">
      <alignment vertical="center"/>
    </xf>
    <xf numFmtId="3" fontId="4" fillId="3" borderId="49" xfId="0" applyNumberFormat="1" applyFont="1" applyFill="1" applyBorder="1" applyAlignment="1">
      <alignment vertical="center" wrapText="1"/>
    </xf>
    <xf numFmtId="0" fontId="4" fillId="3" borderId="55" xfId="0" applyFont="1" applyFill="1" applyBorder="1" applyAlignment="1">
      <alignment horizontal="left" vertical="center"/>
    </xf>
    <xf numFmtId="0" fontId="4" fillId="3" borderId="56" xfId="0" applyFont="1" applyFill="1" applyBorder="1" applyAlignment="1">
      <alignment horizontal="left" vertical="center"/>
    </xf>
    <xf numFmtId="0" fontId="4" fillId="3" borderId="56" xfId="0" applyFont="1" applyFill="1" applyBorder="1" applyAlignment="1">
      <alignment horizontal="left" vertical="center" wrapText="1"/>
    </xf>
    <xf numFmtId="0" fontId="37" fillId="3" borderId="53" xfId="0" applyFont="1" applyFill="1" applyBorder="1" applyAlignment="1">
      <alignment vertical="center"/>
    </xf>
    <xf numFmtId="0" fontId="4" fillId="3" borderId="57" xfId="0" applyFont="1" applyFill="1" applyBorder="1" applyAlignment="1">
      <alignment horizontal="left" vertical="center" wrapText="1"/>
    </xf>
    <xf numFmtId="1" fontId="4" fillId="8" borderId="7" xfId="0" applyNumberFormat="1" applyFont="1" applyFill="1" applyBorder="1" applyAlignment="1">
      <alignment horizontal="right" vertical="center"/>
    </xf>
    <xf numFmtId="164" fontId="4" fillId="8" borderId="7" xfId="0" applyNumberFormat="1" applyFont="1" applyFill="1" applyBorder="1" applyAlignment="1">
      <alignment horizontal="right" vertical="center"/>
    </xf>
    <xf numFmtId="0" fontId="7" fillId="3" borderId="7" xfId="0" applyFont="1" applyFill="1" applyBorder="1" applyAlignment="1">
      <alignment horizontal="right" vertical="center"/>
    </xf>
    <xf numFmtId="167" fontId="4" fillId="8" borderId="7" xfId="20" applyNumberFormat="1" applyFont="1" applyFill="1" applyBorder="1" applyAlignment="1">
      <alignment horizontal="right" vertical="center"/>
    </xf>
    <xf numFmtId="0" fontId="37" fillId="3" borderId="42" xfId="0" applyFont="1" applyFill="1" applyBorder="1" applyAlignment="1">
      <alignment vertical="center"/>
    </xf>
    <xf numFmtId="165" fontId="0" fillId="3" borderId="43" xfId="22" applyNumberFormat="1" applyFont="1" applyFill="1" applyBorder="1" applyAlignment="1">
      <alignment vertical="center"/>
    </xf>
    <xf numFmtId="0" fontId="0" fillId="3" borderId="43"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0" fillId="3" borderId="40" xfId="0" applyFill="1" applyBorder="1" applyAlignment="1">
      <alignment vertical="center"/>
    </xf>
    <xf numFmtId="0" fontId="0" fillId="3" borderId="33" xfId="0" applyFill="1" applyBorder="1" applyAlignment="1">
      <alignment vertical="center"/>
    </xf>
    <xf numFmtId="1" fontId="0" fillId="3" borderId="33" xfId="0" applyNumberFormat="1" applyFill="1" applyBorder="1" applyAlignment="1">
      <alignment vertical="center"/>
    </xf>
    <xf numFmtId="0" fontId="38" fillId="3" borderId="40" xfId="0" applyFont="1" applyFill="1" applyBorder="1" applyAlignment="1">
      <alignment vertical="center"/>
    </xf>
    <xf numFmtId="0" fontId="0" fillId="3" borderId="35" xfId="0" applyFill="1" applyBorder="1" applyAlignment="1">
      <alignment vertical="center"/>
    </xf>
    <xf numFmtId="169" fontId="0" fillId="3" borderId="0" xfId="0" applyNumberFormat="1" applyFill="1" applyBorder="1" applyAlignment="1">
      <alignment vertical="center"/>
    </xf>
    <xf numFmtId="0" fontId="0" fillId="3" borderId="58" xfId="0" applyFill="1" applyBorder="1" applyAlignment="1">
      <alignment vertical="center"/>
    </xf>
    <xf numFmtId="0" fontId="0" fillId="3" borderId="59" xfId="0" applyFill="1" applyBorder="1" applyAlignment="1">
      <alignment vertical="center"/>
    </xf>
    <xf numFmtId="0" fontId="38" fillId="3" borderId="60" xfId="0" applyFont="1" applyFill="1" applyBorder="1" applyAlignment="1">
      <alignment vertical="center"/>
    </xf>
    <xf numFmtId="1" fontId="0" fillId="3" borderId="38" xfId="0" applyNumberFormat="1" applyFill="1" applyBorder="1" applyAlignment="1">
      <alignment vertical="center"/>
    </xf>
    <xf numFmtId="0" fontId="42" fillId="3" borderId="39" xfId="0" applyFont="1" applyFill="1" applyBorder="1" applyAlignment="1">
      <alignment vertical="center" wrapText="1"/>
    </xf>
    <xf numFmtId="0" fontId="0" fillId="3" borderId="44" xfId="0" applyFill="1" applyBorder="1" applyAlignment="1">
      <alignment vertical="center"/>
    </xf>
    <xf numFmtId="0" fontId="40" fillId="3" borderId="40" xfId="0" applyFont="1" applyFill="1" applyBorder="1" applyAlignment="1">
      <alignment vertical="center"/>
    </xf>
    <xf numFmtId="0" fontId="41" fillId="3" borderId="40" xfId="0" applyFont="1" applyFill="1" applyBorder="1" applyAlignment="1">
      <alignment vertical="center" wrapText="1"/>
    </xf>
    <xf numFmtId="1" fontId="0" fillId="3" borderId="0" xfId="0" applyNumberFormat="1" applyFill="1" applyBorder="1" applyAlignment="1">
      <alignment vertical="center"/>
    </xf>
    <xf numFmtId="0" fontId="0" fillId="3" borderId="40" xfId="0" applyFont="1" applyFill="1" applyBorder="1" applyAlignment="1">
      <alignment vertical="center"/>
    </xf>
    <xf numFmtId="0" fontId="42" fillId="3" borderId="40" xfId="0" applyFont="1" applyFill="1" applyBorder="1" applyAlignment="1">
      <alignment vertical="center" wrapText="1"/>
    </xf>
    <xf numFmtId="0" fontId="41" fillId="3" borderId="41" xfId="0" applyFont="1" applyFill="1" applyBorder="1" applyAlignment="1">
      <alignment vertical="center" wrapText="1"/>
    </xf>
    <xf numFmtId="3" fontId="31" fillId="3" borderId="0" xfId="0" applyNumberFormat="1" applyFont="1" applyFill="1" applyBorder="1" applyAlignment="1">
      <alignment vertical="center"/>
    </xf>
    <xf numFmtId="170" fontId="31" fillId="3" borderId="27" xfId="22" applyNumberFormat="1" applyFont="1" applyFill="1" applyBorder="1" applyAlignment="1">
      <alignment vertical="center"/>
    </xf>
    <xf numFmtId="165" fontId="31" fillId="3" borderId="50" xfId="22" applyNumberFormat="1" applyFont="1" applyFill="1" applyBorder="1" applyAlignment="1">
      <alignment vertical="center"/>
    </xf>
    <xf numFmtId="165" fontId="31" fillId="3" borderId="36" xfId="22" applyNumberFormat="1" applyFont="1" applyFill="1" applyBorder="1" applyAlignment="1">
      <alignment vertical="center"/>
    </xf>
    <xf numFmtId="165" fontId="31" fillId="3" borderId="37" xfId="22" applyNumberFormat="1" applyFont="1" applyFill="1" applyBorder="1" applyAlignment="1">
      <alignment vertical="center"/>
    </xf>
    <xf numFmtId="3" fontId="3" fillId="8" borderId="3" xfId="0" applyNumberFormat="1" applyFont="1" applyFill="1" applyBorder="1" applyAlignment="1">
      <alignment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20" fillId="3" borderId="0" xfId="0" applyFont="1" applyFill="1" applyAlignment="1">
      <alignment vertical="center"/>
    </xf>
    <xf numFmtId="171" fontId="4" fillId="8" borderId="3" xfId="0" applyNumberFormat="1" applyFont="1" applyFill="1" applyBorder="1" applyAlignment="1">
      <alignment horizontal="right" vertical="center"/>
    </xf>
    <xf numFmtId="172" fontId="4" fillId="8" borderId="3" xfId="0" applyNumberFormat="1" applyFont="1" applyFill="1" applyBorder="1" applyAlignment="1">
      <alignment horizontal="right" vertical="center"/>
    </xf>
    <xf numFmtId="173" fontId="4" fillId="8" borderId="3" xfId="0" applyNumberFormat="1" applyFont="1" applyFill="1" applyBorder="1" applyAlignment="1">
      <alignment horizontal="right" vertical="center"/>
    </xf>
    <xf numFmtId="164" fontId="4" fillId="3" borderId="3"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0" fontId="4" fillId="3" borderId="0" xfId="0" applyFont="1" applyFill="1" applyAlignment="1">
      <alignment vertical="center" wrapText="1"/>
    </xf>
    <xf numFmtId="0" fontId="0" fillId="3" borderId="0" xfId="0" applyFont="1" applyFill="1" applyAlignment="1">
      <alignment vertical="center" wrapText="1"/>
    </xf>
    <xf numFmtId="0" fontId="0" fillId="3" borderId="0" xfId="0" applyFont="1" applyFill="1" applyAlignment="1">
      <alignment vertical="center"/>
    </xf>
    <xf numFmtId="166" fontId="0" fillId="3" borderId="0" xfId="0" applyNumberFormat="1" applyFill="1" applyBorder="1" applyAlignment="1">
      <alignment vertical="center"/>
    </xf>
    <xf numFmtId="2" fontId="0" fillId="3" borderId="27" xfId="0" applyNumberFormat="1" applyFill="1" applyBorder="1" applyAlignment="1">
      <alignment vertical="center"/>
    </xf>
    <xf numFmtId="1" fontId="20" fillId="3" borderId="0" xfId="0" applyNumberFormat="1" applyFont="1" applyFill="1" applyBorder="1" applyAlignment="1">
      <alignment vertical="center"/>
    </xf>
    <xf numFmtId="0" fontId="1" fillId="3" borderId="0" xfId="0" applyFont="1" applyFill="1" applyBorder="1" applyAlignment="1">
      <alignment horizontal="left" vertical="center" wrapText="1"/>
    </xf>
    <xf numFmtId="0" fontId="4" fillId="3" borderId="0" xfId="0" applyFont="1" applyFill="1" applyAlignment="1">
      <alignment vertical="center" wrapText="1"/>
    </xf>
    <xf numFmtId="0" fontId="20" fillId="3" borderId="0" xfId="0" applyFont="1" applyFill="1" applyAlignment="1">
      <alignment vertical="center"/>
    </xf>
    <xf numFmtId="0" fontId="5" fillId="3" borderId="0" xfId="0" applyFont="1" applyFill="1" applyBorder="1" applyAlignment="1">
      <alignment vertical="center" wrapText="1"/>
    </xf>
    <xf numFmtId="0" fontId="20" fillId="3" borderId="0" xfId="0" applyFont="1" applyFill="1" applyAlignment="1">
      <alignment vertical="center"/>
    </xf>
    <xf numFmtId="0" fontId="4" fillId="3" borderId="0" xfId="0" applyFont="1" applyFill="1" applyBorder="1" applyAlignment="1">
      <alignment vertical="center" wrapText="1"/>
    </xf>
    <xf numFmtId="165" fontId="3" fillId="3" borderId="3" xfId="22" applyNumberFormat="1" applyFont="1" applyFill="1" applyBorder="1" applyAlignment="1">
      <alignment horizontal="right" vertical="center"/>
    </xf>
    <xf numFmtId="165" fontId="5" fillId="3" borderId="0" xfId="22" applyNumberFormat="1" applyFont="1" applyFill="1" applyBorder="1" applyAlignment="1">
      <alignment vertical="center"/>
    </xf>
    <xf numFmtId="2" fontId="4" fillId="3" borderId="3" xfId="22" applyNumberFormat="1" applyFont="1" applyFill="1" applyBorder="1" applyAlignment="1">
      <alignment vertical="center"/>
    </xf>
    <xf numFmtId="9" fontId="3" fillId="3" borderId="22" xfId="22" applyNumberFormat="1" applyFont="1" applyFill="1" applyBorder="1" applyAlignment="1">
      <alignment horizontal="right" vertical="center"/>
    </xf>
    <xf numFmtId="2" fontId="4" fillId="3" borderId="3" xfId="0" applyNumberFormat="1" applyFont="1" applyFill="1" applyBorder="1" applyAlignment="1">
      <alignment horizontal="right" vertical="center"/>
    </xf>
    <xf numFmtId="0" fontId="3"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20" fillId="3" borderId="3"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164" fontId="3" fillId="3" borderId="3" xfId="7"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164" fontId="4" fillId="3" borderId="3" xfId="7" applyNumberFormat="1" applyFont="1" applyFill="1" applyBorder="1" applyAlignment="1">
      <alignment horizontal="center" vertical="center"/>
    </xf>
    <xf numFmtId="166" fontId="4" fillId="3" borderId="3" xfId="0" applyNumberFormat="1" applyFont="1" applyFill="1" applyBorder="1" applyAlignment="1">
      <alignment horizontal="center" vertical="center"/>
    </xf>
    <xf numFmtId="166" fontId="4" fillId="3" borderId="3" xfId="7"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xf>
    <xf numFmtId="167" fontId="4" fillId="3" borderId="3" xfId="0" applyNumberFormat="1" applyFont="1" applyFill="1" applyBorder="1" applyAlignment="1">
      <alignment horizontal="center" vertical="center"/>
    </xf>
    <xf numFmtId="167" fontId="4" fillId="3" borderId="3" xfId="20" applyNumberFormat="1" applyFont="1" applyFill="1" applyBorder="1" applyAlignment="1">
      <alignment horizontal="center" vertical="center"/>
    </xf>
    <xf numFmtId="3" fontId="3" fillId="3" borderId="3" xfId="0" quotePrefix="1" applyNumberFormat="1" applyFont="1" applyFill="1" applyBorder="1" applyAlignment="1">
      <alignment horizontal="right" vertical="center" wrapText="1" indent="1"/>
    </xf>
    <xf numFmtId="165" fontId="4" fillId="3" borderId="3" xfId="0" applyNumberFormat="1" applyFont="1" applyFill="1" applyBorder="1" applyAlignment="1">
      <alignment horizontal="right" vertical="center" indent="1"/>
    </xf>
    <xf numFmtId="164" fontId="4" fillId="3" borderId="3" xfId="7" applyNumberFormat="1" applyFont="1" applyFill="1" applyBorder="1" applyAlignment="1">
      <alignment horizontal="right" vertical="center" indent="1"/>
    </xf>
    <xf numFmtId="3" fontId="4" fillId="3" borderId="3" xfId="0" applyNumberFormat="1" applyFont="1" applyFill="1" applyBorder="1" applyAlignment="1">
      <alignment horizontal="center" vertical="center"/>
    </xf>
    <xf numFmtId="171" fontId="4" fillId="0" borderId="3" xfId="0" applyNumberFormat="1" applyFont="1" applyFill="1" applyBorder="1" applyAlignment="1">
      <alignment horizontal="center" vertical="center"/>
    </xf>
    <xf numFmtId="173" fontId="4" fillId="0" borderId="3" xfId="0" applyNumberFormat="1" applyFont="1" applyFill="1" applyBorder="1" applyAlignment="1">
      <alignment horizontal="center" vertical="center"/>
    </xf>
    <xf numFmtId="166" fontId="4" fillId="3" borderId="3" xfId="20" applyNumberFormat="1" applyFont="1" applyFill="1" applyBorder="1" applyAlignment="1">
      <alignment horizontal="center" vertical="center"/>
    </xf>
    <xf numFmtId="3" fontId="4" fillId="3" borderId="3" xfId="0" applyNumberFormat="1" applyFont="1" applyFill="1" applyBorder="1" applyAlignment="1">
      <alignment horizontal="right" vertical="center" indent="1"/>
    </xf>
    <xf numFmtId="0" fontId="4" fillId="3" borderId="20" xfId="0" applyFont="1" applyFill="1" applyBorder="1" applyAlignment="1">
      <alignment vertical="center" wrapText="1"/>
    </xf>
    <xf numFmtId="166" fontId="4" fillId="3" borderId="20" xfId="0" applyNumberFormat="1" applyFont="1" applyFill="1" applyBorder="1" applyAlignment="1">
      <alignment horizontal="center" vertical="center"/>
    </xf>
    <xf numFmtId="0" fontId="3" fillId="3" borderId="7" xfId="0" applyFont="1" applyFill="1" applyBorder="1" applyAlignment="1">
      <alignment vertical="center"/>
    </xf>
    <xf numFmtId="165" fontId="4" fillId="3" borderId="10"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3" fillId="3" borderId="20" xfId="0" applyFont="1" applyFill="1" applyBorder="1" applyAlignment="1">
      <alignment vertical="center" wrapText="1"/>
    </xf>
    <xf numFmtId="3" fontId="3" fillId="3" borderId="20" xfId="0" applyNumberFormat="1" applyFont="1" applyFill="1" applyBorder="1" applyAlignment="1">
      <alignment horizontal="center" vertical="center"/>
    </xf>
    <xf numFmtId="0" fontId="4" fillId="3" borderId="21" xfId="0" applyFont="1" applyFill="1" applyBorder="1" applyAlignment="1">
      <alignment horizontal="left" vertical="center" wrapText="1"/>
    </xf>
    <xf numFmtId="3" fontId="4" fillId="3" borderId="21" xfId="0" applyNumberFormat="1" applyFont="1" applyFill="1" applyBorder="1" applyAlignment="1">
      <alignment horizontal="center" vertical="center"/>
    </xf>
    <xf numFmtId="0" fontId="3" fillId="3" borderId="7" xfId="0" applyFont="1" applyFill="1" applyBorder="1" applyAlignment="1">
      <alignment vertical="center" wrapText="1"/>
    </xf>
    <xf numFmtId="3" fontId="3" fillId="3" borderId="10"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165" fontId="4" fillId="3" borderId="9"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7" fillId="3" borderId="5" xfId="0" applyFont="1" applyFill="1" applyBorder="1" applyAlignment="1">
      <alignment horizontal="center" vertical="center"/>
    </xf>
    <xf numFmtId="166" fontId="4" fillId="3" borderId="21" xfId="0" applyNumberFormat="1" applyFont="1" applyFill="1" applyBorder="1" applyAlignment="1">
      <alignment horizontal="center" vertical="center" wrapText="1"/>
    </xf>
    <xf numFmtId="0" fontId="4" fillId="3" borderId="21" xfId="0" applyFont="1" applyFill="1" applyBorder="1" applyAlignment="1">
      <alignment vertical="center"/>
    </xf>
    <xf numFmtId="3" fontId="3" fillId="3" borderId="9"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167" fontId="4" fillId="3" borderId="21" xfId="0" applyNumberFormat="1" applyFont="1" applyFill="1" applyBorder="1" applyAlignment="1">
      <alignment horizontal="center" vertical="center"/>
    </xf>
    <xf numFmtId="0" fontId="4" fillId="3" borderId="20" xfId="0" applyFont="1" applyFill="1" applyBorder="1" applyAlignment="1">
      <alignment horizontal="left" vertical="center" wrapText="1"/>
    </xf>
    <xf numFmtId="3" fontId="4" fillId="3" borderId="20" xfId="0" applyNumberFormat="1" applyFont="1" applyFill="1" applyBorder="1" applyAlignment="1">
      <alignment horizontal="center" vertical="center"/>
    </xf>
    <xf numFmtId="166" fontId="4" fillId="3" borderId="21" xfId="0" applyNumberFormat="1" applyFont="1" applyFill="1" applyBorder="1" applyAlignment="1">
      <alignment horizontal="center" vertical="center"/>
    </xf>
    <xf numFmtId="3" fontId="3" fillId="3" borderId="3" xfId="21" applyNumberFormat="1" applyFont="1" applyFill="1" applyBorder="1" applyAlignment="1">
      <alignment horizontal="center" vertical="center"/>
    </xf>
    <xf numFmtId="166" fontId="4" fillId="3" borderId="3" xfId="21" applyNumberFormat="1" applyFont="1" applyFill="1" applyBorder="1" applyAlignment="1">
      <alignment horizontal="center" vertical="center"/>
    </xf>
    <xf numFmtId="1" fontId="4" fillId="3" borderId="3" xfId="21" applyNumberFormat="1" applyFont="1" applyFill="1" applyBorder="1" applyAlignment="1">
      <alignment horizontal="center" vertical="center"/>
    </xf>
    <xf numFmtId="0" fontId="4" fillId="3" borderId="20" xfId="0" applyFont="1" applyFill="1" applyBorder="1" applyAlignment="1">
      <alignment horizontal="left" vertical="center"/>
    </xf>
    <xf numFmtId="166" fontId="4" fillId="3" borderId="20" xfId="21" applyNumberFormat="1" applyFont="1" applyFill="1" applyBorder="1" applyAlignment="1">
      <alignment horizontal="center" vertical="center"/>
    </xf>
    <xf numFmtId="166" fontId="4" fillId="3" borderId="21" xfId="21" applyNumberFormat="1" applyFont="1" applyFill="1" applyBorder="1" applyAlignment="1">
      <alignment horizontal="center" vertical="center"/>
    </xf>
    <xf numFmtId="165" fontId="4" fillId="3" borderId="10" xfId="21" applyNumberFormat="1" applyFont="1" applyFill="1" applyBorder="1" applyAlignment="1">
      <alignment horizontal="center" vertical="center"/>
    </xf>
    <xf numFmtId="165" fontId="4" fillId="3" borderId="4" xfId="21"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wrapText="1"/>
    </xf>
    <xf numFmtId="3" fontId="4" fillId="3" borderId="4" xfId="0" applyNumberFormat="1" applyFont="1" applyFill="1" applyBorder="1" applyAlignment="1">
      <alignment vertical="center"/>
    </xf>
    <xf numFmtId="164" fontId="4" fillId="0" borderId="3" xfId="0"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3" fontId="20" fillId="3" borderId="3" xfId="0" applyNumberFormat="1" applyFont="1" applyFill="1" applyBorder="1" applyAlignment="1">
      <alignment horizontal="center" vertical="center" wrapText="1"/>
    </xf>
    <xf numFmtId="166" fontId="3" fillId="3" borderId="3" xfId="0" applyNumberFormat="1" applyFont="1" applyFill="1" applyBorder="1" applyAlignment="1">
      <alignment horizontal="center" vertical="center" wrapText="1"/>
    </xf>
    <xf numFmtId="3" fontId="3" fillId="3" borderId="3" xfId="1" applyNumberFormat="1" applyFont="1" applyFill="1" applyBorder="1" applyAlignment="1">
      <alignment horizontal="center" vertical="center" wrapText="1"/>
    </xf>
    <xf numFmtId="3" fontId="17" fillId="3" borderId="3" xfId="1" applyNumberFormat="1" applyFont="1" applyFill="1" applyBorder="1" applyAlignment="1">
      <alignment horizontal="center" vertical="center" wrapText="1"/>
    </xf>
    <xf numFmtId="3" fontId="4" fillId="3" borderId="3" xfId="1" applyNumberFormat="1"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3" fontId="27" fillId="3"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166" fontId="17" fillId="3" borderId="3" xfId="1"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3" fontId="20" fillId="3" borderId="3" xfId="0" applyNumberFormat="1" applyFont="1" applyFill="1" applyBorder="1" applyAlignment="1">
      <alignment horizontal="center" vertical="center"/>
    </xf>
    <xf numFmtId="3" fontId="4" fillId="3" borderId="3" xfId="0" quotePrefix="1" applyNumberFormat="1" applyFont="1" applyFill="1" applyBorder="1" applyAlignment="1">
      <alignment horizontal="center" vertical="center" wrapText="1"/>
    </xf>
    <xf numFmtId="3" fontId="4" fillId="3" borderId="3" xfId="0" quotePrefix="1" applyNumberFormat="1" applyFont="1" applyFill="1" applyBorder="1" applyAlignment="1">
      <alignment horizontal="center" vertical="center"/>
    </xf>
    <xf numFmtId="3" fontId="3" fillId="3" borderId="3" xfId="0" applyNumberFormat="1" applyFont="1" applyFill="1" applyBorder="1" applyAlignment="1">
      <alignment horizontal="right" vertical="center" wrapText="1" indent="1"/>
    </xf>
    <xf numFmtId="3" fontId="4" fillId="3" borderId="3" xfId="0" applyNumberFormat="1" applyFont="1" applyFill="1" applyBorder="1" applyAlignment="1">
      <alignment horizontal="right" vertical="center" wrapText="1" indent="1"/>
    </xf>
    <xf numFmtId="3" fontId="4" fillId="3" borderId="3" xfId="0" quotePrefix="1" applyNumberFormat="1" applyFont="1" applyFill="1" applyBorder="1" applyAlignment="1">
      <alignment horizontal="right" vertical="center" wrapText="1" indent="1"/>
    </xf>
    <xf numFmtId="164" fontId="5" fillId="3" borderId="3" xfId="0" applyNumberFormat="1" applyFont="1" applyFill="1" applyBorder="1" applyAlignment="1">
      <alignment horizontal="center" vertical="center"/>
    </xf>
    <xf numFmtId="0" fontId="1" fillId="3" borderId="0" xfId="0" applyFont="1" applyFill="1" applyAlignment="1">
      <alignment vertical="center" wrapText="1"/>
    </xf>
    <xf numFmtId="165" fontId="4" fillId="0" borderId="3" xfId="0" applyNumberFormat="1" applyFont="1" applyFill="1" applyBorder="1" applyAlignment="1">
      <alignment horizontal="center" vertical="center"/>
    </xf>
    <xf numFmtId="0" fontId="1" fillId="3" borderId="0" xfId="0" applyFont="1" applyFill="1" applyBorder="1" applyAlignment="1">
      <alignment horizontal="left" vertical="center" wrapText="1"/>
    </xf>
    <xf numFmtId="0" fontId="20" fillId="3" borderId="0" xfId="0" applyFont="1" applyFill="1" applyAlignment="1">
      <alignment vertical="center"/>
    </xf>
    <xf numFmtId="0" fontId="2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4" fillId="3" borderId="0" xfId="0" applyFont="1" applyFill="1" applyAlignment="1">
      <alignment vertical="center" wrapText="1"/>
    </xf>
    <xf numFmtId="0" fontId="20" fillId="3" borderId="0" xfId="0" applyFont="1" applyFill="1" applyAlignment="1">
      <alignment vertical="center"/>
    </xf>
    <xf numFmtId="0" fontId="20" fillId="3" borderId="0" xfId="0" applyFont="1" applyFill="1" applyAlignment="1">
      <alignment horizontal="left" vertical="center"/>
    </xf>
    <xf numFmtId="0" fontId="5" fillId="3" borderId="0" xfId="0" applyFont="1" applyFill="1" applyBorder="1" applyAlignment="1">
      <alignment vertical="center" wrapText="1"/>
    </xf>
    <xf numFmtId="0" fontId="5"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0" fontId="4" fillId="3" borderId="0" xfId="0" applyFont="1" applyFill="1" applyAlignment="1">
      <alignment horizontal="left" vertical="center" indent="1"/>
    </xf>
    <xf numFmtId="0" fontId="5" fillId="3" borderId="0" xfId="0" applyFont="1" applyFill="1" applyBorder="1" applyAlignment="1">
      <alignment horizontal="left" vertical="center" indent="1"/>
    </xf>
    <xf numFmtId="3" fontId="7" fillId="3" borderId="0" xfId="0" applyNumberFormat="1" applyFont="1" applyFill="1" applyAlignment="1">
      <alignment vertical="center"/>
    </xf>
    <xf numFmtId="165" fontId="7" fillId="3" borderId="0" xfId="22" applyNumberFormat="1" applyFont="1" applyFill="1" applyAlignment="1">
      <alignment vertical="center"/>
    </xf>
    <xf numFmtId="9" fontId="44" fillId="3" borderId="3" xfId="22" applyFont="1" applyFill="1" applyBorder="1" applyAlignment="1">
      <alignment horizontal="right" vertical="center"/>
    </xf>
    <xf numFmtId="165" fontId="20" fillId="3" borderId="0" xfId="22" applyNumberFormat="1" applyFont="1" applyFill="1" applyBorder="1" applyAlignment="1">
      <alignment vertical="center"/>
    </xf>
    <xf numFmtId="0" fontId="16" fillId="13" borderId="0" xfId="0" applyFont="1" applyFill="1" applyBorder="1" applyAlignment="1">
      <alignment vertical="center"/>
    </xf>
    <xf numFmtId="165" fontId="4" fillId="3" borderId="0" xfId="22" applyNumberFormat="1" applyFont="1" applyFill="1" applyAlignment="1">
      <alignment vertical="center"/>
    </xf>
    <xf numFmtId="165" fontId="7" fillId="3" borderId="0" xfId="0" applyNumberFormat="1" applyFont="1" applyFill="1" applyAlignment="1">
      <alignment vertical="center"/>
    </xf>
    <xf numFmtId="2" fontId="4" fillId="8" borderId="3" xfId="0" applyNumberFormat="1" applyFont="1" applyFill="1" applyBorder="1" applyAlignment="1">
      <alignment horizontal="right" vertical="center"/>
    </xf>
    <xf numFmtId="2" fontId="16" fillId="3" borderId="0" xfId="0" applyNumberFormat="1" applyFont="1" applyFill="1" applyBorder="1" applyAlignment="1">
      <alignment horizontal="center" vertical="center" wrapText="1"/>
    </xf>
    <xf numFmtId="166" fontId="0" fillId="3" borderId="27" xfId="0" applyNumberFormat="1" applyFill="1" applyBorder="1" applyAlignment="1">
      <alignment vertical="center"/>
    </xf>
    <xf numFmtId="166" fontId="0" fillId="3" borderId="38" xfId="0" applyNumberFormat="1" applyFill="1" applyBorder="1" applyAlignment="1">
      <alignment vertical="center"/>
    </xf>
    <xf numFmtId="2" fontId="4" fillId="12" borderId="3" xfId="22" applyNumberFormat="1" applyFont="1" applyFill="1" applyBorder="1" applyAlignment="1">
      <alignment vertical="center"/>
    </xf>
    <xf numFmtId="166" fontId="4" fillId="12" borderId="3" xfId="22" applyNumberFormat="1" applyFont="1" applyFill="1" applyBorder="1" applyAlignment="1">
      <alignment vertical="center"/>
    </xf>
    <xf numFmtId="1" fontId="4" fillId="12" borderId="3" xfId="22" applyNumberFormat="1" applyFont="1" applyFill="1" applyBorder="1" applyAlignment="1">
      <alignment vertical="center"/>
    </xf>
    <xf numFmtId="10" fontId="31" fillId="3" borderId="27" xfId="22" applyNumberFormat="1" applyFont="1" applyFill="1" applyBorder="1" applyAlignment="1">
      <alignment vertical="center"/>
    </xf>
    <xf numFmtId="165" fontId="31" fillId="3" borderId="0" xfId="0" applyNumberFormat="1" applyFont="1" applyFill="1" applyBorder="1" applyAlignment="1">
      <alignment vertical="center"/>
    </xf>
    <xf numFmtId="2" fontId="4" fillId="8" borderId="7" xfId="0" applyNumberFormat="1" applyFont="1" applyFill="1" applyBorder="1" applyAlignment="1">
      <alignment horizontal="right" vertical="center"/>
    </xf>
    <xf numFmtId="3" fontId="4" fillId="8" borderId="3" xfId="7" applyNumberFormat="1" applyFont="1" applyFill="1" applyBorder="1" applyAlignment="1">
      <alignment horizontal="right" vertical="center"/>
    </xf>
    <xf numFmtId="3" fontId="16" fillId="3" borderId="0" xfId="0" applyNumberFormat="1" applyFont="1" applyFill="1" applyAlignment="1">
      <alignment horizontal="center" vertical="center"/>
    </xf>
    <xf numFmtId="0" fontId="1" fillId="3" borderId="0" xfId="0" applyFont="1" applyFill="1" applyBorder="1" applyAlignment="1">
      <alignment horizontal="left" vertical="center" wrapText="1"/>
    </xf>
    <xf numFmtId="0" fontId="4" fillId="3" borderId="0" xfId="0" applyFont="1" applyFill="1" applyAlignment="1">
      <alignment vertical="center" wrapText="1"/>
    </xf>
    <xf numFmtId="0" fontId="20" fillId="3" borderId="0" xfId="0" applyFont="1" applyFill="1" applyAlignment="1">
      <alignment vertical="center"/>
    </xf>
    <xf numFmtId="0" fontId="5" fillId="3" borderId="0" xfId="0" applyFont="1" applyFill="1" applyBorder="1" applyAlignment="1">
      <alignment vertical="center" wrapText="1"/>
    </xf>
    <xf numFmtId="16" fontId="3" fillId="0" borderId="3" xfId="0" quotePrefix="1" applyNumberFormat="1" applyFont="1" applyFill="1" applyBorder="1" applyAlignment="1">
      <alignment horizontal="center" vertical="center" wrapText="1"/>
    </xf>
    <xf numFmtId="2" fontId="4" fillId="8" borderId="3" xfId="0" applyNumberFormat="1" applyFont="1" applyFill="1" applyBorder="1" applyAlignment="1">
      <alignment horizontal="right" vertical="center" wrapText="1"/>
    </xf>
    <xf numFmtId="165" fontId="4" fillId="3" borderId="3" xfId="22" applyNumberFormat="1" applyFont="1" applyFill="1" applyBorder="1" applyAlignment="1">
      <alignment horizontal="right" vertical="center"/>
    </xf>
    <xf numFmtId="0" fontId="3" fillId="3" borderId="3" xfId="0" applyFont="1" applyFill="1" applyBorder="1" applyAlignment="1">
      <alignment horizontal="center" vertical="center" wrapText="1"/>
    </xf>
    <xf numFmtId="166" fontId="4" fillId="0" borderId="3" xfId="0" applyNumberFormat="1" applyFont="1" applyFill="1" applyBorder="1" applyAlignment="1">
      <alignment horizontal="center" vertical="center"/>
    </xf>
    <xf numFmtId="0" fontId="45" fillId="0" borderId="0" xfId="23"/>
    <xf numFmtId="0" fontId="45" fillId="0" borderId="0" xfId="23" quotePrefix="1"/>
    <xf numFmtId="3" fontId="4" fillId="0" borderId="20"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6" fillId="3" borderId="3"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3" xfId="0" applyFill="1" applyBorder="1" applyAlignment="1">
      <alignment horizontal="left" vertical="center" indent="1"/>
    </xf>
    <xf numFmtId="0" fontId="5" fillId="3" borderId="0" xfId="0" applyFont="1" applyFill="1" applyBorder="1" applyAlignment="1">
      <alignment horizontal="left" vertical="center" wrapText="1" indent="1"/>
    </xf>
    <xf numFmtId="0" fontId="20" fillId="0" borderId="0" xfId="0" applyFont="1" applyAlignment="1">
      <alignment horizontal="left" vertical="center" wrapText="1" indent="1"/>
    </xf>
    <xf numFmtId="0" fontId="1" fillId="3" borderId="0" xfId="0" applyFont="1" applyFill="1" applyBorder="1" applyAlignment="1">
      <alignment horizontal="left" vertical="center" wrapText="1"/>
    </xf>
    <xf numFmtId="0" fontId="0" fillId="0" borderId="0" xfId="0" applyAlignment="1">
      <alignment horizontal="left" vertical="center"/>
    </xf>
    <xf numFmtId="0" fontId="34" fillId="3" borderId="11"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5" fillId="3" borderId="9" xfId="0" applyFont="1" applyFill="1" applyBorder="1" applyAlignment="1">
      <alignment horizontal="left" vertical="center" wrapText="1" indent="1"/>
    </xf>
    <xf numFmtId="0" fontId="34" fillId="3" borderId="0" xfId="0" applyFont="1" applyFill="1" applyAlignment="1">
      <alignment horizontal="center" vertical="center" wrapText="1"/>
    </xf>
    <xf numFmtId="0" fontId="4" fillId="4" borderId="13" xfId="0" applyFont="1" applyFill="1" applyBorder="1" applyAlignment="1">
      <alignment horizontal="center" vertical="center" textRotation="90" wrapText="1"/>
    </xf>
    <xf numFmtId="0" fontId="4" fillId="6" borderId="13" xfId="0" applyFont="1" applyFill="1" applyBorder="1" applyAlignment="1">
      <alignment horizontal="center" vertical="center" textRotation="90" wrapText="1"/>
    </xf>
    <xf numFmtId="0" fontId="4" fillId="4" borderId="13"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3" borderId="0" xfId="0" applyFont="1" applyFill="1" applyBorder="1" applyAlignment="1">
      <alignment horizontal="left" vertical="center" wrapText="1" indent="1"/>
    </xf>
    <xf numFmtId="0" fontId="20" fillId="3" borderId="0" xfId="0" applyFont="1" applyFill="1" applyAlignment="1">
      <alignment horizontal="left" vertical="center" wrapText="1" indent="1"/>
    </xf>
    <xf numFmtId="0" fontId="4" fillId="4" borderId="26" xfId="0" applyFont="1" applyFill="1" applyBorder="1" applyAlignment="1">
      <alignment horizontal="center" vertical="center" textRotation="90" wrapText="1"/>
    </xf>
    <xf numFmtId="0" fontId="4" fillId="4" borderId="25" xfId="0" applyFont="1" applyFill="1" applyBorder="1" applyAlignment="1">
      <alignment horizontal="center" vertical="center" textRotation="90" wrapText="1"/>
    </xf>
    <xf numFmtId="0" fontId="4" fillId="4" borderId="24" xfId="0" applyFont="1" applyFill="1" applyBorder="1" applyAlignment="1">
      <alignment horizontal="center" vertical="center" textRotation="90" wrapText="1"/>
    </xf>
    <xf numFmtId="0" fontId="4" fillId="10" borderId="17"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3" xfId="0" applyFont="1" applyFill="1" applyBorder="1" applyAlignment="1">
      <alignment horizontal="center" vertical="center"/>
    </xf>
    <xf numFmtId="0" fontId="48" fillId="3" borderId="0" xfId="0" applyFont="1" applyFill="1" applyBorder="1" applyAlignment="1">
      <alignment horizontal="left" vertical="center" wrapText="1" indent="1"/>
    </xf>
    <xf numFmtId="0" fontId="0" fillId="0" borderId="0" xfId="0" applyFont="1" applyAlignment="1">
      <alignment horizontal="left" vertical="center" wrapText="1" indent="1"/>
    </xf>
    <xf numFmtId="0" fontId="0" fillId="3" borderId="0" xfId="0" applyFont="1" applyFill="1" applyAlignment="1">
      <alignment horizontal="left" vertical="center" wrapText="1" indent="1"/>
    </xf>
    <xf numFmtId="165" fontId="4" fillId="3" borderId="22" xfId="0" quotePrefix="1" applyNumberFormat="1" applyFont="1" applyFill="1" applyBorder="1" applyAlignment="1">
      <alignment horizontal="center" vertical="center"/>
    </xf>
    <xf numFmtId="165" fontId="4" fillId="3" borderId="21" xfId="0" quotePrefix="1" applyNumberFormat="1" applyFont="1" applyFill="1" applyBorder="1" applyAlignment="1">
      <alignment horizontal="center" vertical="center"/>
    </xf>
    <xf numFmtId="165" fontId="4" fillId="3" borderId="20" xfId="0" quotePrefix="1" applyNumberFormat="1" applyFont="1" applyFill="1" applyBorder="1" applyAlignment="1">
      <alignment horizontal="center" vertical="center"/>
    </xf>
    <xf numFmtId="10" fontId="4" fillId="3" borderId="20" xfId="0" quotePrefix="1" applyNumberFormat="1" applyFont="1" applyFill="1" applyBorder="1" applyAlignment="1">
      <alignment horizontal="center" vertical="center"/>
    </xf>
    <xf numFmtId="10" fontId="4" fillId="3" borderId="22" xfId="0" quotePrefix="1" applyNumberFormat="1" applyFont="1" applyFill="1" applyBorder="1" applyAlignment="1">
      <alignment horizontal="center"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4"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4" fillId="3" borderId="0" xfId="0" applyFont="1" applyFill="1" applyAlignment="1">
      <alignment horizontal="left" vertical="center" wrapText="1" indent="1"/>
    </xf>
    <xf numFmtId="0" fontId="0" fillId="3" borderId="0" xfId="0" applyFill="1" applyAlignment="1">
      <alignment horizontal="left" vertical="center" wrapText="1" indent="1"/>
    </xf>
    <xf numFmtId="0" fontId="0" fillId="0" borderId="9" xfId="0" applyBorder="1" applyAlignment="1">
      <alignment horizontal="left" vertical="center" wrapText="1" indent="1"/>
    </xf>
    <xf numFmtId="165" fontId="4" fillId="8" borderId="20" xfId="0" quotePrefix="1" applyNumberFormat="1" applyFont="1" applyFill="1" applyBorder="1" applyAlignment="1">
      <alignment horizontal="center" vertical="center"/>
    </xf>
    <xf numFmtId="165" fontId="4" fillId="8" borderId="21" xfId="0" quotePrefix="1" applyNumberFormat="1" applyFont="1" applyFill="1" applyBorder="1" applyAlignment="1">
      <alignment horizontal="center" vertical="center"/>
    </xf>
    <xf numFmtId="0" fontId="0" fillId="0" borderId="0" xfId="0" applyAlignment="1">
      <alignment horizontal="left" vertical="center" wrapText="1" indent="1"/>
    </xf>
    <xf numFmtId="0" fontId="0" fillId="0" borderId="0" xfId="0" applyFill="1" applyAlignment="1">
      <alignment horizontal="left" vertical="center" wrapText="1" indent="1"/>
    </xf>
    <xf numFmtId="0" fontId="4" fillId="8" borderId="0" xfId="0" applyFont="1" applyFill="1" applyAlignment="1">
      <alignment horizontal="left" vertical="center" wrapText="1" indent="1"/>
    </xf>
    <xf numFmtId="0" fontId="0" fillId="8" borderId="0" xfId="0" applyFill="1" applyAlignment="1">
      <alignment horizontal="left" vertical="center" wrapText="1" inden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9" fillId="3" borderId="42" xfId="0" applyFont="1" applyFill="1" applyBorder="1" applyAlignment="1">
      <alignment horizontal="center" vertical="center"/>
    </xf>
    <xf numFmtId="0" fontId="39" fillId="3" borderId="43" xfId="0" applyFont="1" applyFill="1" applyBorder="1" applyAlignment="1">
      <alignment horizontal="center" vertical="center"/>
    </xf>
    <xf numFmtId="0" fontId="39" fillId="3" borderId="44" xfId="0" applyFont="1" applyFill="1" applyBorder="1" applyAlignment="1">
      <alignment horizontal="center" vertical="center"/>
    </xf>
    <xf numFmtId="0" fontId="37" fillId="12" borderId="29" xfId="0" applyFont="1" applyFill="1" applyBorder="1" applyAlignment="1">
      <alignment horizontal="center" vertical="center" wrapText="1"/>
    </xf>
    <xf numFmtId="0" fontId="37" fillId="12" borderId="30" xfId="0" applyFont="1" applyFill="1" applyBorder="1" applyAlignment="1">
      <alignment horizontal="center" vertical="center" wrapText="1"/>
    </xf>
    <xf numFmtId="0" fontId="4" fillId="3" borderId="0" xfId="0" applyFont="1" applyFill="1" applyAlignment="1">
      <alignment horizontal="justify" vertical="center" wrapText="1"/>
    </xf>
    <xf numFmtId="165" fontId="4" fillId="8" borderId="22" xfId="0" quotePrefix="1" applyNumberFormat="1" applyFont="1" applyFill="1" applyBorder="1" applyAlignment="1">
      <alignment horizontal="center" vertical="center"/>
    </xf>
    <xf numFmtId="166" fontId="4" fillId="8" borderId="20" xfId="0" applyNumberFormat="1" applyFont="1" applyFill="1" applyBorder="1" applyAlignment="1">
      <alignment horizontal="center" vertical="center"/>
    </xf>
    <xf numFmtId="166" fontId="4" fillId="8" borderId="22" xfId="0" applyNumberFormat="1" applyFont="1" applyFill="1" applyBorder="1" applyAlignment="1">
      <alignment horizontal="center" vertical="center"/>
    </xf>
    <xf numFmtId="166" fontId="4" fillId="8" borderId="21" xfId="0" applyNumberFormat="1" applyFont="1" applyFill="1" applyBorder="1" applyAlignment="1">
      <alignment horizontal="center" vertical="center"/>
    </xf>
    <xf numFmtId="0" fontId="4" fillId="3" borderId="0" xfId="0" applyFont="1" applyFill="1" applyAlignment="1">
      <alignment vertical="center" wrapText="1"/>
    </xf>
    <xf numFmtId="0" fontId="4" fillId="0" borderId="0" xfId="0" applyFont="1" applyAlignment="1">
      <alignment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15" fontId="5" fillId="3" borderId="0" xfId="0" applyNumberFormat="1" applyFont="1" applyFill="1" applyBorder="1" applyAlignment="1">
      <alignment horizontal="left" vertical="center" wrapText="1" indent="1"/>
    </xf>
    <xf numFmtId="0" fontId="0" fillId="0" borderId="0" xfId="0" applyBorder="1" applyAlignment="1">
      <alignment horizontal="left" vertical="center" wrapText="1" inden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15" fontId="4" fillId="3" borderId="0" xfId="0" applyNumberFormat="1" applyFont="1" applyFill="1" applyBorder="1" applyAlignment="1">
      <alignment horizontal="left" vertical="center" wrapText="1" indent="1"/>
    </xf>
    <xf numFmtId="49" fontId="4" fillId="5" borderId="0" xfId="0" applyNumberFormat="1" applyFont="1" applyFill="1" applyAlignment="1">
      <alignment horizontal="left" vertical="center" wrapText="1" indent="1"/>
    </xf>
    <xf numFmtId="15" fontId="4" fillId="5" borderId="0" xfId="0" applyNumberFormat="1" applyFont="1" applyFill="1" applyBorder="1" applyAlignment="1">
      <alignment horizontal="left" vertical="center" wrapText="1" indent="1"/>
    </xf>
    <xf numFmtId="49" fontId="4" fillId="3" borderId="0" xfId="0" applyNumberFormat="1" applyFont="1" applyFill="1" applyAlignment="1">
      <alignment horizontal="left" vertical="center" wrapText="1" indent="1"/>
    </xf>
    <xf numFmtId="0" fontId="4" fillId="0" borderId="0" xfId="1" applyFont="1" applyFill="1" applyBorder="1" applyAlignment="1">
      <alignment horizontal="left" vertical="center" wrapText="1" indent="1"/>
    </xf>
    <xf numFmtId="15" fontId="4" fillId="3" borderId="0" xfId="0" applyNumberFormat="1" applyFont="1" applyFill="1" applyAlignment="1">
      <alignment horizontal="left" vertical="center" wrapText="1" indent="1"/>
    </xf>
    <xf numFmtId="0" fontId="2" fillId="3" borderId="0" xfId="0" applyFont="1" applyFill="1" applyAlignment="1">
      <alignment vertical="center" wrapText="1"/>
    </xf>
    <xf numFmtId="0" fontId="2" fillId="0" borderId="0" xfId="0" applyFont="1" applyAlignment="1">
      <alignment vertical="center" wrapText="1"/>
    </xf>
    <xf numFmtId="0" fontId="4" fillId="5" borderId="0" xfId="0" applyFont="1" applyFill="1" applyAlignment="1">
      <alignment horizontal="left" vertical="center" wrapText="1" indent="1"/>
    </xf>
    <xf numFmtId="0" fontId="4" fillId="3" borderId="0" xfId="0" applyFont="1" applyFill="1" applyBorder="1" applyAlignment="1">
      <alignment horizontal="justify" vertical="center" wrapText="1"/>
    </xf>
    <xf numFmtId="15" fontId="4" fillId="3" borderId="0" xfId="0" applyNumberFormat="1" applyFont="1" applyFill="1" applyAlignment="1">
      <alignment horizontal="justify" vertical="center" wrapText="1"/>
    </xf>
    <xf numFmtId="15" fontId="4" fillId="3" borderId="0" xfId="0" applyNumberFormat="1" applyFont="1" applyFill="1" applyBorder="1" applyAlignment="1">
      <alignment horizontal="justify" vertical="center" wrapText="1"/>
    </xf>
    <xf numFmtId="49" fontId="4" fillId="3" borderId="0" xfId="0" applyNumberFormat="1" applyFont="1" applyFill="1" applyAlignment="1">
      <alignment horizontal="justify" vertical="center" wrapText="1"/>
    </xf>
    <xf numFmtId="49" fontId="4" fillId="3" borderId="0" xfId="1" applyNumberFormat="1" applyFont="1" applyFill="1" applyAlignment="1">
      <alignment horizontal="justify" vertical="center" wrapText="1"/>
    </xf>
    <xf numFmtId="0" fontId="4" fillId="3" borderId="0" xfId="1" applyFont="1" applyFill="1" applyBorder="1" applyAlignment="1">
      <alignment horizontal="justify" vertical="center" wrapText="1"/>
    </xf>
    <xf numFmtId="15" fontId="5" fillId="3" borderId="0" xfId="0" applyNumberFormat="1" applyFont="1" applyFill="1" applyBorder="1" applyAlignment="1">
      <alignment horizontal="justify" vertical="center" wrapText="1"/>
    </xf>
    <xf numFmtId="15" fontId="4" fillId="3" borderId="0" xfId="0" applyNumberFormat="1" applyFont="1" applyFill="1" applyBorder="1" applyAlignment="1">
      <alignment horizontal="left" vertical="center" wrapText="1"/>
    </xf>
    <xf numFmtId="0" fontId="3" fillId="3" borderId="3" xfId="1" applyFont="1" applyFill="1" applyBorder="1" applyAlignment="1">
      <alignment horizontal="center" vertical="center" wrapText="1"/>
    </xf>
    <xf numFmtId="0" fontId="4" fillId="3" borderId="3" xfId="0" applyFont="1" applyFill="1" applyBorder="1" applyAlignment="1">
      <alignment horizontal="center" vertical="center"/>
    </xf>
    <xf numFmtId="0" fontId="5" fillId="3" borderId="0" xfId="1" applyFont="1" applyFill="1" applyBorder="1" applyAlignment="1">
      <alignment horizontal="left" vertical="center" wrapText="1" indent="1"/>
    </xf>
    <xf numFmtId="0" fontId="7" fillId="3" borderId="3" xfId="0" applyFont="1" applyFill="1" applyBorder="1" applyAlignment="1">
      <alignment horizontal="center" vertical="center" wrapText="1"/>
    </xf>
    <xf numFmtId="3" fontId="17" fillId="8" borderId="20" xfId="0" applyNumberFormat="1" applyFont="1" applyFill="1" applyBorder="1" applyAlignment="1">
      <alignment horizontal="center" vertical="center"/>
    </xf>
    <xf numFmtId="3" fontId="17" fillId="8" borderId="22" xfId="0" applyNumberFormat="1" applyFont="1" applyFill="1" applyBorder="1" applyAlignment="1">
      <alignment horizontal="center" vertical="center"/>
    </xf>
    <xf numFmtId="3" fontId="17" fillId="8" borderId="21"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164" fontId="5" fillId="8" borderId="22" xfId="0" applyNumberFormat="1" applyFont="1" applyFill="1" applyBorder="1" applyAlignment="1">
      <alignment horizontal="center" vertical="center"/>
    </xf>
    <xf numFmtId="164" fontId="5" fillId="8" borderId="21" xfId="0" applyNumberFormat="1" applyFont="1" applyFill="1" applyBorder="1" applyAlignment="1">
      <alignment horizontal="center" vertical="center"/>
    </xf>
    <xf numFmtId="166" fontId="5" fillId="8" borderId="20" xfId="0" applyNumberFormat="1" applyFont="1" applyFill="1" applyBorder="1" applyAlignment="1">
      <alignment horizontal="center" vertical="center"/>
    </xf>
    <xf numFmtId="166" fontId="5" fillId="8" borderId="22" xfId="0" applyNumberFormat="1" applyFont="1" applyFill="1" applyBorder="1" applyAlignment="1">
      <alignment horizontal="center" vertical="center"/>
    </xf>
    <xf numFmtId="166" fontId="5" fillId="8" borderId="21" xfId="0" applyNumberFormat="1" applyFont="1" applyFill="1" applyBorder="1" applyAlignment="1">
      <alignment horizontal="center" vertical="center"/>
    </xf>
    <xf numFmtId="167" fontId="5" fillId="8" borderId="20" xfId="0" applyNumberFormat="1" applyFont="1" applyFill="1" applyBorder="1" applyAlignment="1">
      <alignment horizontal="center" vertical="center"/>
    </xf>
    <xf numFmtId="167" fontId="5" fillId="8" borderId="21" xfId="0" applyNumberFormat="1" applyFont="1" applyFill="1" applyBorder="1" applyAlignment="1">
      <alignment horizontal="center" vertical="center"/>
    </xf>
    <xf numFmtId="0" fontId="4" fillId="3" borderId="0" xfId="1" applyFont="1" applyFill="1" applyBorder="1" applyAlignment="1">
      <alignment horizontal="left" vertical="center" wrapText="1" indent="1"/>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9" xfId="1" applyFont="1" applyFill="1" applyBorder="1" applyAlignment="1">
      <alignment horizontal="left" vertical="center" wrapText="1" indent="1"/>
    </xf>
    <xf numFmtId="0" fontId="20" fillId="3" borderId="0" xfId="0" applyFont="1" applyFill="1" applyAlignment="1">
      <alignment vertical="center"/>
    </xf>
    <xf numFmtId="0" fontId="5" fillId="3" borderId="0" xfId="1" applyFont="1" applyFill="1" applyBorder="1" applyAlignment="1">
      <alignment horizontal="justify" vertical="center" wrapText="1"/>
    </xf>
    <xf numFmtId="0" fontId="4" fillId="3" borderId="3" xfId="21" applyFont="1" applyFill="1" applyBorder="1" applyAlignment="1">
      <alignment horizontal="center" vertical="center" wrapText="1"/>
    </xf>
    <xf numFmtId="0" fontId="20" fillId="3" borderId="3" xfId="0" applyFont="1" applyFill="1" applyBorder="1" applyAlignment="1">
      <alignment horizontal="center" vertical="center" wrapText="1"/>
    </xf>
    <xf numFmtId="0" fontId="3" fillId="3" borderId="3" xfId="21" applyFont="1" applyFill="1" applyBorder="1" applyAlignment="1">
      <alignment horizontal="center" vertical="center" wrapText="1"/>
    </xf>
    <xf numFmtId="49" fontId="4" fillId="3" borderId="0" xfId="0" applyNumberFormat="1" applyFont="1" applyFill="1" applyBorder="1" applyAlignment="1">
      <alignment horizontal="left" vertical="center" wrapText="1" indent="1"/>
    </xf>
    <xf numFmtId="0" fontId="4" fillId="8" borderId="0" xfId="1" applyFont="1" applyFill="1" applyBorder="1" applyAlignment="1">
      <alignment horizontal="left" vertical="center" wrapText="1" indent="1"/>
    </xf>
    <xf numFmtId="0" fontId="29" fillId="3" borderId="3"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4" fillId="3" borderId="0" xfId="0" applyFont="1" applyFill="1" applyAlignment="1">
      <alignment horizontal="left" vertical="center"/>
    </xf>
    <xf numFmtId="0" fontId="0" fillId="3" borderId="0" xfId="0" applyFill="1" applyBorder="1" applyAlignment="1">
      <alignment horizontal="left" vertical="center" wrapText="1" indent="1"/>
    </xf>
    <xf numFmtId="0" fontId="4" fillId="3" borderId="0" xfId="0" applyFont="1" applyFill="1" applyBorder="1" applyAlignment="1">
      <alignment horizontal="left" vertical="center" indent="1"/>
    </xf>
    <xf numFmtId="0" fontId="4" fillId="3" borderId="0" xfId="0" applyFont="1" applyFill="1" applyAlignment="1">
      <alignment horizontal="left" vertical="center" indent="1"/>
    </xf>
    <xf numFmtId="0" fontId="5" fillId="3" borderId="0" xfId="0" applyFont="1" applyFill="1" applyBorder="1" applyAlignment="1">
      <alignment horizontal="left" vertical="center" indent="1"/>
    </xf>
    <xf numFmtId="0" fontId="5" fillId="3" borderId="9" xfId="0" applyFont="1" applyFill="1" applyBorder="1" applyAlignment="1">
      <alignment horizontal="left" vertical="center" indent="1"/>
    </xf>
    <xf numFmtId="0" fontId="0" fillId="3" borderId="0" xfId="0" applyFill="1" applyAlignment="1">
      <alignment horizontal="left" vertical="center"/>
    </xf>
    <xf numFmtId="0" fontId="7" fillId="3" borderId="3" xfId="0" applyFont="1" applyFill="1" applyBorder="1" applyAlignment="1">
      <alignment horizontal="center" vertical="center"/>
    </xf>
    <xf numFmtId="0" fontId="20" fillId="3" borderId="0" xfId="0" applyFont="1" applyFill="1" applyAlignment="1">
      <alignment horizontal="left" vertical="center"/>
    </xf>
    <xf numFmtId="0" fontId="4" fillId="3" borderId="0" xfId="0" quotePrefix="1" applyFont="1" applyFill="1" applyAlignment="1">
      <alignment horizontal="left" vertical="center" wrapText="1" indent="1"/>
    </xf>
    <xf numFmtId="0" fontId="5" fillId="3" borderId="0" xfId="0" applyFont="1" applyFill="1" applyBorder="1" applyAlignment="1">
      <alignment vertical="center" wrapText="1"/>
    </xf>
    <xf numFmtId="0" fontId="4" fillId="3" borderId="0" xfId="0" applyFont="1" applyFill="1" applyBorder="1" applyAlignment="1">
      <alignment vertical="center" wrapText="1"/>
    </xf>
    <xf numFmtId="0" fontId="4" fillId="0" borderId="0" xfId="0" quotePrefix="1" applyFont="1" applyFill="1" applyAlignment="1">
      <alignment horizontal="left" vertical="center" wrapText="1" indent="1"/>
    </xf>
    <xf numFmtId="0" fontId="20" fillId="3" borderId="0" xfId="0" applyFont="1" applyFill="1" applyBorder="1" applyAlignment="1">
      <alignment horizontal="left" vertical="center"/>
    </xf>
    <xf numFmtId="0" fontId="0" fillId="3" borderId="9" xfId="0" applyFill="1" applyBorder="1" applyAlignment="1">
      <alignment horizontal="left" vertical="center" wrapText="1" indent="1"/>
    </xf>
    <xf numFmtId="0" fontId="4" fillId="0" borderId="0" xfId="0" applyFont="1" applyFill="1" applyAlignment="1">
      <alignment horizontal="left" vertical="center" wrapText="1"/>
    </xf>
    <xf numFmtId="0" fontId="5" fillId="3" borderId="0" xfId="0" applyFont="1" applyFill="1" applyBorder="1" applyAlignment="1">
      <alignment horizontal="left" vertical="center"/>
    </xf>
    <xf numFmtId="0" fontId="4" fillId="3" borderId="0" xfId="1" applyFont="1" applyFill="1" applyAlignment="1">
      <alignment horizontal="left" vertical="center" wrapText="1" indent="1"/>
    </xf>
    <xf numFmtId="15" fontId="4" fillId="3" borderId="0" xfId="1" applyNumberFormat="1" applyFont="1" applyFill="1" applyAlignment="1">
      <alignment horizontal="left" vertical="center" wrapText="1" indent="1"/>
    </xf>
    <xf numFmtId="0" fontId="29" fillId="3" borderId="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6" xfId="0" applyFont="1" applyFill="1" applyBorder="1" applyAlignment="1">
      <alignment horizontal="center" vertical="center"/>
    </xf>
    <xf numFmtId="0" fontId="1" fillId="3" borderId="3"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4" fillId="11" borderId="0" xfId="0" applyFont="1" applyFill="1" applyBorder="1" applyAlignment="1">
      <alignment horizontal="left" vertical="center" wrapText="1" indent="1"/>
    </xf>
    <xf numFmtId="0" fontId="0" fillId="11" borderId="0" xfId="0" applyFill="1" applyAlignment="1">
      <alignment horizontal="left" vertical="center" wrapText="1" indent="1"/>
    </xf>
    <xf numFmtId="0" fontId="4" fillId="0" borderId="0" xfId="0" applyFont="1" applyFill="1" applyBorder="1" applyAlignment="1">
      <alignment horizontal="left" vertical="center" wrapText="1" indent="1"/>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0" xfId="0" applyFont="1" applyFill="1" applyAlignment="1">
      <alignment horizontal="left" vertical="center" wrapText="1"/>
    </xf>
    <xf numFmtId="0" fontId="19" fillId="3" borderId="0" xfId="0" applyFont="1" applyFill="1" applyBorder="1" applyAlignment="1">
      <alignment vertical="center" wrapText="1"/>
    </xf>
    <xf numFmtId="0" fontId="5" fillId="3" borderId="0" xfId="0" applyFont="1" applyFill="1" applyAlignment="1">
      <alignment vertical="center"/>
    </xf>
    <xf numFmtId="0" fontId="1" fillId="3" borderId="0" xfId="0" applyFont="1" applyFill="1" applyBorder="1" applyAlignment="1">
      <alignment horizontal="center" vertical="center" wrapText="1"/>
    </xf>
    <xf numFmtId="0" fontId="5" fillId="2" borderId="0" xfId="0" applyFont="1" applyFill="1" applyAlignment="1">
      <alignment horizontal="left" vertical="center"/>
    </xf>
    <xf numFmtId="0" fontId="4" fillId="2" borderId="0" xfId="0" applyFont="1" applyFill="1" applyAlignment="1">
      <alignment horizontal="left" vertical="center"/>
    </xf>
    <xf numFmtId="0" fontId="5"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25" fillId="2" borderId="0" xfId="0" applyFont="1" applyFill="1" applyAlignment="1">
      <alignment horizontal="center" vertical="center"/>
    </xf>
    <xf numFmtId="0" fontId="2" fillId="3" borderId="0" xfId="0" applyFont="1" applyFill="1" applyAlignment="1">
      <alignment horizontal="left" vertical="center" wrapText="1" indent="1"/>
    </xf>
    <xf numFmtId="0" fontId="1" fillId="2" borderId="12" xfId="0" applyFont="1" applyFill="1" applyBorder="1" applyAlignment="1">
      <alignment horizontal="center" vertical="center"/>
    </xf>
  </cellXfs>
  <cellStyles count="24">
    <cellStyle name="DEFINITION" xfId="3"/>
    <cellStyle name="FILET_HAUT" xfId="4"/>
    <cellStyle name="Lien hypertexte" xfId="23" builtinId="8"/>
    <cellStyle name="Milliers 2" xfId="20"/>
    <cellStyle name="Normal" xfId="0" builtinId="0"/>
    <cellStyle name="Normal 2" xfId="1"/>
    <cellStyle name="Normal 3" xfId="19"/>
    <cellStyle name="Normal 4" xfId="2"/>
    <cellStyle name="Normal 4 2" xfId="21"/>
    <cellStyle name="NOTE01" xfId="5"/>
    <cellStyle name="Pourcentage" xfId="22" builtinId="5"/>
    <cellStyle name="Pourcentage 2" xfId="7"/>
    <cellStyle name="Pourcentage 3" xfId="6"/>
    <cellStyle name="REMARQ01" xfId="8"/>
    <cellStyle name="SOURSITU" xfId="9"/>
    <cellStyle name="SOUS TOT" xfId="10"/>
    <cellStyle name="TABL01" xfId="11"/>
    <cellStyle name="TITCOL01" xfId="12"/>
    <cellStyle name="TITCOLG1" xfId="13"/>
    <cellStyle name="TITLIG01" xfId="14"/>
    <cellStyle name="TITRE01" xfId="15"/>
    <cellStyle name="TOTAL01" xfId="16"/>
    <cellStyle name="TOTALG1" xfId="17"/>
    <cellStyle name="UNITE"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50643255325149E-2"/>
          <c:y val="4.1208846487656797E-2"/>
          <c:w val="0.94540362535305733"/>
          <c:h val="0.73401145833333337"/>
        </c:manualLayout>
      </c:layout>
      <c:lineChart>
        <c:grouping val="standard"/>
        <c:varyColors val="0"/>
        <c:ser>
          <c:idx val="0"/>
          <c:order val="0"/>
          <c:tx>
            <c:strRef>
              <c:f>'5.1-7 source'!$A$13</c:f>
              <c:strCache>
                <c:ptCount val="1"/>
                <c:pt idx="0">
                  <c:v>SRE / Pensions civiles de droit direct hors La Poste et Orange (1)</c:v>
                </c:pt>
              </c:strCache>
            </c:strRef>
          </c:tx>
          <c:spPr>
            <a:ln w="12700"/>
          </c:spPr>
          <c:cat>
            <c:numRef>
              <c:f>'5.1-7 source'!$B$11:$R$11</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'5.1-7 source'!$B$13:$R$13</c:f>
              <c:numCache>
                <c:formatCode>#,##0</c:formatCode>
                <c:ptCount val="17"/>
                <c:pt idx="0">
                  <c:v>100</c:v>
                </c:pt>
                <c:pt idx="1">
                  <c:v>98.279752812109436</c:v>
                </c:pt>
                <c:pt idx="2">
                  <c:v>107.07193445354812</c:v>
                </c:pt>
                <c:pt idx="3">
                  <c:v>112.71004027218441</c:v>
                </c:pt>
                <c:pt idx="4">
                  <c:v>114.46153312039995</c:v>
                </c:pt>
                <c:pt idx="5">
                  <c:v>94.250798500208305</c:v>
                </c:pt>
                <c:pt idx="6">
                  <c:v>97.486460213859189</c:v>
                </c:pt>
                <c:pt idx="7">
                  <c:v>102.55693653659215</c:v>
                </c:pt>
                <c:pt idx="8">
                  <c:v>74.477503124566027</c:v>
                </c:pt>
                <c:pt idx="9">
                  <c:v>79.791001249826408</c:v>
                </c:pt>
                <c:pt idx="10">
                  <c:v>79.791001249826408</c:v>
                </c:pt>
                <c:pt idx="11">
                  <c:v>76.784474378558528</c:v>
                </c:pt>
                <c:pt idx="12">
                  <c:v>71.908415497847514</c:v>
                </c:pt>
                <c:pt idx="13">
                  <c:v>72.493403693931398</c:v>
                </c:pt>
                <c:pt idx="14">
                  <c:v>80.030551312317726</c:v>
                </c:pt>
                <c:pt idx="15">
                  <c:v>75.593667546174132</c:v>
                </c:pt>
                <c:pt idx="16">
                  <c:v>73.710248576586565</c:v>
                </c:pt>
              </c:numCache>
            </c:numRef>
          </c:val>
          <c:smooth val="0"/>
        </c:ser>
        <c:ser>
          <c:idx val="5"/>
          <c:order val="1"/>
          <c:tx>
            <c:strRef>
              <c:f>'5.1-7 source'!$A$14</c:f>
              <c:strCache>
                <c:ptCount val="1"/>
                <c:pt idx="0">
                  <c:v>SRE / Pensions militaires de droit direct (1)</c:v>
                </c:pt>
              </c:strCache>
            </c:strRef>
          </c:tx>
          <c:spPr>
            <a:ln w="12700"/>
          </c:spPr>
          <c:cat>
            <c:numRef>
              <c:f>'5.1-7 source'!$B$11:$R$11</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'5.1-7 source'!$B$14:$R$14</c:f>
              <c:numCache>
                <c:formatCode>#,##0</c:formatCode>
                <c:ptCount val="17"/>
                <c:pt idx="0">
                  <c:v>100</c:v>
                </c:pt>
                <c:pt idx="1">
                  <c:v>92.392951875710494</c:v>
                </c:pt>
                <c:pt idx="2">
                  <c:v>92.080333459643811</c:v>
                </c:pt>
                <c:pt idx="3">
                  <c:v>102.61462675255778</c:v>
                </c:pt>
                <c:pt idx="4">
                  <c:v>117.65820386510042</c:v>
                </c:pt>
                <c:pt idx="5">
                  <c:v>115.11936339522546</c:v>
                </c:pt>
                <c:pt idx="6">
                  <c:v>123.8821523304282</c:v>
                </c:pt>
                <c:pt idx="7">
                  <c:v>127.91777188328912</c:v>
                </c:pt>
                <c:pt idx="8">
                  <c:v>108.13755210306934</c:v>
                </c:pt>
                <c:pt idx="9">
                  <c:v>112.06896551724138</c:v>
                </c:pt>
                <c:pt idx="10">
                  <c:v>112.07841802782819</c:v>
                </c:pt>
                <c:pt idx="11">
                  <c:v>106.20840895341804</c:v>
                </c:pt>
                <c:pt idx="12">
                  <c:v>107.87205081669693</c:v>
                </c:pt>
                <c:pt idx="13">
                  <c:v>109.8476255293406</c:v>
                </c:pt>
                <c:pt idx="14">
                  <c:v>112.82516636418634</c:v>
                </c:pt>
                <c:pt idx="15">
                  <c:v>123.54431336963098</c:v>
                </c:pt>
                <c:pt idx="16">
                  <c:v>112.95750151240171</c:v>
                </c:pt>
              </c:numCache>
            </c:numRef>
          </c:val>
          <c:smooth val="0"/>
        </c:ser>
        <c:ser>
          <c:idx val="1"/>
          <c:order val="2"/>
          <c:tx>
            <c:strRef>
              <c:f>'5.1-7 source'!$A$15</c:f>
              <c:strCache>
                <c:ptCount val="1"/>
                <c:pt idx="0">
                  <c:v>FSPOEIE / Pensions de droit direct des ouvriers d'État (2)</c:v>
                </c:pt>
              </c:strCache>
            </c:strRef>
          </c:tx>
          <c:spPr>
            <a:ln w="12700"/>
          </c:spPr>
          <c:cat>
            <c:numRef>
              <c:f>'5.1-7 source'!$B$11:$R$11</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'5.1-7 source'!$B$15:$R$15</c:f>
              <c:numCache>
                <c:formatCode>#,##0</c:formatCode>
                <c:ptCount val="17"/>
                <c:pt idx="0">
                  <c:v>100</c:v>
                </c:pt>
                <c:pt idx="1">
                  <c:v>100.49559471365639</c:v>
                </c:pt>
                <c:pt idx="2">
                  <c:v>143.83259911894274</c:v>
                </c:pt>
                <c:pt idx="3">
                  <c:v>137.83039647577093</c:v>
                </c:pt>
                <c:pt idx="4">
                  <c:v>170.42951541850221</c:v>
                </c:pt>
                <c:pt idx="5">
                  <c:v>133.5352422907489</c:v>
                </c:pt>
                <c:pt idx="6">
                  <c:v>142.67621145374449</c:v>
                </c:pt>
                <c:pt idx="7">
                  <c:v>140.25330396475772</c:v>
                </c:pt>
                <c:pt idx="8">
                  <c:v>111.72907488986785</c:v>
                </c:pt>
                <c:pt idx="9">
                  <c:v>136.01321585903085</c:v>
                </c:pt>
                <c:pt idx="10">
                  <c:v>131.93832599118943</c:v>
                </c:pt>
                <c:pt idx="11">
                  <c:v>117.62114537444934</c:v>
                </c:pt>
                <c:pt idx="12">
                  <c:v>125.93612334801762</c:v>
                </c:pt>
                <c:pt idx="13">
                  <c:v>146.75110132158591</c:v>
                </c:pt>
                <c:pt idx="14">
                  <c:v>120.87004405286343</c:v>
                </c:pt>
                <c:pt idx="15">
                  <c:v>116.74008810572687</c:v>
                </c:pt>
                <c:pt idx="16">
                  <c:v>110.07709251101322</c:v>
                </c:pt>
              </c:numCache>
            </c:numRef>
          </c:val>
          <c:smooth val="0"/>
        </c:ser>
        <c:ser>
          <c:idx val="6"/>
          <c:order val="3"/>
          <c:tx>
            <c:strRef>
              <c:f>'5.1-7 source'!$A$16</c:f>
              <c:strCache>
                <c:ptCount val="1"/>
                <c:pt idx="0">
                  <c:v>CNRACL / Pensions de droit direct de la FPT</c:v>
                </c:pt>
              </c:strCache>
            </c:strRef>
          </c:tx>
          <c:spPr>
            <a:ln w="12700"/>
          </c:spPr>
          <c:cat>
            <c:numRef>
              <c:f>'5.1-7 source'!$B$11:$R$11</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'5.1-7 source'!$B$16:$R$16</c:f>
              <c:numCache>
                <c:formatCode>#,##0</c:formatCode>
                <c:ptCount val="17"/>
                <c:pt idx="0">
                  <c:v>100</c:v>
                </c:pt>
                <c:pt idx="1">
                  <c:v>127.75174931548524</c:v>
                </c:pt>
                <c:pt idx="2">
                  <c:v>179.25159720109522</c:v>
                </c:pt>
                <c:pt idx="3">
                  <c:v>172.66200182537267</c:v>
                </c:pt>
                <c:pt idx="4">
                  <c:v>199.07514450867052</c:v>
                </c:pt>
                <c:pt idx="5">
                  <c:v>151.57286279282019</c:v>
                </c:pt>
                <c:pt idx="6">
                  <c:v>175.22969272893215</c:v>
                </c:pt>
                <c:pt idx="7">
                  <c:v>211.4450867052023</c:v>
                </c:pt>
                <c:pt idx="8">
                  <c:v>160.74231822330393</c:v>
                </c:pt>
                <c:pt idx="9">
                  <c:v>197.45664739884393</c:v>
                </c:pt>
                <c:pt idx="10">
                  <c:v>199.46455734712504</c:v>
                </c:pt>
                <c:pt idx="11">
                  <c:v>201.807118953453</c:v>
                </c:pt>
                <c:pt idx="12">
                  <c:v>221.48463644660785</c:v>
                </c:pt>
                <c:pt idx="13">
                  <c:v>248.2263462123517</c:v>
                </c:pt>
                <c:pt idx="14">
                  <c:v>262.47642226954667</c:v>
                </c:pt>
                <c:pt idx="15">
                  <c:v>265.18405841192578</c:v>
                </c:pt>
                <c:pt idx="16">
                  <c:v>265.75600851840585</c:v>
                </c:pt>
              </c:numCache>
            </c:numRef>
          </c:val>
          <c:smooth val="0"/>
        </c:ser>
        <c:ser>
          <c:idx val="2"/>
          <c:order val="4"/>
          <c:tx>
            <c:strRef>
              <c:f>'5.1-7 source'!$A$17</c:f>
              <c:strCache>
                <c:ptCount val="1"/>
                <c:pt idx="0">
                  <c:v>CNRACL / Pensions de droit direct de la FPH</c:v>
                </c:pt>
              </c:strCache>
            </c:strRef>
          </c:tx>
          <c:spPr>
            <a:ln w="12700"/>
          </c:spPr>
          <c:cat>
            <c:numRef>
              <c:f>'5.1-7 source'!$B$11:$R$11</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'5.1-7 source'!$B$17:$R$17</c:f>
              <c:numCache>
                <c:formatCode>#,##0</c:formatCode>
                <c:ptCount val="17"/>
                <c:pt idx="0">
                  <c:v>100</c:v>
                </c:pt>
                <c:pt idx="1">
                  <c:v>134.6034165237823</c:v>
                </c:pt>
                <c:pt idx="2">
                  <c:v>152.73385406744143</c:v>
                </c:pt>
                <c:pt idx="3">
                  <c:v>157.07118816282465</c:v>
                </c:pt>
                <c:pt idx="4">
                  <c:v>189.71232615736332</c:v>
                </c:pt>
                <c:pt idx="5">
                  <c:v>141.54442115958597</c:v>
                </c:pt>
                <c:pt idx="6">
                  <c:v>159.57325204800915</c:v>
                </c:pt>
                <c:pt idx="7">
                  <c:v>199.60627421096081</c:v>
                </c:pt>
                <c:pt idx="8">
                  <c:v>118.87343621007176</c:v>
                </c:pt>
                <c:pt idx="9">
                  <c:v>137.77862449990474</c:v>
                </c:pt>
                <c:pt idx="10">
                  <c:v>138.10249571346924</c:v>
                </c:pt>
                <c:pt idx="11">
                  <c:v>133.52384581190069</c:v>
                </c:pt>
                <c:pt idx="12">
                  <c:v>145.09430367689083</c:v>
                </c:pt>
                <c:pt idx="13">
                  <c:v>161.74509430367689</c:v>
                </c:pt>
                <c:pt idx="14">
                  <c:v>165.48548929954913</c:v>
                </c:pt>
                <c:pt idx="15">
                  <c:v>156.86797485235283</c:v>
                </c:pt>
                <c:pt idx="16">
                  <c:v>146.45329269067125</c:v>
                </c:pt>
              </c:numCache>
            </c:numRef>
          </c:val>
          <c:smooth val="0"/>
        </c:ser>
        <c:dLbls>
          <c:showLegendKey val="0"/>
          <c:showVal val="0"/>
          <c:showCatName val="0"/>
          <c:showSerName val="0"/>
          <c:showPercent val="0"/>
          <c:showBubbleSize val="0"/>
        </c:dLbls>
        <c:marker val="1"/>
        <c:smooth val="0"/>
        <c:axId val="641571160"/>
        <c:axId val="641584096"/>
      </c:lineChart>
      <c:catAx>
        <c:axId val="641571160"/>
        <c:scaling>
          <c:orientation val="minMax"/>
        </c:scaling>
        <c:delete val="0"/>
        <c:axPos val="b"/>
        <c:numFmt formatCode="General" sourceLinked="1"/>
        <c:majorTickMark val="out"/>
        <c:minorTickMark val="none"/>
        <c:tickLblPos val="nextTo"/>
        <c:txPr>
          <a:bodyPr rot="0" vert="horz"/>
          <a:lstStyle/>
          <a:p>
            <a:pPr>
              <a:defRPr/>
            </a:pPr>
            <a:endParaRPr lang="fr-FR"/>
          </a:p>
        </c:txPr>
        <c:crossAx val="641584096"/>
        <c:crosses val="autoZero"/>
        <c:auto val="1"/>
        <c:lblAlgn val="ctr"/>
        <c:lblOffset val="100"/>
        <c:tickLblSkip val="1"/>
        <c:tickMarkSkip val="1"/>
        <c:noMultiLvlLbl val="0"/>
      </c:catAx>
      <c:valAx>
        <c:axId val="641584096"/>
        <c:scaling>
          <c:orientation val="minMax"/>
          <c:max val="270"/>
          <c:min val="20"/>
        </c:scaling>
        <c:delete val="0"/>
        <c:axPos val="l"/>
        <c:majorGridlines>
          <c:spPr>
            <a:ln>
              <a:solidFill>
                <a:schemeClr val="bg1">
                  <a:lumMod val="85000"/>
                </a:schemeClr>
              </a:solidFill>
              <a:prstDash val="sysDash"/>
            </a:ln>
          </c:spPr>
        </c:majorGridlines>
        <c:numFmt formatCode="#,##0" sourceLinked="1"/>
        <c:majorTickMark val="out"/>
        <c:minorTickMark val="none"/>
        <c:tickLblPos val="nextTo"/>
        <c:txPr>
          <a:bodyPr rot="0" vert="horz"/>
          <a:lstStyle/>
          <a:p>
            <a:pPr>
              <a:defRPr/>
            </a:pPr>
            <a:endParaRPr lang="fr-FR"/>
          </a:p>
        </c:txPr>
        <c:crossAx val="641571160"/>
        <c:crosses val="autoZero"/>
        <c:crossBetween val="between"/>
      </c:valAx>
    </c:plotArea>
    <c:legend>
      <c:legendPos val="b"/>
      <c:layout>
        <c:manualLayout>
          <c:xMode val="edge"/>
          <c:yMode val="edge"/>
          <c:x val="0"/>
          <c:y val="0.87796249999999998"/>
          <c:w val="1"/>
          <c:h val="0.12087928303045994"/>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'5.1-16 source'!$B$4</c:f>
              <c:strCache>
                <c:ptCount val="1"/>
                <c:pt idx="0">
                  <c:v>50 ans et moins</c:v>
                </c:pt>
              </c:strCache>
            </c:strRef>
          </c:tx>
          <c:dLbls>
            <c:numFmt formatCode="0%" sourceLinked="0"/>
            <c:spPr>
              <a:noFill/>
              <a:ln>
                <a:noFill/>
              </a:ln>
              <a:effectLst/>
            </c:spPr>
            <c:txPr>
              <a:bodyPr wrap="square" lIns="38100" tIns="19050" rIns="38100" bIns="19050" anchor="ctr">
                <a:spAutoFit/>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source'!$B$5:$B$23</c:f>
              <c:numCache>
                <c:formatCode>0.0%</c:formatCode>
                <c:ptCount val="19"/>
                <c:pt idx="0">
                  <c:v>6.3670175880980895E-2</c:v>
                </c:pt>
                <c:pt idx="1">
                  <c:v>0.10120859857920472</c:v>
                </c:pt>
                <c:pt idx="2">
                  <c:v>5.0723057917302521E-2</c:v>
                </c:pt>
                <c:pt idx="3">
                  <c:v>5.9842519685039369E-2</c:v>
                </c:pt>
                <c:pt idx="4">
                  <c:v>3.4426924707968695E-2</c:v>
                </c:pt>
                <c:pt idx="5">
                  <c:v>4.1098636728147557E-2</c:v>
                </c:pt>
                <c:pt idx="6">
                  <c:v>3.6441874537752973E-2</c:v>
                </c:pt>
                <c:pt idx="7">
                  <c:v>3.1444835998915698E-2</c:v>
                </c:pt>
                <c:pt idx="8">
                  <c:v>3.2611653127064953E-2</c:v>
                </c:pt>
                <c:pt idx="9">
                  <c:v>8.9892637062448377E-2</c:v>
                </c:pt>
                <c:pt idx="10">
                  <c:v>5.0511536321219122E-3</c:v>
                </c:pt>
                <c:pt idx="11">
                  <c:v>2.5673501523294424E-3</c:v>
                </c:pt>
                <c:pt idx="12">
                  <c:v>2.2705380487133618E-3</c:v>
                </c:pt>
                <c:pt idx="13">
                  <c:v>1.2280821450501467E-3</c:v>
                </c:pt>
                <c:pt idx="14">
                  <c:v>9.9360367633360243E-4</c:v>
                </c:pt>
                <c:pt idx="15">
                  <c:v>9.5134547431367214E-4</c:v>
                </c:pt>
                <c:pt idx="16">
                  <c:v>6.0639616124864881E-4</c:v>
                </c:pt>
                <c:pt idx="17">
                  <c:v>6.3237774030354128E-4</c:v>
                </c:pt>
                <c:pt idx="18">
                  <c:v>5.1216389244558254E-4</c:v>
                </c:pt>
              </c:numCache>
            </c:numRef>
          </c:val>
        </c:ser>
        <c:ser>
          <c:idx val="1"/>
          <c:order val="1"/>
          <c:tx>
            <c:strRef>
              <c:f>'5.1-16 source'!$C$4</c:f>
              <c:strCache>
                <c:ptCount val="1"/>
                <c:pt idx="0">
                  <c:v>51 à 54 ans</c:v>
                </c:pt>
              </c:strCache>
            </c:strRef>
          </c:tx>
          <c:dLbls>
            <c:numFmt formatCode="0%" sourceLinked="0"/>
            <c:spPr>
              <a:noFill/>
              <a:ln>
                <a:noFill/>
              </a:ln>
              <a:effectLst/>
            </c:spPr>
            <c:txPr>
              <a:bodyPr wrap="square" lIns="38100" tIns="19050" rIns="38100" bIns="19050" anchor="ctr">
                <a:spAutoFit/>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source'!$C$5:$C$23</c:f>
              <c:numCache>
                <c:formatCode>0.0%</c:formatCode>
                <c:ptCount val="19"/>
                <c:pt idx="0">
                  <c:v>3.5554434848389334E-2</c:v>
                </c:pt>
                <c:pt idx="1">
                  <c:v>5.6185995017990591E-2</c:v>
                </c:pt>
                <c:pt idx="2">
                  <c:v>2.41261536225565E-2</c:v>
                </c:pt>
                <c:pt idx="3">
                  <c:v>2.7615298087739031E-2</c:v>
                </c:pt>
                <c:pt idx="4">
                  <c:v>1.8235090018890475E-2</c:v>
                </c:pt>
                <c:pt idx="5">
                  <c:v>2.1772253408179631E-2</c:v>
                </c:pt>
                <c:pt idx="6">
                  <c:v>2.1582733812949641E-2</c:v>
                </c:pt>
                <c:pt idx="7">
                  <c:v>1.8252462275232674E-2</c:v>
                </c:pt>
                <c:pt idx="8">
                  <c:v>2.2039102888016481E-2</c:v>
                </c:pt>
                <c:pt idx="9">
                  <c:v>7.337526205450734E-2</c:v>
                </c:pt>
                <c:pt idx="10">
                  <c:v>4.0666067377252684E-3</c:v>
                </c:pt>
                <c:pt idx="11">
                  <c:v>2.4988874816006573E-3</c:v>
                </c:pt>
                <c:pt idx="12">
                  <c:v>2.580156873537911E-3</c:v>
                </c:pt>
                <c:pt idx="13">
                  <c:v>1.3304223238043255E-3</c:v>
                </c:pt>
                <c:pt idx="14">
                  <c:v>2.049307582438055E-3</c:v>
                </c:pt>
                <c:pt idx="15">
                  <c:v>2.6365860288121773E-3</c:v>
                </c:pt>
                <c:pt idx="16">
                  <c:v>2.003743837169448E-3</c:v>
                </c:pt>
                <c:pt idx="17">
                  <c:v>1.6072934232715008E-3</c:v>
                </c:pt>
                <c:pt idx="18">
                  <c:v>1.1011523687580026E-3</c:v>
                </c:pt>
              </c:numCache>
            </c:numRef>
          </c:val>
        </c:ser>
        <c:ser>
          <c:idx val="2"/>
          <c:order val="2"/>
          <c:tx>
            <c:strRef>
              <c:f>'5.1-16 source'!$D$4</c:f>
              <c:strCache>
                <c:ptCount val="1"/>
                <c:pt idx="0">
                  <c:v>55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source'!$D$5:$D$23</c:f>
              <c:numCache>
                <c:formatCode>0.0%</c:formatCode>
                <c:ptCount val="19"/>
                <c:pt idx="0">
                  <c:v>6.7137363676479864E-2</c:v>
                </c:pt>
                <c:pt idx="1">
                  <c:v>6.4996770919826558E-2</c:v>
                </c:pt>
                <c:pt idx="2">
                  <c:v>5.3629823413996074E-2</c:v>
                </c:pt>
                <c:pt idx="3">
                  <c:v>5.6467941507311589E-2</c:v>
                </c:pt>
                <c:pt idx="4">
                  <c:v>3.5275068429777554E-2</c:v>
                </c:pt>
                <c:pt idx="5">
                  <c:v>3.656776263031275E-2</c:v>
                </c:pt>
                <c:pt idx="6">
                  <c:v>3.3954145095138839E-2</c:v>
                </c:pt>
                <c:pt idx="7">
                  <c:v>3.3839342188488296E-2</c:v>
                </c:pt>
                <c:pt idx="8">
                  <c:v>3.1678781047148913E-2</c:v>
                </c:pt>
                <c:pt idx="9">
                  <c:v>3.5385299536242934E-2</c:v>
                </c:pt>
                <c:pt idx="10">
                  <c:v>1.6480458884465563E-2</c:v>
                </c:pt>
                <c:pt idx="11">
                  <c:v>1.2152124054359361E-2</c:v>
                </c:pt>
                <c:pt idx="12">
                  <c:v>2.6145589651850832E-3</c:v>
                </c:pt>
                <c:pt idx="13">
                  <c:v>1.944463396329399E-3</c:v>
                </c:pt>
                <c:pt idx="14">
                  <c:v>2.3598087312923059E-3</c:v>
                </c:pt>
                <c:pt idx="15">
                  <c:v>1.8211470508290295E-3</c:v>
                </c:pt>
                <c:pt idx="16">
                  <c:v>1.5555379788552296E-3</c:v>
                </c:pt>
                <c:pt idx="17">
                  <c:v>1.4491989881956155E-3</c:v>
                </c:pt>
                <c:pt idx="18">
                  <c:v>1.4340588988476313E-3</c:v>
                </c:pt>
              </c:numCache>
            </c:numRef>
          </c:val>
        </c:ser>
        <c:ser>
          <c:idx val="3"/>
          <c:order val="3"/>
          <c:tx>
            <c:strRef>
              <c:f>'5.1-16 source'!$E$4</c:f>
              <c:strCache>
                <c:ptCount val="1"/>
                <c:pt idx="0">
                  <c:v>56 à 59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source'!$E$5:$E$23</c:f>
              <c:numCache>
                <c:formatCode>0.0%</c:formatCode>
                <c:ptCount val="19"/>
                <c:pt idx="0">
                  <c:v>7.218054592447834E-2</c:v>
                </c:pt>
                <c:pt idx="1">
                  <c:v>9.0598763723590742E-2</c:v>
                </c:pt>
                <c:pt idx="2">
                  <c:v>5.9734030957052542E-2</c:v>
                </c:pt>
                <c:pt idx="3">
                  <c:v>9.8256467941507317E-2</c:v>
                </c:pt>
                <c:pt idx="4">
                  <c:v>0.23593816261228268</c:v>
                </c:pt>
                <c:pt idx="5">
                  <c:v>0.23091419406575781</c:v>
                </c:pt>
                <c:pt idx="6">
                  <c:v>0.31079809049956297</c:v>
                </c:pt>
                <c:pt idx="7">
                  <c:v>0.13879100027107616</c:v>
                </c:pt>
                <c:pt idx="8">
                  <c:v>0.13713219574765811</c:v>
                </c:pt>
                <c:pt idx="9">
                  <c:v>0.12854964741757194</c:v>
                </c:pt>
                <c:pt idx="10">
                  <c:v>0.12734900047087025</c:v>
                </c:pt>
                <c:pt idx="11">
                  <c:v>0.10645945298326087</c:v>
                </c:pt>
                <c:pt idx="12">
                  <c:v>7.0008256501995325E-2</c:v>
                </c:pt>
                <c:pt idx="13">
                  <c:v>6.0448932250801668E-2</c:v>
                </c:pt>
                <c:pt idx="14">
                  <c:v>5.1450040365149351E-2</c:v>
                </c:pt>
                <c:pt idx="15">
                  <c:v>5.2133731992389236E-2</c:v>
                </c:pt>
                <c:pt idx="16">
                  <c:v>4.2526826438872629E-2</c:v>
                </c:pt>
                <c:pt idx="17">
                  <c:v>4.0472175379426642E-2</c:v>
                </c:pt>
                <c:pt idx="18">
                  <c:v>3.259923175416133E-2</c:v>
                </c:pt>
              </c:numCache>
            </c:numRef>
          </c:val>
        </c:ser>
        <c:ser>
          <c:idx val="4"/>
          <c:order val="4"/>
          <c:tx>
            <c:strRef>
              <c:f>'5.1-16 source'!$F$4</c:f>
              <c:strCache>
                <c:ptCount val="1"/>
                <c:pt idx="0">
                  <c:v>60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source'!$F$5:$F$23</c:f>
              <c:numCache>
                <c:formatCode>0.0%</c:formatCode>
                <c:ptCount val="19"/>
                <c:pt idx="0">
                  <c:v>0.60057996595851981</c:v>
                </c:pt>
                <c:pt idx="1">
                  <c:v>0.52698588430667037</c:v>
                </c:pt>
                <c:pt idx="2">
                  <c:v>0.66826538768984811</c:v>
                </c:pt>
                <c:pt idx="3">
                  <c:v>0.59015748031496063</c:v>
                </c:pt>
                <c:pt idx="4">
                  <c:v>0.54539496511045149</c:v>
                </c:pt>
                <c:pt idx="5">
                  <c:v>0.50862068965517238</c:v>
                </c:pt>
                <c:pt idx="6">
                  <c:v>0.42224164593558799</c:v>
                </c:pt>
                <c:pt idx="7">
                  <c:v>0.53361344537815125</c:v>
                </c:pt>
                <c:pt idx="8">
                  <c:v>0.51101955144400824</c:v>
                </c:pt>
                <c:pt idx="9">
                  <c:v>0.38075725811574868</c:v>
                </c:pt>
                <c:pt idx="10">
                  <c:v>0.43512692093660377</c:v>
                </c:pt>
                <c:pt idx="11">
                  <c:v>0.46256803477903674</c:v>
                </c:pt>
                <c:pt idx="12">
                  <c:v>0.3111669189486721</c:v>
                </c:pt>
                <c:pt idx="13">
                  <c:v>0.32366787200654978</c:v>
                </c:pt>
                <c:pt idx="14">
                  <c:v>0.31469291436378316</c:v>
                </c:pt>
                <c:pt idx="15">
                  <c:v>0.30682250611579232</c:v>
                </c:pt>
                <c:pt idx="16">
                  <c:v>0.27182367054232909</c:v>
                </c:pt>
                <c:pt idx="17">
                  <c:v>0.25421585160202359</c:v>
                </c:pt>
                <c:pt idx="18">
                  <c:v>0.23615877080665812</c:v>
                </c:pt>
              </c:numCache>
            </c:numRef>
          </c:val>
        </c:ser>
        <c:ser>
          <c:idx val="5"/>
          <c:order val="5"/>
          <c:tx>
            <c:strRef>
              <c:f>'5.1-16 source'!$G$4</c:f>
              <c:strCache>
                <c:ptCount val="1"/>
                <c:pt idx="0">
                  <c:v>61 à 64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source'!$G$5:$G$23</c:f>
              <c:numCache>
                <c:formatCode>0.0%</c:formatCode>
                <c:ptCount val="19"/>
                <c:pt idx="0">
                  <c:v>0.11151736745886655</c:v>
                </c:pt>
                <c:pt idx="1">
                  <c:v>0.12002952301872867</c:v>
                </c:pt>
                <c:pt idx="2">
                  <c:v>9.6795291039895356E-2</c:v>
                </c:pt>
                <c:pt idx="3">
                  <c:v>0.12165354330708661</c:v>
                </c:pt>
                <c:pt idx="4">
                  <c:v>9.553182466556151E-2</c:v>
                </c:pt>
                <c:pt idx="5">
                  <c:v>0.11956696070569367</c:v>
                </c:pt>
                <c:pt idx="6">
                  <c:v>0.13578296241511464</c:v>
                </c:pt>
                <c:pt idx="7">
                  <c:v>0.18500948766603414</c:v>
                </c:pt>
                <c:pt idx="8">
                  <c:v>0.20538733626151515</c:v>
                </c:pt>
                <c:pt idx="9">
                  <c:v>0.21332825106410011</c:v>
                </c:pt>
                <c:pt idx="10">
                  <c:v>0.2932237489833483</c:v>
                </c:pt>
                <c:pt idx="11">
                  <c:v>0.31198439051107385</c:v>
                </c:pt>
                <c:pt idx="12">
                  <c:v>0.48475987340030274</c:v>
                </c:pt>
                <c:pt idx="13">
                  <c:v>0.47421027495394691</c:v>
                </c:pt>
                <c:pt idx="14">
                  <c:v>0.51083649009501331</c:v>
                </c:pt>
                <c:pt idx="15">
                  <c:v>0.52685512367491161</c:v>
                </c:pt>
                <c:pt idx="16">
                  <c:v>0.55846449945951648</c:v>
                </c:pt>
                <c:pt idx="17">
                  <c:v>0.57319772344013487</c:v>
                </c:pt>
                <c:pt idx="18">
                  <c:v>0.59344430217669653</c:v>
                </c:pt>
              </c:numCache>
            </c:numRef>
          </c:val>
        </c:ser>
        <c:ser>
          <c:idx val="6"/>
          <c:order val="6"/>
          <c:tx>
            <c:strRef>
              <c:f>'5.1-16 source'!$H$4</c:f>
              <c:strCache>
                <c:ptCount val="1"/>
                <c:pt idx="0">
                  <c:v>65 ans et plus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source'!$H$5:$H$23</c:f>
              <c:numCache>
                <c:formatCode>0.0%</c:formatCode>
                <c:ptCount val="19"/>
                <c:pt idx="0">
                  <c:v>4.9360146252285193E-2</c:v>
                </c:pt>
                <c:pt idx="1">
                  <c:v>3.9994464433988373E-2</c:v>
                </c:pt>
                <c:pt idx="2">
                  <c:v>4.6726255359348885E-2</c:v>
                </c:pt>
                <c:pt idx="3">
                  <c:v>4.6006749156355456E-2</c:v>
                </c:pt>
                <c:pt idx="4">
                  <c:v>3.5197964455067655E-2</c:v>
                </c:pt>
                <c:pt idx="5">
                  <c:v>4.1459502806736166E-2</c:v>
                </c:pt>
                <c:pt idx="6">
                  <c:v>3.9198547703892958E-2</c:v>
                </c:pt>
                <c:pt idx="7">
                  <c:v>5.9049426222101742E-2</c:v>
                </c:pt>
                <c:pt idx="8">
                  <c:v>6.0131379484588174E-2</c:v>
                </c:pt>
                <c:pt idx="9">
                  <c:v>7.8711644749380597E-2</c:v>
                </c:pt>
                <c:pt idx="10">
                  <c:v>0.11870211035486494</c:v>
                </c:pt>
                <c:pt idx="11">
                  <c:v>0.1017697600383391</c:v>
                </c:pt>
                <c:pt idx="12">
                  <c:v>0.12659969726159351</c:v>
                </c:pt>
                <c:pt idx="13">
                  <c:v>0.13716995292351777</c:v>
                </c:pt>
                <c:pt idx="14">
                  <c:v>0.11761783518599019</c:v>
                </c:pt>
                <c:pt idx="15">
                  <c:v>0.10877955966295189</c:v>
                </c:pt>
                <c:pt idx="16">
                  <c:v>0.1230193255820085</c:v>
                </c:pt>
                <c:pt idx="17">
                  <c:v>0.12842537942664417</c:v>
                </c:pt>
                <c:pt idx="18">
                  <c:v>0.13475032010243279</c:v>
                </c:pt>
              </c:numCache>
            </c:numRef>
          </c:val>
        </c:ser>
        <c:dLbls>
          <c:showLegendKey val="0"/>
          <c:showVal val="0"/>
          <c:showCatName val="0"/>
          <c:showSerName val="0"/>
          <c:showPercent val="0"/>
          <c:showBubbleSize val="0"/>
        </c:dLbls>
        <c:axId val="641582920"/>
        <c:axId val="641581352"/>
      </c:areaChart>
      <c:catAx>
        <c:axId val="641582920"/>
        <c:scaling>
          <c:orientation val="minMax"/>
        </c:scaling>
        <c:delete val="0"/>
        <c:axPos val="b"/>
        <c:numFmt formatCode="General" sourceLinked="1"/>
        <c:majorTickMark val="out"/>
        <c:minorTickMark val="none"/>
        <c:tickLblPos val="nextTo"/>
        <c:crossAx val="641581352"/>
        <c:crosses val="autoZero"/>
        <c:auto val="1"/>
        <c:lblAlgn val="ctr"/>
        <c:lblOffset val="100"/>
        <c:noMultiLvlLbl val="0"/>
      </c:catAx>
      <c:valAx>
        <c:axId val="641581352"/>
        <c:scaling>
          <c:orientation val="minMax"/>
          <c:max val="1"/>
        </c:scaling>
        <c:delete val="1"/>
        <c:axPos val="l"/>
        <c:majorGridlines/>
        <c:numFmt formatCode="0%" sourceLinked="0"/>
        <c:majorTickMark val="out"/>
        <c:minorTickMark val="none"/>
        <c:tickLblPos val="nextTo"/>
        <c:crossAx val="641582920"/>
        <c:crosses val="autoZero"/>
        <c:crossBetween val="midCat"/>
        <c:majorUnit val="0.1"/>
      </c:valAx>
    </c:plotArea>
    <c:legend>
      <c:legendPos val="b"/>
      <c:layout/>
      <c:overlay val="0"/>
    </c:legend>
    <c:plotVisOnly val="1"/>
    <c:dispBlanksAs val="zero"/>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'5.1-16 source'!$B$28</c:f>
              <c:strCache>
                <c:ptCount val="1"/>
                <c:pt idx="0">
                  <c:v>50 ans et moins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source'!$A$29:$A$47</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source'!$B$29:$B$47</c:f>
              <c:numCache>
                <c:formatCode>0.0%</c:formatCode>
                <c:ptCount val="19"/>
                <c:pt idx="0">
                  <c:v>0.14465814471678198</c:v>
                </c:pt>
                <c:pt idx="1">
                  <c:v>0.19307006175192498</c:v>
                </c:pt>
                <c:pt idx="2">
                  <c:v>0.10554958825635517</c:v>
                </c:pt>
                <c:pt idx="3">
                  <c:v>0.1217638391917491</c:v>
                </c:pt>
                <c:pt idx="4">
                  <c:v>9.4260789715335164E-2</c:v>
                </c:pt>
                <c:pt idx="5">
                  <c:v>0.10945449719063841</c:v>
                </c:pt>
                <c:pt idx="6">
                  <c:v>9.3834833547649668E-2</c:v>
                </c:pt>
                <c:pt idx="7">
                  <c:v>7.5819472813928604E-2</c:v>
                </c:pt>
                <c:pt idx="8">
                  <c:v>8.0417328581855657E-2</c:v>
                </c:pt>
                <c:pt idx="9">
                  <c:v>0.20123064439786328</c:v>
                </c:pt>
                <c:pt idx="10">
                  <c:v>1.493586364435073E-2</c:v>
                </c:pt>
                <c:pt idx="11">
                  <c:v>9.0608730476571878E-3</c:v>
                </c:pt>
                <c:pt idx="12">
                  <c:v>8.8779655916135826E-3</c:v>
                </c:pt>
                <c:pt idx="13">
                  <c:v>3.336635211928471E-3</c:v>
                </c:pt>
                <c:pt idx="14">
                  <c:v>2.1018438903219641E-3</c:v>
                </c:pt>
                <c:pt idx="15">
                  <c:v>2.0294266869609334E-3</c:v>
                </c:pt>
                <c:pt idx="16">
                  <c:v>1.1685655857434998E-3</c:v>
                </c:pt>
                <c:pt idx="17">
                  <c:v>1.0230406547460191E-3</c:v>
                </c:pt>
                <c:pt idx="18">
                  <c:v>9.450902561194594E-4</c:v>
                </c:pt>
              </c:numCache>
            </c:numRef>
          </c:val>
        </c:ser>
        <c:ser>
          <c:idx val="1"/>
          <c:order val="1"/>
          <c:tx>
            <c:strRef>
              <c:f>'5.1-16 source'!$C$28</c:f>
              <c:strCache>
                <c:ptCount val="1"/>
                <c:pt idx="0">
                  <c:v>51 à 54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source'!$A$29:$A$47</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source'!$C$29:$C$47</c:f>
              <c:numCache>
                <c:formatCode>0.0%</c:formatCode>
                <c:ptCount val="19"/>
                <c:pt idx="0">
                  <c:v>5.1893983816113522E-2</c:v>
                </c:pt>
                <c:pt idx="1">
                  <c:v>7.1548372341236566E-2</c:v>
                </c:pt>
                <c:pt idx="2">
                  <c:v>3.852488363766559E-2</c:v>
                </c:pt>
                <c:pt idx="3">
                  <c:v>4.2569985266259734E-2</c:v>
                </c:pt>
                <c:pt idx="4">
                  <c:v>3.6134067952249771E-2</c:v>
                </c:pt>
                <c:pt idx="5">
                  <c:v>4.3091625005530237E-2</c:v>
                </c:pt>
                <c:pt idx="6">
                  <c:v>4.5863694813544791E-2</c:v>
                </c:pt>
                <c:pt idx="7">
                  <c:v>3.7982686509094449E-2</c:v>
                </c:pt>
                <c:pt idx="8">
                  <c:v>4.1475247949851878E-2</c:v>
                </c:pt>
                <c:pt idx="9">
                  <c:v>9.2839272432213127E-2</c:v>
                </c:pt>
                <c:pt idx="10">
                  <c:v>2.6884554559831311E-2</c:v>
                </c:pt>
                <c:pt idx="11">
                  <c:v>1.2314777733279936E-2</c:v>
                </c:pt>
                <c:pt idx="12">
                  <c:v>9.1789135777699746E-3</c:v>
                </c:pt>
                <c:pt idx="13">
                  <c:v>4.3271987904697357E-3</c:v>
                </c:pt>
                <c:pt idx="14">
                  <c:v>2.1973822489729628E-3</c:v>
                </c:pt>
                <c:pt idx="15">
                  <c:v>2.6636225266362251E-3</c:v>
                </c:pt>
                <c:pt idx="16">
                  <c:v>1.9197863194357497E-3</c:v>
                </c:pt>
                <c:pt idx="17">
                  <c:v>1.9126412240903835E-3</c:v>
                </c:pt>
                <c:pt idx="18">
                  <c:v>1.748416973821E-3</c:v>
                </c:pt>
              </c:numCache>
            </c:numRef>
          </c:val>
        </c:ser>
        <c:ser>
          <c:idx val="2"/>
          <c:order val="2"/>
          <c:tx>
            <c:strRef>
              <c:f>'5.1-16 source'!$D$28</c:f>
              <c:strCache>
                <c:ptCount val="1"/>
                <c:pt idx="0">
                  <c:v>55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source'!$A$29:$A$47</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source'!$D$29:$D$47</c:f>
              <c:numCache>
                <c:formatCode>0.0%</c:formatCode>
                <c:ptCount val="19"/>
                <c:pt idx="0">
                  <c:v>0.35299636448926935</c:v>
                </c:pt>
                <c:pt idx="1">
                  <c:v>0.31920408630022107</c:v>
                </c:pt>
                <c:pt idx="2">
                  <c:v>0.37021124239169351</c:v>
                </c:pt>
                <c:pt idx="3">
                  <c:v>0.33756051357608924</c:v>
                </c:pt>
                <c:pt idx="4">
                  <c:v>0.271900826446281</c:v>
                </c:pt>
                <c:pt idx="5">
                  <c:v>0.25704552493031896</c:v>
                </c:pt>
                <c:pt idx="6">
                  <c:v>0.2616088012573225</c:v>
                </c:pt>
                <c:pt idx="7">
                  <c:v>0.29554518042991929</c:v>
                </c:pt>
                <c:pt idx="8">
                  <c:v>0.28603323172040701</c:v>
                </c:pt>
                <c:pt idx="9">
                  <c:v>0.19926972750016905</c:v>
                </c:pt>
                <c:pt idx="10">
                  <c:v>0.19891056053417677</c:v>
                </c:pt>
                <c:pt idx="11">
                  <c:v>0.18196836203444133</c:v>
                </c:pt>
                <c:pt idx="12">
                  <c:v>1.3642975372423132E-2</c:v>
                </c:pt>
                <c:pt idx="13">
                  <c:v>1.0009905635785413E-2</c:v>
                </c:pt>
                <c:pt idx="14">
                  <c:v>4.5858412152479221E-3</c:v>
                </c:pt>
                <c:pt idx="15">
                  <c:v>2.4522239134111279E-3</c:v>
                </c:pt>
                <c:pt idx="16">
                  <c:v>3.0048829347689996E-3</c:v>
                </c:pt>
                <c:pt idx="17">
                  <c:v>1.8681611956231651E-3</c:v>
                </c:pt>
                <c:pt idx="18">
                  <c:v>1.4648898969851622E-3</c:v>
                </c:pt>
              </c:numCache>
            </c:numRef>
          </c:val>
        </c:ser>
        <c:ser>
          <c:idx val="3"/>
          <c:order val="3"/>
          <c:tx>
            <c:strRef>
              <c:f>'5.1-16 source'!$E$28</c:f>
              <c:strCache>
                <c:ptCount val="1"/>
                <c:pt idx="0">
                  <c:v>56 à 59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source'!$A$29:$A$47</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source'!$E$29:$E$47</c:f>
              <c:numCache>
                <c:formatCode>0.0%</c:formatCode>
                <c:ptCount val="19"/>
                <c:pt idx="0">
                  <c:v>0.17116219068840155</c:v>
                </c:pt>
                <c:pt idx="1">
                  <c:v>0.19791110772280246</c:v>
                </c:pt>
                <c:pt idx="2">
                  <c:v>0.16118868600071606</c:v>
                </c:pt>
                <c:pt idx="3">
                  <c:v>0.20774573773942329</c:v>
                </c:pt>
                <c:pt idx="4">
                  <c:v>0.27056932966023878</c:v>
                </c:pt>
                <c:pt idx="5">
                  <c:v>0.27752953147812237</c:v>
                </c:pt>
                <c:pt idx="6">
                  <c:v>0.32318902700385771</c:v>
                </c:pt>
                <c:pt idx="7">
                  <c:v>0.23611516389456277</c:v>
                </c:pt>
                <c:pt idx="8">
                  <c:v>0.24374221802412949</c:v>
                </c:pt>
                <c:pt idx="9">
                  <c:v>0.24068564473595239</c:v>
                </c:pt>
                <c:pt idx="10">
                  <c:v>0.3131259884027412</c:v>
                </c:pt>
                <c:pt idx="11">
                  <c:v>0.31107328794553463</c:v>
                </c:pt>
                <c:pt idx="12">
                  <c:v>0.42860009028439583</c:v>
                </c:pt>
                <c:pt idx="13">
                  <c:v>0.39679891559355612</c:v>
                </c:pt>
                <c:pt idx="14">
                  <c:v>0.37665997898156112</c:v>
                </c:pt>
                <c:pt idx="15">
                  <c:v>0.38064434297311012</c:v>
                </c:pt>
                <c:pt idx="16">
                  <c:v>0.3489420308000501</c:v>
                </c:pt>
                <c:pt idx="17">
                  <c:v>0.32830709011653769</c:v>
                </c:pt>
                <c:pt idx="18">
                  <c:v>0.29004819960306211</c:v>
                </c:pt>
              </c:numCache>
            </c:numRef>
          </c:val>
        </c:ser>
        <c:ser>
          <c:idx val="4"/>
          <c:order val="4"/>
          <c:tx>
            <c:strRef>
              <c:f>'5.1-16 source'!$F$28</c:f>
              <c:strCache>
                <c:ptCount val="1"/>
                <c:pt idx="0">
                  <c:v>60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source'!$A$29:$A$47</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source'!$F$29:$F$47</c:f>
              <c:numCache>
                <c:formatCode>0.0%</c:formatCode>
                <c:ptCount val="19"/>
                <c:pt idx="0">
                  <c:v>0.23531136390289667</c:v>
                </c:pt>
                <c:pt idx="1">
                  <c:v>0.17919493786689031</c:v>
                </c:pt>
                <c:pt idx="2">
                  <c:v>0.28012889366272825</c:v>
                </c:pt>
                <c:pt idx="3">
                  <c:v>0.23816038728688696</c:v>
                </c:pt>
                <c:pt idx="4">
                  <c:v>0.275068870523416</c:v>
                </c:pt>
                <c:pt idx="5">
                  <c:v>0.25270981728089192</c:v>
                </c:pt>
                <c:pt idx="6">
                  <c:v>0.2091370195742249</c:v>
                </c:pt>
                <c:pt idx="7">
                  <c:v>0.26602470576792142</c:v>
                </c:pt>
                <c:pt idx="8">
                  <c:v>0.252200420763385</c:v>
                </c:pt>
                <c:pt idx="9">
                  <c:v>0.17158022854824531</c:v>
                </c:pt>
                <c:pt idx="10">
                  <c:v>0.27569847127042701</c:v>
                </c:pt>
                <c:pt idx="11">
                  <c:v>0.30186223468161794</c:v>
                </c:pt>
                <c:pt idx="12">
                  <c:v>0.25084014646135327</c:v>
                </c:pt>
                <c:pt idx="13">
                  <c:v>0.27360408737813463</c:v>
                </c:pt>
                <c:pt idx="14">
                  <c:v>0.26225279449699052</c:v>
                </c:pt>
                <c:pt idx="15">
                  <c:v>0.25545408422120752</c:v>
                </c:pt>
                <c:pt idx="16">
                  <c:v>0.25249363549100623</c:v>
                </c:pt>
                <c:pt idx="17">
                  <c:v>0.2006494084156214</c:v>
                </c:pt>
                <c:pt idx="18">
                  <c:v>0.20196578773272847</c:v>
                </c:pt>
              </c:numCache>
            </c:numRef>
          </c:val>
        </c:ser>
        <c:ser>
          <c:idx val="5"/>
          <c:order val="5"/>
          <c:tx>
            <c:strRef>
              <c:f>'5.1-16 source'!$G$28</c:f>
              <c:strCache>
                <c:ptCount val="1"/>
                <c:pt idx="0">
                  <c:v>61 à 64 ans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source'!$A$29:$A$47</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source'!$G$29:$G$47</c:f>
              <c:numCache>
                <c:formatCode>0.0%</c:formatCode>
                <c:ptCount val="19"/>
                <c:pt idx="0">
                  <c:v>3.7293303623783275E-2</c:v>
                </c:pt>
                <c:pt idx="1">
                  <c:v>3.377296637950751E-2</c:v>
                </c:pt>
                <c:pt idx="2">
                  <c:v>3.8095238095238099E-2</c:v>
                </c:pt>
                <c:pt idx="3">
                  <c:v>4.4727425805093667E-2</c:v>
                </c:pt>
                <c:pt idx="4">
                  <c:v>4.5224977043158858E-2</c:v>
                </c:pt>
                <c:pt idx="5">
                  <c:v>5.2161217537495023E-2</c:v>
                </c:pt>
                <c:pt idx="6">
                  <c:v>5.8436919559937135E-2</c:v>
                </c:pt>
                <c:pt idx="7">
                  <c:v>7.8056609279252995E-2</c:v>
                </c:pt>
                <c:pt idx="8">
                  <c:v>8.4023871881842765E-2</c:v>
                </c:pt>
                <c:pt idx="9">
                  <c:v>8.0160930421259047E-2</c:v>
                </c:pt>
                <c:pt idx="10">
                  <c:v>0.14227142271422713</c:v>
                </c:pt>
                <c:pt idx="11">
                  <c:v>0.15658790548658391</c:v>
                </c:pt>
                <c:pt idx="12">
                  <c:v>0.2551035762652355</c:v>
                </c:pt>
                <c:pt idx="13">
                  <c:v>0.27110161096918828</c:v>
                </c:pt>
                <c:pt idx="14">
                  <c:v>0.31508550683099262</c:v>
                </c:pt>
                <c:pt idx="15">
                  <c:v>0.31946558430576694</c:v>
                </c:pt>
                <c:pt idx="16">
                  <c:v>0.35144609991235759</c:v>
                </c:pt>
                <c:pt idx="17">
                  <c:v>0.41829018770572013</c:v>
                </c:pt>
                <c:pt idx="18">
                  <c:v>0.44773650883659388</c:v>
                </c:pt>
              </c:numCache>
            </c:numRef>
          </c:val>
        </c:ser>
        <c:ser>
          <c:idx val="6"/>
          <c:order val="6"/>
          <c:tx>
            <c:strRef>
              <c:f>'5.1-16 source'!$H$28</c:f>
              <c:strCache>
                <c:ptCount val="1"/>
                <c:pt idx="0">
                  <c:v>65 ans et plus</c:v>
                </c:pt>
              </c:strCache>
            </c:strRef>
          </c:tx>
          <c:dLbls>
            <c:numFmt formatCode="0%" sourceLinked="0"/>
            <c:spPr>
              <a:noFill/>
              <a:ln>
                <a:noFill/>
              </a:ln>
              <a:effectLst/>
            </c:spPr>
            <c:txPr>
              <a:bodyPr/>
              <a:lstStyle/>
              <a:p>
                <a:pPr>
                  <a:defRPr sz="70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'5.1-16 source'!$A$29:$A$47</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'5.1-16 source'!$H$29:$H$47</c:f>
              <c:numCache>
                <c:formatCode>0.0%</c:formatCode>
                <c:ptCount val="19"/>
                <c:pt idx="0">
                  <c:v>6.6846487627536064E-3</c:v>
                </c:pt>
                <c:pt idx="1">
                  <c:v>5.2984676374170925E-3</c:v>
                </c:pt>
                <c:pt idx="2">
                  <c:v>6.3014679556032942E-3</c:v>
                </c:pt>
                <c:pt idx="3">
                  <c:v>7.4721111344980004E-3</c:v>
                </c:pt>
                <c:pt idx="4">
                  <c:v>6.8411386593204776E-3</c:v>
                </c:pt>
                <c:pt idx="5">
                  <c:v>8.0077865770030524E-3</c:v>
                </c:pt>
                <c:pt idx="6">
                  <c:v>7.9297042434633511E-3</c:v>
                </c:pt>
                <c:pt idx="7">
                  <c:v>1.0456181305320495E-2</c:v>
                </c:pt>
                <c:pt idx="8">
                  <c:v>1.2107681078528186E-2</c:v>
                </c:pt>
                <c:pt idx="9">
                  <c:v>1.423355196429779E-2</c:v>
                </c:pt>
                <c:pt idx="10">
                  <c:v>2.8173138874245884E-2</c:v>
                </c:pt>
                <c:pt idx="11">
                  <c:v>2.7132559070885062E-2</c:v>
                </c:pt>
                <c:pt idx="12">
                  <c:v>3.3756332447208708E-2</c:v>
                </c:pt>
                <c:pt idx="13">
                  <c:v>4.0821646420937385E-2</c:v>
                </c:pt>
                <c:pt idx="14">
                  <c:v>3.7116652335912867E-2</c:v>
                </c:pt>
                <c:pt idx="15">
                  <c:v>3.7290715372907152E-2</c:v>
                </c:pt>
                <c:pt idx="16">
                  <c:v>4.1024998956637873E-2</c:v>
                </c:pt>
                <c:pt idx="17">
                  <c:v>4.7949470687661241E-2</c:v>
                </c:pt>
                <c:pt idx="18">
                  <c:v>5.6091106700689917E-2</c:v>
                </c:pt>
              </c:numCache>
            </c:numRef>
          </c:val>
        </c:ser>
        <c:dLbls>
          <c:showLegendKey val="0"/>
          <c:showVal val="0"/>
          <c:showCatName val="0"/>
          <c:showSerName val="0"/>
          <c:showPercent val="0"/>
          <c:showBubbleSize val="0"/>
        </c:dLbls>
        <c:axId val="641582528"/>
        <c:axId val="641583312"/>
      </c:areaChart>
      <c:catAx>
        <c:axId val="641582528"/>
        <c:scaling>
          <c:orientation val="minMax"/>
        </c:scaling>
        <c:delete val="0"/>
        <c:axPos val="b"/>
        <c:numFmt formatCode="General" sourceLinked="1"/>
        <c:majorTickMark val="out"/>
        <c:minorTickMark val="none"/>
        <c:tickLblPos val="nextTo"/>
        <c:crossAx val="641583312"/>
        <c:crosses val="autoZero"/>
        <c:auto val="1"/>
        <c:lblAlgn val="ctr"/>
        <c:lblOffset val="100"/>
        <c:noMultiLvlLbl val="0"/>
      </c:catAx>
      <c:valAx>
        <c:axId val="641583312"/>
        <c:scaling>
          <c:orientation val="minMax"/>
          <c:max val="1"/>
        </c:scaling>
        <c:delete val="1"/>
        <c:axPos val="l"/>
        <c:majorGridlines/>
        <c:numFmt formatCode="0.0%" sourceLinked="1"/>
        <c:majorTickMark val="out"/>
        <c:minorTickMark val="none"/>
        <c:tickLblPos val="nextTo"/>
        <c:crossAx val="641582528"/>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257175</xdr:colOff>
      <xdr:row>2</xdr:row>
      <xdr:rowOff>0</xdr:rowOff>
    </xdr:from>
    <xdr:to>
      <xdr:col>10</xdr:col>
      <xdr:colOff>85725</xdr:colOff>
      <xdr:row>3</xdr:row>
      <xdr:rowOff>276225</xdr:rowOff>
    </xdr:to>
    <xdr:sp macro="" textlink="">
      <xdr:nvSpPr>
        <xdr:cNvPr id="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2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2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2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2962275</xdr:colOff>
      <xdr:row>3</xdr:row>
      <xdr:rowOff>447675</xdr:rowOff>
    </xdr:from>
    <xdr:to>
      <xdr:col>2</xdr:col>
      <xdr:colOff>142875</xdr:colOff>
      <xdr:row>3</xdr:row>
      <xdr:rowOff>962025</xdr:rowOff>
    </xdr:to>
    <xdr:grpSp>
      <xdr:nvGrpSpPr>
        <xdr:cNvPr id="24" name="Groupe 23"/>
        <xdr:cNvGrpSpPr/>
      </xdr:nvGrpSpPr>
      <xdr:grpSpPr>
        <a:xfrm>
          <a:off x="3676650" y="1162050"/>
          <a:ext cx="1895475" cy="514350"/>
          <a:chOff x="3743325" y="809625"/>
          <a:chExt cx="1895475" cy="514350"/>
        </a:xfrm>
      </xdr:grpSpPr>
      <xdr:sp macro="" textlink="">
        <xdr:nvSpPr>
          <xdr:cNvPr id="25" name="AutoShape 1"/>
          <xdr:cNvSpPr>
            <a:spLocks noChangeArrowheads="1"/>
          </xdr:cNvSpPr>
        </xdr:nvSpPr>
        <xdr:spPr bwMode="auto">
          <a:xfrm>
            <a:off x="3743325" y="809625"/>
            <a:ext cx="1895475" cy="466725"/>
          </a:xfrm>
          <a:prstGeom prst="homePlate">
            <a:avLst>
              <a:gd name="adj" fmla="val 39647"/>
            </a:avLst>
          </a:prstGeom>
          <a:solidFill>
            <a:schemeClr val="tx2">
              <a:lumMod val="20000"/>
              <a:lumOff val="80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 name="Text Box 4"/>
          <xdr:cNvSpPr txBox="1">
            <a:spLocks noChangeArrowheads="1"/>
          </xdr:cNvSpPr>
        </xdr:nvSpPr>
        <xdr:spPr bwMode="auto">
          <a:xfrm>
            <a:off x="3800475" y="809625"/>
            <a:ext cx="1752600"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Régimes auxquels cotisent (ou sont affiliés) les agents selon leur statut</a:t>
            </a:r>
          </a:p>
        </xdr:txBody>
      </xdr:sp>
    </xdr:grpSp>
    <xdr:clientData/>
  </xdr:twoCellAnchor>
  <xdr:twoCellAnchor>
    <xdr:from>
      <xdr:col>1</xdr:col>
      <xdr:colOff>0</xdr:colOff>
      <xdr:row>3</xdr:row>
      <xdr:rowOff>2390775</xdr:rowOff>
    </xdr:from>
    <xdr:to>
      <xdr:col>1</xdr:col>
      <xdr:colOff>1647825</xdr:colOff>
      <xdr:row>3</xdr:row>
      <xdr:rowOff>2990850</xdr:rowOff>
    </xdr:to>
    <xdr:sp macro="" textlink="">
      <xdr:nvSpPr>
        <xdr:cNvPr id="27"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8" name="AutoShape 1"/>
        <xdr:cNvSpPr>
          <a:spLocks noChangeArrowheads="1"/>
        </xdr:cNvSpPr>
      </xdr:nvSpPr>
      <xdr:spPr bwMode="auto">
        <a:xfrm rot="5400000">
          <a:off x="1585911" y="1633538"/>
          <a:ext cx="828675" cy="723899"/>
        </a:xfrm>
        <a:prstGeom prst="homePlate">
          <a:avLst>
            <a:gd name="adj" fmla="val 39647"/>
          </a:avLst>
        </a:prstGeom>
        <a:solidFill>
          <a:schemeClr val="tx2">
            <a:lumMod val="20000"/>
            <a:lumOff val="80000"/>
          </a:schemeClr>
        </a:solidFill>
        <a:ln>
          <a:noFill/>
        </a:ln>
        <a:extLst/>
      </xdr:spPr>
    </xdr:sp>
    <xdr:clientData/>
  </xdr:twoCellAnchor>
  <xdr:twoCellAnchor>
    <xdr:from>
      <xdr:col>1</xdr:col>
      <xdr:colOff>838200</xdr:colOff>
      <xdr:row>3</xdr:row>
      <xdr:rowOff>962025</xdr:rowOff>
    </xdr:from>
    <xdr:to>
      <xdr:col>1</xdr:col>
      <xdr:colOff>1666875</xdr:colOff>
      <xdr:row>3</xdr:row>
      <xdr:rowOff>1343024</xdr:rowOff>
    </xdr:to>
    <xdr:sp macro="" textlink="">
      <xdr:nvSpPr>
        <xdr:cNvPr id="29" name="Text Box 6"/>
        <xdr:cNvSpPr txBox="1">
          <a:spLocks noChangeArrowheads="1"/>
        </xdr:cNvSpPr>
      </xdr:nvSpPr>
      <xdr:spPr bwMode="auto">
        <a:xfrm>
          <a:off x="1552575" y="1676400"/>
          <a:ext cx="82867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ctr" rtl="0">
            <a:defRPr sz="1000"/>
          </a:pPr>
          <a:r>
            <a:rPr lang="fr-FR" sz="1000" b="0" i="0" u="none" strike="noStrike" baseline="0">
              <a:solidFill>
                <a:srgbClr val="000000"/>
              </a:solidFill>
              <a:latin typeface="Arial"/>
              <a:cs typeface="Arial"/>
            </a:rPr>
            <a:t>Catégories</a:t>
          </a:r>
        </a:p>
        <a:p>
          <a:pPr algn="ctr" rtl="0">
            <a:defRPr sz="1000"/>
          </a:pPr>
          <a:r>
            <a:rPr lang="fr-FR" sz="1000" b="0" i="0" u="none" strike="noStrike" baseline="0">
              <a:solidFill>
                <a:srgbClr val="000000"/>
              </a:solidFill>
              <a:latin typeface="Arial"/>
              <a:cs typeface="Arial"/>
            </a:rPr>
            <a:t>d'agents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1</xdr:row>
      <xdr:rowOff>38100</xdr:rowOff>
    </xdr:from>
    <xdr:to>
      <xdr:col>10</xdr:col>
      <xdr:colOff>619124</xdr:colOff>
      <xdr:row>17</xdr:row>
      <xdr:rowOff>41549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24848</xdr:colOff>
      <xdr:row>3</xdr:row>
      <xdr:rowOff>24847</xdr:rowOff>
    </xdr:from>
    <xdr:to>
      <xdr:col>10</xdr:col>
      <xdr:colOff>1</xdr:colOff>
      <xdr:row>19</xdr:row>
      <xdr:rowOff>10146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190499</xdr:rowOff>
    </xdr:from>
    <xdr:to>
      <xdr:col>10</xdr:col>
      <xdr:colOff>132522</xdr:colOff>
      <xdr:row>38</xdr:row>
      <xdr:rowOff>124238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AFP-SRV\B3-Commun\DGAFP\SD1\B3\b3-commun\Publications%20B3%20r&#233;alisation\Rapport%20annuel%20Vol.%201\rapportannuel%202008-2009\EXCEL%20POUR%20MAQUETTE%20RA%202008-2009-NETTOYES-20100108\VUE%202%20FLUX\NC2VP%20VUE-2.3%20Retraite-V2.3_200912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DEMOGRAPHIE%20-%20FORMATION%20-%20PERFORMANCE\donn&#233;es%20retra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3:A23"/>
  <sheetViews>
    <sheetView showGridLines="0" tabSelected="1" topLeftCell="A16" workbookViewId="0">
      <selection activeCell="A16" sqref="A16"/>
    </sheetView>
  </sheetViews>
  <sheetFormatPr baseColWidth="10" defaultRowHeight="15" x14ac:dyDescent="0.25"/>
  <sheetData>
    <row r="3" spans="1:1" x14ac:dyDescent="0.25">
      <c r="A3" s="543" t="s">
        <v>359</v>
      </c>
    </row>
    <row r="4" spans="1:1" x14ac:dyDescent="0.25">
      <c r="A4" s="543" t="s">
        <v>25</v>
      </c>
    </row>
    <row r="5" spans="1:1" x14ac:dyDescent="0.25">
      <c r="A5" s="543" t="s">
        <v>440</v>
      </c>
    </row>
    <row r="6" spans="1:1" x14ac:dyDescent="0.25">
      <c r="A6" s="544" t="s">
        <v>620</v>
      </c>
    </row>
    <row r="7" spans="1:1" x14ac:dyDescent="0.25">
      <c r="A7" s="543" t="s">
        <v>441</v>
      </c>
    </row>
    <row r="8" spans="1:1" x14ac:dyDescent="0.25">
      <c r="A8" s="543" t="s">
        <v>442</v>
      </c>
    </row>
    <row r="9" spans="1:1" x14ac:dyDescent="0.25">
      <c r="A9" s="543" t="s">
        <v>443</v>
      </c>
    </row>
    <row r="10" spans="1:1" x14ac:dyDescent="0.25">
      <c r="A10" s="543" t="s">
        <v>444</v>
      </c>
    </row>
    <row r="11" spans="1:1" x14ac:dyDescent="0.25">
      <c r="A11" s="543" t="s">
        <v>271</v>
      </c>
    </row>
    <row r="12" spans="1:1" x14ac:dyDescent="0.25">
      <c r="A12" s="543" t="s">
        <v>270</v>
      </c>
    </row>
    <row r="13" spans="1:1" x14ac:dyDescent="0.25">
      <c r="A13" s="544" t="s">
        <v>485</v>
      </c>
    </row>
    <row r="14" spans="1:1" x14ac:dyDescent="0.25">
      <c r="A14" s="543" t="s">
        <v>457</v>
      </c>
    </row>
    <row r="15" spans="1:1" x14ac:dyDescent="0.25">
      <c r="A15" s="543" t="s">
        <v>449</v>
      </c>
    </row>
    <row r="16" spans="1:1" x14ac:dyDescent="0.25">
      <c r="A16" s="543" t="s">
        <v>450</v>
      </c>
    </row>
    <row r="17" spans="1:1" x14ac:dyDescent="0.25">
      <c r="A17" s="543" t="s">
        <v>451</v>
      </c>
    </row>
    <row r="18" spans="1:1" x14ac:dyDescent="0.25">
      <c r="A18" s="543" t="s">
        <v>452</v>
      </c>
    </row>
    <row r="19" spans="1:1" x14ac:dyDescent="0.25">
      <c r="A19" s="543" t="s">
        <v>453</v>
      </c>
    </row>
    <row r="20" spans="1:1" x14ac:dyDescent="0.25">
      <c r="A20" s="543" t="s">
        <v>272</v>
      </c>
    </row>
    <row r="21" spans="1:1" x14ac:dyDescent="0.25">
      <c r="A21" s="543" t="s">
        <v>454</v>
      </c>
    </row>
    <row r="22" spans="1:1" x14ac:dyDescent="0.25">
      <c r="A22" s="543" t="s">
        <v>619</v>
      </c>
    </row>
    <row r="23" spans="1:1" x14ac:dyDescent="0.25">
      <c r="A23" s="543" t="s">
        <v>622</v>
      </c>
    </row>
  </sheetData>
  <hyperlinks>
    <hyperlink ref="A3" location="'Catégories actives FT5.1'!A1" display="Les différents emplois classés dans la catégorie active dans les trois versants de la fonction publique"/>
    <hyperlink ref="A4" location="'Régimes FT5.1'!A1" display="État des lieux des régimes de retraite obligatoires auxquels cotisent les agents de la fonction publique selon leur statut"/>
    <hyperlink ref="A5" location="'5.1-1'!A1" display="Figure 5.1-1 : Effectifs et principales caractéristiques des pensions de droit direct au SRE, à la CNRACL et au FSPOEIE, entrées en paiement en 2020"/>
    <hyperlink ref="A6" location="'5.1-1 source'!A2" display="Source figure 5.1-1 "/>
    <hyperlink ref="A7" location="'5.1-2'!A1" display="Figure 5.1-2 : Effectifs, et principales caractéristiques par genre des bénéficiaires, des pensions de droit direct au SRE, à la CNRACL et au FSPOEIE entrées en paiement en 2020"/>
    <hyperlink ref="A8" location="'5.1-3'!A1" display="Figure 5.1-3 : Effectifs, et principales caractéristiques par motif de départ des bénéficiaires, des pensions de droit direct au SRE et à la CNRACL entrées en paiement en 2020"/>
    <hyperlink ref="A9" location="'5.1-4'!A1" display="Figure 5.1-4 : Effectifs et principales caractéristiques, suivant la distinction actifs/sédentaires/carrière longue pour les départs pour ancienneté pour les civils, et suivant l'armée pour les militaires, des pensions de droit direct au SRE et à la CNRACL entrées en paiement en 2020"/>
    <hyperlink ref="A10" location="'5.1-5'!A1" display="Figure 5.1-5 : Effectifs et principales caractéristiques des pensions de droit dérivé au SRE, à la CNRACL et au FSPOEIE, entrées en paiement en 2020"/>
    <hyperlink ref="A11" location="'5.1-6'!A1" display="Figure 5.1-6 : Effectifs de pensions de droit direct et droit dérivé au SRE, à la CNRACL et au FSPOEIE, entrées en paiement"/>
    <hyperlink ref="A12" location="'5.1-7'!A1" display="Figure 5.1-7 : Évolution du nombre de pensions de droit direct entrées en paiement au SRE, à la CNRACL et au FSPOEIE (base 100 en 2004)"/>
    <hyperlink ref="A13" location="'5.1-7 source'!A2" display="Source figure 5.1-7"/>
    <hyperlink ref="A14" location="'5.1-8'!A1" display="Figure 5.1-8 : Proportion, par caisse, des pensions de droit direct portées au minimum garanti au SRE, à la CNRACL et au FSPOEIE, entrées en paiement"/>
    <hyperlink ref="A15" location="'5.1-9'!A1" display="Figure 5.1-9 : Ventilation par âge, suivant le genre et le motif de départ, des bénéficiaires des pensions civiles de droit direct entrées en paiement au SRE en 2020"/>
    <hyperlink ref="A16" location="'5.1-10'!A1" display="Figure 5.1-10 : Ventilation par âge des bénéficiaires des pensions militaires de droit direct entrées en paiement au SRE en 2020"/>
    <hyperlink ref="A17" location="'5.1-11'!A1" display="Figure 5.1-11 : Ventilation par âge, suivant le genre et le motif de départ, des bénéficiaires des pensions de droit direct entrées en paiement dans la FPT à la CNRACL en 2020"/>
    <hyperlink ref="A18" location="'5.1-12'!A1" display="Figure 5.1-12 : Ventilation par âge, suivant le genre et le motif de départ, des bénéficiaires des pensions de droit direct entrées en paiement dans la FPH à la CNRACL en 2020"/>
    <hyperlink ref="A19" location="'5.1-13'!A1" display="Figure 5.1-13 : Ventilation par administration d'origine, suivant la catégorie hiérarchique et le genre, des bénéficiaires des pensions de droit direct entrées en paiement au SRE et la CNRACL en 2020"/>
    <hyperlink ref="A20" location="'5.1-14'!A1" display="Figure 5.1-14 : Effectifs des pensions de droit direct et droit dérivé du régime salarié de l'Ircantec mises en paiement"/>
    <hyperlink ref="A21" location="'5.1-15'!A1" display="Figure 5.1-15 : Effectifs de bénéficiaires de bonifications, et durée moyenne acquise, parmi les pensions de droit direct entrées en paiement au SRE et à la CNRACL en 2020"/>
    <hyperlink ref="A22" location="'5.1-16'!A1" display="Figure 5.1-16 : Évolution de la répartition par tranches d'âge à la date d'effet de la pension des bénéficiaires des pensions de droit direct (hors invalidité) entrées en paiement à la CNRACL (en %)"/>
    <hyperlink ref="A23" location="'5.1-16 source'!A1" display="Source figure 5.1-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3" tint="0.79998168889431442"/>
  </sheetPr>
  <dimension ref="A1:V49"/>
  <sheetViews>
    <sheetView zoomScale="89" zoomScaleNormal="89" workbookViewId="0">
      <pane xSplit="1" ySplit="6" topLeftCell="C28" activePane="bottomRight" state="frozen"/>
      <selection activeCell="A36" sqref="A36:L36"/>
      <selection pane="topRight" activeCell="A36" sqref="A36:L36"/>
      <selection pane="bottomLeft" activeCell="A36" sqref="A36:L36"/>
      <selection pane="bottomRight" activeCell="A35" sqref="A35:O35"/>
    </sheetView>
  </sheetViews>
  <sheetFormatPr baseColWidth="10" defaultColWidth="11.42578125" defaultRowHeight="15" x14ac:dyDescent="0.25"/>
  <cols>
    <col min="1" max="1" width="53" style="65" customWidth="1"/>
    <col min="2" max="15" width="10.7109375" style="65" customWidth="1"/>
    <col min="16" max="16384" width="11.42578125" style="65"/>
  </cols>
  <sheetData>
    <row r="1" spans="1:22" s="88" customFormat="1" ht="31.5" customHeight="1" x14ac:dyDescent="0.25">
      <c r="A1" s="552" t="s">
        <v>443</v>
      </c>
      <c r="B1" s="552"/>
      <c r="C1" s="552"/>
      <c r="D1" s="552"/>
      <c r="E1" s="552"/>
      <c r="F1" s="552"/>
      <c r="G1" s="552"/>
      <c r="H1" s="552"/>
      <c r="I1" s="552"/>
      <c r="J1" s="552"/>
      <c r="K1" s="552"/>
      <c r="L1" s="552"/>
      <c r="M1" s="552"/>
      <c r="N1" s="552"/>
      <c r="O1" s="552"/>
      <c r="P1" s="139"/>
      <c r="Q1" s="139"/>
      <c r="R1" s="139"/>
      <c r="S1" s="139"/>
      <c r="T1" s="139"/>
      <c r="U1" s="139"/>
      <c r="V1" s="139"/>
    </row>
    <row r="2" spans="1:22" s="88" customFormat="1" x14ac:dyDescent="0.25">
      <c r="A2" s="173"/>
      <c r="B2" s="173"/>
      <c r="C2" s="173"/>
      <c r="D2" s="173"/>
      <c r="E2" s="173"/>
      <c r="F2" s="173"/>
      <c r="G2" s="173"/>
      <c r="H2" s="173"/>
      <c r="I2" s="173"/>
      <c r="J2" s="173"/>
      <c r="K2" s="173"/>
      <c r="L2" s="173"/>
      <c r="M2" s="173"/>
      <c r="N2" s="173"/>
      <c r="O2" s="173"/>
      <c r="P2" s="173"/>
      <c r="Q2" s="173"/>
      <c r="R2" s="173"/>
      <c r="S2" s="173"/>
      <c r="T2" s="173"/>
      <c r="U2" s="173"/>
      <c r="V2" s="173"/>
    </row>
    <row r="3" spans="1:22" ht="20.25" customHeight="1" x14ac:dyDescent="0.25">
      <c r="A3" s="605"/>
      <c r="B3" s="579" t="s">
        <v>276</v>
      </c>
      <c r="C3" s="579"/>
      <c r="D3" s="579"/>
      <c r="E3" s="579"/>
      <c r="F3" s="579"/>
      <c r="G3" s="579"/>
      <c r="H3" s="579"/>
      <c r="I3" s="579"/>
      <c r="J3" s="658" t="s">
        <v>530</v>
      </c>
      <c r="K3" s="658"/>
      <c r="L3" s="658"/>
      <c r="M3" s="658"/>
      <c r="N3" s="658"/>
      <c r="O3" s="658"/>
    </row>
    <row r="4" spans="1:22" ht="33" customHeight="1" x14ac:dyDescent="0.25">
      <c r="A4" s="605"/>
      <c r="B4" s="606" t="s">
        <v>412</v>
      </c>
      <c r="C4" s="606"/>
      <c r="D4" s="606"/>
      <c r="E4" s="606"/>
      <c r="F4" s="606" t="s">
        <v>579</v>
      </c>
      <c r="G4" s="606"/>
      <c r="H4" s="606"/>
      <c r="I4" s="606"/>
      <c r="J4" s="656" t="s">
        <v>583</v>
      </c>
      <c r="K4" s="656"/>
      <c r="L4" s="656"/>
      <c r="M4" s="656" t="s">
        <v>584</v>
      </c>
      <c r="N4" s="656"/>
      <c r="O4" s="656"/>
    </row>
    <row r="5" spans="1:22" ht="18.75" customHeight="1" x14ac:dyDescent="0.25">
      <c r="A5" s="605"/>
      <c r="B5" s="606" t="s">
        <v>576</v>
      </c>
      <c r="C5" s="606" t="s">
        <v>577</v>
      </c>
      <c r="D5" s="606"/>
      <c r="E5" s="606" t="s">
        <v>428</v>
      </c>
      <c r="F5" s="606" t="s">
        <v>132</v>
      </c>
      <c r="G5" s="606"/>
      <c r="H5" s="606" t="s">
        <v>133</v>
      </c>
      <c r="I5" s="606"/>
      <c r="J5" s="656" t="s">
        <v>576</v>
      </c>
      <c r="K5" s="656" t="s">
        <v>577</v>
      </c>
      <c r="L5" s="656" t="s">
        <v>428</v>
      </c>
      <c r="M5" s="656" t="s">
        <v>576</v>
      </c>
      <c r="N5" s="656" t="s">
        <v>577</v>
      </c>
      <c r="O5" s="656" t="s">
        <v>428</v>
      </c>
    </row>
    <row r="6" spans="1:22" ht="30" customHeight="1" x14ac:dyDescent="0.25">
      <c r="A6" s="605"/>
      <c r="B6" s="606"/>
      <c r="C6" s="162" t="s">
        <v>581</v>
      </c>
      <c r="D6" s="162" t="s">
        <v>582</v>
      </c>
      <c r="E6" s="606"/>
      <c r="F6" s="162" t="s">
        <v>580</v>
      </c>
      <c r="G6" s="162" t="s">
        <v>61</v>
      </c>
      <c r="H6" s="162" t="s">
        <v>580</v>
      </c>
      <c r="I6" s="162" t="s">
        <v>61</v>
      </c>
      <c r="J6" s="657"/>
      <c r="K6" s="657" t="s">
        <v>130</v>
      </c>
      <c r="L6" s="657" t="s">
        <v>131</v>
      </c>
      <c r="M6" s="657" t="s">
        <v>129</v>
      </c>
      <c r="N6" s="657" t="s">
        <v>130</v>
      </c>
      <c r="O6" s="657" t="s">
        <v>131</v>
      </c>
    </row>
    <row r="7" spans="1:22" ht="24.75" customHeight="1" x14ac:dyDescent="0.25">
      <c r="A7" s="29" t="s">
        <v>146</v>
      </c>
      <c r="B7" s="427">
        <f>IF('5.1-4 source'!B7&lt;&gt;"",'5.1-4 source'!B7,"")</f>
        <v>24638</v>
      </c>
      <c r="C7" s="427">
        <f>IF('5.1-4 source'!C7&lt;&gt;"",'5.1-4 source'!C7,"")</f>
        <v>6436</v>
      </c>
      <c r="D7" s="427">
        <f>IF('5.1-4 source'!D7&lt;&gt;"",'5.1-4 source'!D7,"")</f>
        <v>2470</v>
      </c>
      <c r="E7" s="427">
        <f>IF('5.1-4 source'!E7&lt;&gt;"",'5.1-4 source'!E7,"")</f>
        <v>4237</v>
      </c>
      <c r="F7" s="427">
        <f>IF('5.1-4 source'!J7&lt;&gt;"",'5.1-4 source'!J7,"")</f>
        <v>7656</v>
      </c>
      <c r="G7" s="427">
        <f>IF('5.1-4 source'!K7&lt;&gt;"",'5.1-4 source'!K7,"")</f>
        <v>1221</v>
      </c>
      <c r="H7" s="427">
        <f>IF('5.1-4 source'!L7&lt;&gt;"",'5.1-4 source'!L7,"")</f>
        <v>2732</v>
      </c>
      <c r="I7" s="427">
        <f>IF('5.1-4 source'!M7&lt;&gt;"",'5.1-4 source'!M7,"")</f>
        <v>341</v>
      </c>
      <c r="J7" s="469">
        <f>IF('5.1-4 source'!O7&lt;&gt;"",'5.1-4 source'!O7,"")</f>
        <v>18608</v>
      </c>
      <c r="K7" s="469">
        <f>IF('5.1-4 source'!P7&lt;&gt;"",'5.1-4 source'!P7,"")</f>
        <v>2432</v>
      </c>
      <c r="L7" s="469">
        <f>IF('5.1-4 source'!Q7&lt;&gt;"",'5.1-4 source'!Q7,"")</f>
        <v>15271</v>
      </c>
      <c r="M7" s="469">
        <f>IF('5.1-4 source'!R7&lt;&gt;"",'5.1-4 source'!R7,"")</f>
        <v>6187</v>
      </c>
      <c r="N7" s="469">
        <f>IF('5.1-4 source'!S7&lt;&gt;"",'5.1-4 source'!S7,"")</f>
        <v>9247</v>
      </c>
      <c r="O7" s="469">
        <f>IF('5.1-4 source'!T7&lt;&gt;"",'5.1-4 source'!T7,"")</f>
        <v>3777</v>
      </c>
    </row>
    <row r="8" spans="1:22" ht="15" customHeight="1" x14ac:dyDescent="0.25">
      <c r="A8" s="71" t="s">
        <v>95</v>
      </c>
      <c r="B8" s="431">
        <f>IF('5.1-4 source'!B8&lt;&gt;"",'5.1-4 source'!B8,"")</f>
        <v>40.729999999999997</v>
      </c>
      <c r="C8" s="431">
        <f>IF('5.1-4 source'!C8&lt;&gt;"",'5.1-4 source'!C8,"")</f>
        <v>38.362000000000002</v>
      </c>
      <c r="D8" s="431">
        <f>IF('5.1-4 source'!D8&lt;&gt;"",'5.1-4 source'!D8,"")</f>
        <v>90.081000000000003</v>
      </c>
      <c r="E8" s="431">
        <f>IF('5.1-4 source'!E8&lt;&gt;"",'5.1-4 source'!E8,"")</f>
        <v>38.729999999999997</v>
      </c>
      <c r="F8" s="431">
        <f>IF('5.1-4 source'!J8&lt;&gt;"",'5.1-4 source'!J8,"")</f>
        <v>84.822000000000003</v>
      </c>
      <c r="G8" s="431">
        <f>IF('5.1-4 source'!K8&lt;&gt;"",'5.1-4 source'!K8,"")</f>
        <v>91.727999999999994</v>
      </c>
      <c r="H8" s="431">
        <f>IF('5.1-4 source'!L8&lt;&gt;"",'5.1-4 source'!L8,"")</f>
        <v>90.227000000000004</v>
      </c>
      <c r="I8" s="431">
        <f>IF('5.1-4 source'!M8&lt;&gt;"",'5.1-4 source'!M8,"")</f>
        <v>98.24</v>
      </c>
      <c r="J8" s="470">
        <f>IF('5.1-4 source'!O8&lt;&gt;"",'5.1-4 source'!O8,"")</f>
        <v>27.794</v>
      </c>
      <c r="K8" s="470">
        <f>IF('5.1-4 source'!P8&lt;&gt;"",'5.1-4 source'!P8,"")</f>
        <v>89.966999999999999</v>
      </c>
      <c r="L8" s="470">
        <f>IF('5.1-4 source'!Q8&lt;&gt;"",'5.1-4 source'!Q8,"")</f>
        <v>63.387999999999998</v>
      </c>
      <c r="M8" s="470">
        <f>IF('5.1-4 source'!R8&lt;&gt;"",'5.1-4 source'!R8,"")</f>
        <v>19.541</v>
      </c>
      <c r="N8" s="470">
        <f>IF('5.1-4 source'!S8&lt;&gt;"",'5.1-4 source'!S8,"")</f>
        <v>16.123999999999999</v>
      </c>
      <c r="O8" s="470">
        <f>IF('5.1-4 source'!T8&lt;&gt;"",'5.1-4 source'!T8,"")</f>
        <v>44.082999999999998</v>
      </c>
    </row>
    <row r="9" spans="1:22" ht="15" customHeight="1" x14ac:dyDescent="0.25">
      <c r="A9" s="472" t="s">
        <v>96</v>
      </c>
      <c r="B9" s="447">
        <f>IF('5.1-4 source'!B9&lt;&gt;"",'5.1-4 source'!B9,"")</f>
        <v>59.27</v>
      </c>
      <c r="C9" s="447">
        <f>IF('5.1-4 source'!C9&lt;&gt;"",'5.1-4 source'!C9,"")</f>
        <v>61.637999999999998</v>
      </c>
      <c r="D9" s="447">
        <f>IF('5.1-4 source'!D9&lt;&gt;"",'5.1-4 source'!D9,"")</f>
        <v>9.9190000000000005</v>
      </c>
      <c r="E9" s="447">
        <f>IF('5.1-4 source'!E9&lt;&gt;"",'5.1-4 source'!E9,"")</f>
        <v>61.27</v>
      </c>
      <c r="F9" s="447">
        <f>IF('5.1-4 source'!J9&lt;&gt;"",'5.1-4 source'!J9,"")</f>
        <v>15.178000000000001</v>
      </c>
      <c r="G9" s="447">
        <f>IF('5.1-4 source'!K9&lt;&gt;"",'5.1-4 source'!K9,"")</f>
        <v>8.2720000000000002</v>
      </c>
      <c r="H9" s="447">
        <f>IF('5.1-4 source'!L9&lt;&gt;"",'5.1-4 source'!L9,"")</f>
        <v>9.7729999999999997</v>
      </c>
      <c r="I9" s="447">
        <f>IF('5.1-4 source'!M9&lt;&gt;"",'5.1-4 source'!M9,"")</f>
        <v>1.76</v>
      </c>
      <c r="J9" s="473">
        <f>IF('5.1-4 source'!O9&lt;&gt;"",'5.1-4 source'!O9,"")</f>
        <v>72.206000000000003</v>
      </c>
      <c r="K9" s="473">
        <f>IF('5.1-4 source'!P9&lt;&gt;"",'5.1-4 source'!P9,"")</f>
        <v>10.032999999999999</v>
      </c>
      <c r="L9" s="473">
        <f>IF('5.1-4 source'!Q9&lt;&gt;"",'5.1-4 source'!Q9,"")</f>
        <v>36.612000000000002</v>
      </c>
      <c r="M9" s="473">
        <f>IF('5.1-4 source'!R9&lt;&gt;"",'5.1-4 source'!R9,"")</f>
        <v>80.459000000000003</v>
      </c>
      <c r="N9" s="473">
        <f>IF('5.1-4 source'!S9&lt;&gt;"",'5.1-4 source'!S9,"")</f>
        <v>83.876000000000005</v>
      </c>
      <c r="O9" s="473">
        <f>IF('5.1-4 source'!T9&lt;&gt;"",'5.1-4 source'!T9,"")</f>
        <v>55.917000000000002</v>
      </c>
    </row>
    <row r="10" spans="1:22" ht="15" customHeight="1" x14ac:dyDescent="0.25">
      <c r="A10" s="455" t="s">
        <v>147</v>
      </c>
      <c r="B10" s="449"/>
      <c r="C10" s="449"/>
      <c r="D10" s="449"/>
      <c r="E10" s="449"/>
      <c r="F10" s="449"/>
      <c r="G10" s="449"/>
      <c r="H10" s="449"/>
      <c r="I10" s="449"/>
      <c r="J10" s="475"/>
      <c r="K10" s="475"/>
      <c r="L10" s="475"/>
      <c r="M10" s="475"/>
      <c r="N10" s="475"/>
      <c r="O10" s="476"/>
    </row>
    <row r="11" spans="1:22" ht="15" customHeight="1" x14ac:dyDescent="0.25">
      <c r="A11" s="462" t="s">
        <v>137</v>
      </c>
      <c r="B11" s="468">
        <f>IF('5.1-4 source'!B11&lt;&gt;"",'5.1-4 source'!B11,"")</f>
        <v>63.519402362204978</v>
      </c>
      <c r="C11" s="468">
        <f>IF('5.1-4 source'!C11&lt;&gt;"",'5.1-4 source'!C11,"")</f>
        <v>60.169251196395258</v>
      </c>
      <c r="D11" s="468">
        <f>IF('5.1-4 source'!D11&lt;&gt;"",'5.1-4 source'!D11,"")</f>
        <v>57.389538218623485</v>
      </c>
      <c r="E11" s="468">
        <f>IF('5.1-4 source'!E11&lt;&gt;"",'5.1-4 source'!E11,"")</f>
        <v>60.625655038942689</v>
      </c>
      <c r="F11" s="468">
        <f>IF('5.1-4 source'!J11&lt;&gt;"",'5.1-4 source'!J11,"")</f>
        <v>40.663240634796203</v>
      </c>
      <c r="G11" s="468">
        <f>IF('5.1-4 source'!K11&lt;&gt;"",'5.1-4 source'!K11,"")</f>
        <v>51.577276085176017</v>
      </c>
      <c r="H11" s="468">
        <f>IF('5.1-4 source'!L11&lt;&gt;"",'5.1-4 source'!L11,"")</f>
        <v>52.409693008784764</v>
      </c>
      <c r="I11" s="468">
        <f>IF('5.1-4 source'!M11&lt;&gt;"",'5.1-4 source'!M11,"")</f>
        <v>57.412430791788786</v>
      </c>
      <c r="J11" s="474">
        <f>IF('5.1-4 source'!O11&lt;&gt;"",'5.1-4 source'!O11,"")</f>
        <v>63.15</v>
      </c>
      <c r="K11" s="474">
        <f>IF('5.1-4 source'!P11&lt;&gt;"",'5.1-4 source'!P11,"")</f>
        <v>60.33</v>
      </c>
      <c r="L11" s="474">
        <f>IF('5.1-4 source'!Q11&lt;&gt;"",'5.1-4 source'!Q11,"")</f>
        <v>61.33</v>
      </c>
      <c r="M11" s="474">
        <f>IF('5.1-4 source'!R11&lt;&gt;"",'5.1-4 source'!R11,"")</f>
        <v>62.28</v>
      </c>
      <c r="N11" s="474">
        <f>IF('5.1-4 source'!S11&lt;&gt;"",'5.1-4 source'!S11,"")</f>
        <v>59.16</v>
      </c>
      <c r="O11" s="474">
        <f>IF('5.1-4 source'!T11&lt;&gt;"",'5.1-4 source'!T11,"")</f>
        <v>61.15</v>
      </c>
    </row>
    <row r="12" spans="1:22" ht="27.75" customHeight="1" x14ac:dyDescent="0.25">
      <c r="A12" s="70" t="s">
        <v>637</v>
      </c>
      <c r="B12" s="431">
        <f>IF('5.1-4 source'!B13&lt;&gt;"",'5.1-4 source'!B13,"")</f>
        <v>96.262</v>
      </c>
      <c r="C12" s="431">
        <f>IF('5.1-4 source'!C13&lt;&gt;"",'5.1-4 source'!C13,"")</f>
        <v>98.679000000000002</v>
      </c>
      <c r="D12" s="431">
        <f>IF('5.1-4 source'!D13&lt;&gt;"",'5.1-4 source'!D13,"")</f>
        <v>98.582999999999998</v>
      </c>
      <c r="E12" s="431">
        <f>IF('5.1-4 source'!E13&lt;&gt;"",'5.1-4 source'!E13,"")</f>
        <v>99.009</v>
      </c>
      <c r="F12" s="431">
        <f>IF('5.1-4 source'!J13&lt;&gt;"",'5.1-4 source'!J13,"")</f>
        <v>99.986999999999995</v>
      </c>
      <c r="G12" s="431">
        <f>IF('5.1-4 source'!K13&lt;&gt;"",'5.1-4 source'!K13,"")</f>
        <v>81.817999999999998</v>
      </c>
      <c r="H12" s="431">
        <f>IF('5.1-4 source'!L13&lt;&gt;"",'5.1-4 source'!L13,"")</f>
        <v>100</v>
      </c>
      <c r="I12" s="431">
        <f>IF('5.1-4 source'!M13&lt;&gt;"",'5.1-4 source'!M13,"")</f>
        <v>95.894000000000005</v>
      </c>
      <c r="J12" s="470">
        <f>IF('5.1-4 source'!O13&lt;&gt;"",'5.1-4 source'!O13,"")</f>
        <v>96.861999999999995</v>
      </c>
      <c r="K12" s="470">
        <f>IF('5.1-4 source'!P13&lt;&gt;"",'5.1-4 source'!P13,"")</f>
        <v>99.382999999999996</v>
      </c>
      <c r="L12" s="470">
        <f>IF('5.1-4 source'!Q13&lt;&gt;"",'5.1-4 source'!Q13,"")</f>
        <v>98.808000000000007</v>
      </c>
      <c r="M12" s="470">
        <f>IF('5.1-4 source'!R13&lt;&gt;"",'5.1-4 source'!R13,"")</f>
        <v>93.582999999999998</v>
      </c>
      <c r="N12" s="470">
        <f>IF('5.1-4 source'!S13&lt;&gt;"",'5.1-4 source'!S13,"")</f>
        <v>97.361000000000004</v>
      </c>
      <c r="O12" s="470">
        <f>IF('5.1-4 source'!T13&lt;&gt;"",'5.1-4 source'!T13,"")</f>
        <v>98.305999999999997</v>
      </c>
    </row>
    <row r="13" spans="1:22" ht="15" customHeight="1" x14ac:dyDescent="0.25">
      <c r="A13" s="70" t="s">
        <v>99</v>
      </c>
      <c r="B13" s="431">
        <f>IF('5.1-4 source'!B14&lt;&gt;"",'5.1-4 source'!B14,"")</f>
        <v>137.61000000000001</v>
      </c>
      <c r="C13" s="431">
        <f>IF('5.1-4 source'!C14&lt;&gt;"",'5.1-4 source'!C14,"")</f>
        <v>149.93</v>
      </c>
      <c r="D13" s="431">
        <f>IF('5.1-4 source'!D14&lt;&gt;"",'5.1-4 source'!D14,"")</f>
        <v>139.68</v>
      </c>
      <c r="E13" s="431">
        <f>IF('5.1-4 source'!E14&lt;&gt;"",'5.1-4 source'!E14,"")</f>
        <v>142.86000000000001</v>
      </c>
      <c r="F13" s="431">
        <f>IF('5.1-4 source'!J14&lt;&gt;"",'5.1-4 source'!J14,"")</f>
        <v>79.94</v>
      </c>
      <c r="G13" s="431">
        <f>IF('5.1-4 source'!K14&lt;&gt;"",'5.1-4 source'!K14,"")</f>
        <v>121.37</v>
      </c>
      <c r="H13" s="431">
        <f>IF('5.1-4 source'!L14&lt;&gt;"",'5.1-4 source'!L14,"")</f>
        <v>124.72</v>
      </c>
      <c r="I13" s="431">
        <f>IF('5.1-4 source'!M14&lt;&gt;"",'5.1-4 source'!M14,"")</f>
        <v>148.15</v>
      </c>
      <c r="J13" s="470">
        <f>IF('5.1-4 source'!O14&lt;&gt;"",'5.1-4 source'!O14,"")</f>
        <v>97.73</v>
      </c>
      <c r="K13" s="470">
        <f>IF('5.1-4 source'!P14&lt;&gt;"",'5.1-4 source'!P14,"")</f>
        <v>140.06</v>
      </c>
      <c r="L13" s="470">
        <f>IF('5.1-4 source'!Q14&lt;&gt;"",'5.1-4 source'!Q14,"")</f>
        <v>124.39</v>
      </c>
      <c r="M13" s="470">
        <f>IF('5.1-4 source'!R14&lt;&gt;"",'5.1-4 source'!R14,"")</f>
        <v>107.32</v>
      </c>
      <c r="N13" s="470">
        <f>IF('5.1-4 source'!S14&lt;&gt;"",'5.1-4 source'!S14,"")</f>
        <v>132.54</v>
      </c>
      <c r="O13" s="470">
        <f>IF('5.1-4 source'!T14&lt;&gt;"",'5.1-4 source'!T14,"")</f>
        <v>134.46</v>
      </c>
    </row>
    <row r="14" spans="1:22" ht="15" customHeight="1" x14ac:dyDescent="0.25">
      <c r="A14" s="70" t="s">
        <v>100</v>
      </c>
      <c r="B14" s="431">
        <f>IF('5.1-4 source'!B15&lt;&gt;"",'5.1-4 source'!B15,"")</f>
        <v>5.77</v>
      </c>
      <c r="C14" s="431">
        <f>IF('5.1-4 source'!C15&lt;&gt;"",'5.1-4 source'!C15,"")</f>
        <v>7.73</v>
      </c>
      <c r="D14" s="431">
        <f>IF('5.1-4 source'!D15&lt;&gt;"",'5.1-4 source'!D15,"")</f>
        <v>22.31</v>
      </c>
      <c r="E14" s="431">
        <f>IF('5.1-4 source'!E15&lt;&gt;"",'5.1-4 source'!E15,"")</f>
        <v>4.63</v>
      </c>
      <c r="F14" s="431">
        <f>IF('5.1-4 source'!J15&lt;&gt;"",'5.1-4 source'!J15,"")</f>
        <v>30.51</v>
      </c>
      <c r="G14" s="431">
        <f>IF('5.1-4 source'!K15&lt;&gt;"",'5.1-4 source'!K15,"")</f>
        <v>56.07</v>
      </c>
      <c r="H14" s="431">
        <f>IF('5.1-4 source'!L15&lt;&gt;"",'5.1-4 source'!L15,"")</f>
        <v>28.42</v>
      </c>
      <c r="I14" s="431">
        <f>IF('5.1-4 source'!M15&lt;&gt;"",'5.1-4 source'!M15,"")</f>
        <v>33.47</v>
      </c>
      <c r="J14" s="470">
        <f>IF('5.1-4 source'!O15&lt;&gt;"",'5.1-4 source'!O15,"")</f>
        <v>4.84</v>
      </c>
      <c r="K14" s="470">
        <f>IF('5.1-4 source'!P15&lt;&gt;"",'5.1-4 source'!P15,"")</f>
        <v>9.2799999999999994</v>
      </c>
      <c r="L14" s="470">
        <f>IF('5.1-4 source'!Q15&lt;&gt;"",'5.1-4 source'!Q15,"")</f>
        <v>2.4700000000000002</v>
      </c>
      <c r="M14" s="470">
        <f>IF('5.1-4 source'!R15&lt;&gt;"",'5.1-4 source'!R15,"")</f>
        <v>5.64</v>
      </c>
      <c r="N14" s="470">
        <f>IF('5.1-4 source'!S15&lt;&gt;"",'5.1-4 source'!S15,"")</f>
        <v>5.7</v>
      </c>
      <c r="O14" s="470">
        <f>IF('5.1-4 source'!T15&lt;&gt;"",'5.1-4 source'!T15,"")</f>
        <v>3.8</v>
      </c>
    </row>
    <row r="15" spans="1:22" ht="15" customHeight="1" x14ac:dyDescent="0.25">
      <c r="A15" s="70" t="s">
        <v>101</v>
      </c>
      <c r="B15" s="431">
        <f>IF('5.1-4 source'!B16&lt;&gt;"",'5.1-4 source'!B16,"")</f>
        <v>173.4</v>
      </c>
      <c r="C15" s="431">
        <f>IF('5.1-4 source'!C16&lt;&gt;"",'5.1-4 source'!C16,"")</f>
        <v>168.83</v>
      </c>
      <c r="D15" s="431">
        <f>IF('5.1-4 source'!D16&lt;&gt;"",'5.1-4 source'!D16,"")</f>
        <v>174</v>
      </c>
      <c r="E15" s="431">
        <f>IF('5.1-4 source'!E16&lt;&gt;"",'5.1-4 source'!E16,"")</f>
        <v>176.72</v>
      </c>
      <c r="F15" s="431">
        <f>IF('5.1-4 source'!J16&lt;&gt;"",'5.1-4 source'!J16,"")</f>
        <v>111.18</v>
      </c>
      <c r="G15" s="431">
        <f>IF('5.1-4 source'!K16&lt;&gt;"",'5.1-4 source'!K16,"")</f>
        <v>178.19</v>
      </c>
      <c r="H15" s="431">
        <f>IF('5.1-4 source'!L16&lt;&gt;"",'5.1-4 source'!L16,"")</f>
        <v>157.58000000000001</v>
      </c>
      <c r="I15" s="431">
        <f>IF('5.1-4 source'!M16&lt;&gt;"",'5.1-4 source'!M16,"")</f>
        <v>183.68</v>
      </c>
      <c r="J15" s="470">
        <f>IF('5.1-4 source'!O16&lt;&gt;"",'5.1-4 source'!O16,"")</f>
        <v>171.35</v>
      </c>
      <c r="K15" s="470">
        <f>IF('5.1-4 source'!P16&lt;&gt;"",'5.1-4 source'!P16,"")</f>
        <v>177.4</v>
      </c>
      <c r="L15" s="470">
        <f>IF('5.1-4 source'!Q16&lt;&gt;"",'5.1-4 source'!Q16,"")</f>
        <v>177.97</v>
      </c>
      <c r="M15" s="470">
        <f>IF('5.1-4 source'!R16&lt;&gt;"",'5.1-4 source'!R16,"")</f>
        <v>170.22</v>
      </c>
      <c r="N15" s="470">
        <f>IF('5.1-4 source'!S16&lt;&gt;"",'5.1-4 source'!S16,"")</f>
        <v>177.28</v>
      </c>
      <c r="O15" s="470">
        <f>IF('5.1-4 source'!T16&lt;&gt;"",'5.1-4 source'!T16,"")</f>
        <v>178.33</v>
      </c>
    </row>
    <row r="16" spans="1:22" ht="15" customHeight="1" x14ac:dyDescent="0.25">
      <c r="A16" s="455" t="s">
        <v>564</v>
      </c>
      <c r="B16" s="449"/>
      <c r="C16" s="449"/>
      <c r="D16" s="449"/>
      <c r="E16" s="449"/>
      <c r="F16" s="449"/>
      <c r="G16" s="449"/>
      <c r="H16" s="449"/>
      <c r="I16" s="449"/>
      <c r="J16" s="475"/>
      <c r="K16" s="475"/>
      <c r="L16" s="475"/>
      <c r="M16" s="475"/>
      <c r="N16" s="475"/>
      <c r="O16" s="476"/>
    </row>
    <row r="17" spans="1:15" ht="15" customHeight="1" x14ac:dyDescent="0.25">
      <c r="A17" s="14" t="s">
        <v>281</v>
      </c>
      <c r="B17" s="431">
        <f>IF('5.1-4 source'!B18&lt;&gt;"",'5.1-4 source'!B18,"")</f>
        <v>18.016999999999999</v>
      </c>
      <c r="C17" s="431">
        <f>IF('5.1-4 source'!C18&lt;&gt;"",'5.1-4 source'!C18,"")</f>
        <v>33.484000000000002</v>
      </c>
      <c r="D17" s="431">
        <f>IF('5.1-4 source'!D18&lt;&gt;"",'5.1-4 source'!D18,"")</f>
        <v>8.3000000000000007</v>
      </c>
      <c r="E17" s="426" t="s">
        <v>275</v>
      </c>
      <c r="F17" s="431">
        <f>IF('5.1-4 source'!J18&lt;&gt;"",'5.1-4 source'!J18,"")</f>
        <v>10.397</v>
      </c>
      <c r="G17" s="431">
        <f>IF('5.1-4 source'!K18&lt;&gt;"",'5.1-4 source'!K18,"")</f>
        <v>18.018000000000001</v>
      </c>
      <c r="H17" s="431">
        <f>IF('5.1-4 source'!L18&lt;&gt;"",'5.1-4 source'!L18,"")</f>
        <v>6.9180000000000001</v>
      </c>
      <c r="I17" s="431">
        <f>IF('5.1-4 source'!M18&lt;&gt;"",'5.1-4 source'!M18,"")</f>
        <v>3.5190000000000001</v>
      </c>
      <c r="J17" s="470">
        <f>IF('5.1-4 source'!O18&lt;&gt;"",'5.1-4 source'!O18,"")</f>
        <v>18.550999999999998</v>
      </c>
      <c r="K17" s="470">
        <f>IF('5.1-4 source'!P18&lt;&gt;"",'5.1-4 source'!P18,"")</f>
        <v>9.375</v>
      </c>
      <c r="L17" s="439" t="s">
        <v>275</v>
      </c>
      <c r="M17" s="470">
        <f>IF('5.1-4 source'!R18&lt;&gt;"",'5.1-4 source'!R18,"")</f>
        <v>13.398999999999999</v>
      </c>
      <c r="N17" s="470">
        <f>IF('5.1-4 source'!S18&lt;&gt;"",'5.1-4 source'!S18,"")</f>
        <v>9.5380000000000003</v>
      </c>
      <c r="O17" s="439" t="s">
        <v>275</v>
      </c>
    </row>
    <row r="18" spans="1:15" ht="15" customHeight="1" x14ac:dyDescent="0.25">
      <c r="A18" s="14" t="s">
        <v>282</v>
      </c>
      <c r="B18" s="431">
        <f>IF('5.1-4 source'!B19&lt;&gt;"",'5.1-4 source'!B19,"")</f>
        <v>-194.37</v>
      </c>
      <c r="C18" s="431">
        <f>IF('5.1-4 source'!C19&lt;&gt;"",'5.1-4 source'!C19,"")</f>
        <v>-212.01</v>
      </c>
      <c r="D18" s="431">
        <f>IF('5.1-4 source'!D19&lt;&gt;"",'5.1-4 source'!D19,"")</f>
        <v>-188.46</v>
      </c>
      <c r="E18" s="426" t="s">
        <v>275</v>
      </c>
      <c r="F18" s="431">
        <f>IF('5.1-4 source'!J19&lt;&gt;"",'5.1-4 source'!J19,"")</f>
        <v>-57.75</v>
      </c>
      <c r="G18" s="431">
        <f>IF('5.1-4 source'!K19&lt;&gt;"",'5.1-4 source'!K19,"")</f>
        <v>-185.25</v>
      </c>
      <c r="H18" s="431">
        <f>IF('5.1-4 source'!L19&lt;&gt;"",'5.1-4 source'!L19,"")</f>
        <v>-58.66</v>
      </c>
      <c r="I18" s="431">
        <f>IF('5.1-4 source'!M19&lt;&gt;"",'5.1-4 source'!M19,"")</f>
        <v>-231.16</v>
      </c>
      <c r="J18" s="471">
        <f>IF('5.1-4 source'!O19&lt;&gt;"",'5.1-4 source'!O19,"")</f>
        <v>-102.65</v>
      </c>
      <c r="K18" s="471">
        <f>IF('5.1-4 source'!P19&lt;&gt;"",'5.1-4 source'!P19,"")</f>
        <v>-123.13</v>
      </c>
      <c r="L18" s="439" t="s">
        <v>275</v>
      </c>
      <c r="M18" s="471">
        <f>IF('5.1-4 source'!R19&lt;&gt;"",'5.1-4 source'!R19,"")</f>
        <v>-118.23</v>
      </c>
      <c r="N18" s="471">
        <f>IF('5.1-4 source'!S19&lt;&gt;"",'5.1-4 source'!S19,"")</f>
        <v>-120.69</v>
      </c>
      <c r="O18" s="439" t="s">
        <v>275</v>
      </c>
    </row>
    <row r="19" spans="1:15" ht="15" customHeight="1" x14ac:dyDescent="0.25">
      <c r="A19" s="14" t="s">
        <v>283</v>
      </c>
      <c r="B19" s="431">
        <f>IF('5.1-4 source'!B20&lt;&gt;"",'5.1-4 source'!B20,"")</f>
        <v>10.986000000000001</v>
      </c>
      <c r="C19" s="431">
        <f>IF('5.1-4 source'!C20&lt;&gt;"",'5.1-4 source'!C20,"")</f>
        <v>9.3460000000000001</v>
      </c>
      <c r="D19" s="431">
        <f>IF('5.1-4 source'!D20&lt;&gt;"",'5.1-4 source'!D20,"")</f>
        <v>8.4329999999999998</v>
      </c>
      <c r="E19" s="426" t="s">
        <v>275</v>
      </c>
      <c r="F19" s="431">
        <f>IF('5.1-4 source'!J20&lt;&gt;"",'5.1-4 source'!J20,"")</f>
        <v>7.1029999999999998</v>
      </c>
      <c r="G19" s="431">
        <f>IF('5.1-4 source'!K20&lt;&gt;"",'5.1-4 source'!K20,"")</f>
        <v>9.9320000000000004</v>
      </c>
      <c r="H19" s="431">
        <f>IF('5.1-4 source'!L20&lt;&gt;"",'5.1-4 source'!L20,"")</f>
        <v>7.8289999999999997</v>
      </c>
      <c r="I19" s="431">
        <f>IF('5.1-4 source'!M20&lt;&gt;"",'5.1-4 source'!M20,"")</f>
        <v>8.875</v>
      </c>
      <c r="J19" s="470">
        <f>IF('5.1-4 source'!O20&lt;&gt;"",'5.1-4 source'!O20,"")</f>
        <v>12.45</v>
      </c>
      <c r="K19" s="470">
        <f>IF('5.1-4 source'!P20&lt;&gt;"",'5.1-4 source'!P20,"")</f>
        <v>8.5890000000000004</v>
      </c>
      <c r="L19" s="426" t="s">
        <v>275</v>
      </c>
      <c r="M19" s="470">
        <f>IF('5.1-4 source'!R20&lt;&gt;"",'5.1-4 source'!R20,"")</f>
        <v>11.326000000000001</v>
      </c>
      <c r="N19" s="470">
        <f>IF('5.1-4 source'!S20&lt;&gt;"",'5.1-4 source'!S20,"")</f>
        <v>9.3330000000000002</v>
      </c>
      <c r="O19" s="426" t="s">
        <v>275</v>
      </c>
    </row>
    <row r="20" spans="1:15" ht="15" customHeight="1" x14ac:dyDescent="0.25">
      <c r="A20" s="14" t="s">
        <v>565</v>
      </c>
      <c r="B20" s="431">
        <f>IF('5.1-4 source'!B21&lt;&gt;"",'5.1-4 source'!B21,"")</f>
        <v>-10.35</v>
      </c>
      <c r="C20" s="431">
        <f>IF('5.1-4 source'!C21&lt;&gt;"",'5.1-4 source'!C21,"")</f>
        <v>-5.48</v>
      </c>
      <c r="D20" s="431">
        <f>IF('5.1-4 source'!D21&lt;&gt;"",'5.1-4 source'!D21,"")</f>
        <v>-0.46</v>
      </c>
      <c r="E20" s="426" t="s">
        <v>275</v>
      </c>
      <c r="F20" s="431">
        <f>IF('5.1-4 source'!J21&lt;&gt;"",'5.1-4 source'!J21,"")</f>
        <v>-0.55000000000000004</v>
      </c>
      <c r="G20" s="431">
        <f>IF('5.1-4 source'!K21&lt;&gt;"",'5.1-4 source'!K21,"")</f>
        <v>-0.49</v>
      </c>
      <c r="H20" s="431">
        <f>IF('5.1-4 source'!L21&lt;&gt;"",'5.1-4 source'!L21,"")</f>
        <v>-0.13</v>
      </c>
      <c r="I20" s="431">
        <f>IF('5.1-4 source'!M21&lt;&gt;"",'5.1-4 source'!M21,"")</f>
        <v>-0.03</v>
      </c>
      <c r="J20" s="470">
        <f>IF('5.1-4 source'!O21&lt;&gt;"",'5.1-4 source'!O21,"")</f>
        <v>-4.25</v>
      </c>
      <c r="K20" s="470">
        <f>IF('5.1-4 source'!P21&lt;&gt;"",'5.1-4 source'!P21,"")</f>
        <v>-0.34</v>
      </c>
      <c r="L20" s="426" t="s">
        <v>275</v>
      </c>
      <c r="M20" s="470">
        <f>IF('5.1-4 source'!R21&lt;&gt;"",'5.1-4 source'!R21,"")</f>
        <v>-1.18</v>
      </c>
      <c r="N20" s="470">
        <f>IF('5.1-4 source'!S21&lt;&gt;"",'5.1-4 source'!S21,"")</f>
        <v>-1.28</v>
      </c>
      <c r="O20" s="426" t="s">
        <v>275</v>
      </c>
    </row>
    <row r="21" spans="1:15" ht="15" customHeight="1" x14ac:dyDescent="0.25">
      <c r="A21" s="14" t="s">
        <v>302</v>
      </c>
      <c r="B21" s="431">
        <f>IF('5.1-4 source'!B22&lt;&gt;"",'5.1-4 source'!B22,"")</f>
        <v>53.32</v>
      </c>
      <c r="C21" s="431">
        <f>IF('5.1-4 source'!C22&lt;&gt;"",'5.1-4 source'!C22,"")</f>
        <v>16.439</v>
      </c>
      <c r="D21" s="431">
        <f>IF('5.1-4 source'!D22&lt;&gt;"",'5.1-4 source'!D22,"")</f>
        <v>6.5179999999999998</v>
      </c>
      <c r="E21" s="426" t="s">
        <v>275</v>
      </c>
      <c r="F21" s="426" t="s">
        <v>275</v>
      </c>
      <c r="G21" s="426" t="s">
        <v>275</v>
      </c>
      <c r="H21" s="426" t="s">
        <v>275</v>
      </c>
      <c r="I21" s="426" t="s">
        <v>275</v>
      </c>
      <c r="J21" s="470">
        <f>IF('5.1-4 source'!O22&lt;&gt;"",'5.1-4 source'!O22,"")</f>
        <v>29.509</v>
      </c>
      <c r="K21" s="470">
        <f>IF('5.1-4 source'!P22&lt;&gt;"",'5.1-4 source'!P22,"")</f>
        <v>12.541</v>
      </c>
      <c r="L21" s="470">
        <f>IF('5.1-4 source'!Q22&lt;&gt;"",'5.1-4 source'!Q22,"")</f>
        <v>18.709</v>
      </c>
      <c r="M21" s="470">
        <f>IF('5.1-4 source'!R22&lt;&gt;"",'5.1-4 source'!R22,"")</f>
        <v>26.879000000000001</v>
      </c>
      <c r="N21" s="470">
        <f>IF('5.1-4 source'!S22&lt;&gt;"",'5.1-4 source'!S22,"")</f>
        <v>5.8179999999999996</v>
      </c>
      <c r="O21" s="470">
        <f>IF('5.1-4 source'!T22&lt;&gt;"",'5.1-4 source'!T22,"")</f>
        <v>16.812000000000001</v>
      </c>
    </row>
    <row r="22" spans="1:15" ht="15" customHeight="1" x14ac:dyDescent="0.25">
      <c r="A22" s="14" t="s">
        <v>293</v>
      </c>
      <c r="B22" s="431">
        <f>IF('5.1-4 source'!B23&lt;&gt;"",'5.1-4 source'!B23,"")</f>
        <v>235.7</v>
      </c>
      <c r="C22" s="431">
        <f>IF('5.1-4 source'!C23&lt;&gt;"",'5.1-4 source'!C23,"")</f>
        <v>249.62</v>
      </c>
      <c r="D22" s="431">
        <f>IF('5.1-4 source'!D23&lt;&gt;"",'5.1-4 source'!D23,"")</f>
        <v>343.3</v>
      </c>
      <c r="E22" s="426" t="s">
        <v>275</v>
      </c>
      <c r="F22" s="426" t="s">
        <v>275</v>
      </c>
      <c r="G22" s="426" t="s">
        <v>275</v>
      </c>
      <c r="H22" s="426" t="s">
        <v>275</v>
      </c>
      <c r="I22" s="426" t="s">
        <v>275</v>
      </c>
      <c r="J22" s="470">
        <f>IF('5.1-4 source'!O23&lt;&gt;"",'5.1-4 source'!O23,"")</f>
        <v>135.36000000000001</v>
      </c>
      <c r="K22" s="470">
        <f>IF('5.1-4 source'!P23&lt;&gt;"",'5.1-4 source'!P23,"")</f>
        <v>172.52</v>
      </c>
      <c r="L22" s="470">
        <f>IF('5.1-4 source'!Q23&lt;&gt;"",'5.1-4 source'!Q23,"")</f>
        <v>171.94</v>
      </c>
      <c r="M22" s="470">
        <f>IF('5.1-4 source'!R23&lt;&gt;"",'5.1-4 source'!R23,"")</f>
        <v>157.55000000000001</v>
      </c>
      <c r="N22" s="470">
        <f>IF('5.1-4 source'!S23&lt;&gt;"",'5.1-4 source'!S23,"")</f>
        <v>144.03</v>
      </c>
      <c r="O22" s="470">
        <f>IF('5.1-4 source'!T23&lt;&gt;"",'5.1-4 source'!T23,"")</f>
        <v>182.16</v>
      </c>
    </row>
    <row r="23" spans="1:15" ht="15" customHeight="1" x14ac:dyDescent="0.25">
      <c r="A23" s="14" t="s">
        <v>286</v>
      </c>
      <c r="B23" s="431">
        <f>IF('5.1-4 source'!B24&lt;&gt;"",'5.1-4 source'!B24,"")</f>
        <v>9.5530000000000008</v>
      </c>
      <c r="C23" s="431">
        <f>IF('5.1-4 source'!C24&lt;&gt;"",'5.1-4 source'!C24,"")</f>
        <v>9.2710000000000008</v>
      </c>
      <c r="D23" s="431">
        <f>IF('5.1-4 source'!D24&lt;&gt;"",'5.1-4 source'!D24,"")</f>
        <v>10.613</v>
      </c>
      <c r="E23" s="426" t="s">
        <v>275</v>
      </c>
      <c r="F23" s="426" t="s">
        <v>275</v>
      </c>
      <c r="G23" s="426" t="s">
        <v>275</v>
      </c>
      <c r="H23" s="426" t="s">
        <v>275</v>
      </c>
      <c r="I23" s="426" t="s">
        <v>275</v>
      </c>
      <c r="J23" s="470">
        <f>IF('5.1-4 source'!O24&lt;&gt;"",'5.1-4 source'!O24,"")</f>
        <v>9.5739999999999998</v>
      </c>
      <c r="K23" s="470">
        <f>IF('5.1-4 source'!P24&lt;&gt;"",'5.1-4 source'!P24,"")</f>
        <v>9.4179999999999993</v>
      </c>
      <c r="L23" s="470">
        <f>IF('5.1-4 source'!Q24&lt;&gt;"",'5.1-4 source'!Q24,"")</f>
        <v>10.193</v>
      </c>
      <c r="M23" s="470">
        <f>IF('5.1-4 source'!R24&lt;&gt;"",'5.1-4 source'!R24,"")</f>
        <v>8.2989999999999995</v>
      </c>
      <c r="N23" s="470">
        <f>IF('5.1-4 source'!S24&lt;&gt;"",'5.1-4 source'!S24,"")</f>
        <v>7.3949999999999996</v>
      </c>
      <c r="O23" s="470">
        <f>IF('5.1-4 source'!T24&lt;&gt;"",'5.1-4 source'!T24,"")</f>
        <v>9.2149999999999999</v>
      </c>
    </row>
    <row r="24" spans="1:15" ht="15" customHeight="1" x14ac:dyDescent="0.25">
      <c r="A24" s="14" t="s">
        <v>566</v>
      </c>
      <c r="B24" s="431">
        <f>IF('5.1-4 source'!B25&lt;&gt;"",'5.1-4 source'!B25,"")</f>
        <v>37.159999999999997</v>
      </c>
      <c r="C24" s="431">
        <f>IF('5.1-4 source'!C25&lt;&gt;"",'5.1-4 source'!C25,"")</f>
        <v>3.17</v>
      </c>
      <c r="D24" s="431">
        <f>IF('5.1-4 source'!D25&lt;&gt;"",'5.1-4 source'!D25,"")</f>
        <v>0.66</v>
      </c>
      <c r="E24" s="426" t="s">
        <v>275</v>
      </c>
      <c r="F24" s="426" t="s">
        <v>275</v>
      </c>
      <c r="G24" s="426" t="s">
        <v>275</v>
      </c>
      <c r="H24" s="426" t="s">
        <v>275</v>
      </c>
      <c r="I24" s="426" t="s">
        <v>275</v>
      </c>
      <c r="J24" s="470">
        <f>IF('5.1-4 source'!O25&lt;&gt;"",'5.1-4 source'!O25,"")</f>
        <v>8.92</v>
      </c>
      <c r="K24" s="470">
        <f>IF('5.1-4 source'!P25&lt;&gt;"",'5.1-4 source'!P25,"")</f>
        <v>0.63</v>
      </c>
      <c r="L24" s="470">
        <f>IF('5.1-4 source'!Q25&lt;&gt;"",'5.1-4 source'!Q25,"")</f>
        <v>5.89</v>
      </c>
      <c r="M24" s="470">
        <f>IF('5.1-4 source'!R25&lt;&gt;"",'5.1-4 source'!R25,"")</f>
        <v>3.14</v>
      </c>
      <c r="N24" s="470">
        <f>IF('5.1-4 source'!S25&lt;&gt;"",'5.1-4 source'!S25,"")</f>
        <v>0.93</v>
      </c>
      <c r="O24" s="470">
        <f>IF('5.1-4 source'!T25&lt;&gt;"",'5.1-4 source'!T25,"")</f>
        <v>1.39</v>
      </c>
    </row>
    <row r="25" spans="1:15" ht="15" customHeight="1" x14ac:dyDescent="0.25">
      <c r="A25" s="455" t="s">
        <v>102</v>
      </c>
      <c r="B25" s="449"/>
      <c r="C25" s="449"/>
      <c r="D25" s="449"/>
      <c r="E25" s="449"/>
      <c r="F25" s="449"/>
      <c r="G25" s="449"/>
      <c r="H25" s="449"/>
      <c r="I25" s="449"/>
      <c r="J25" s="475"/>
      <c r="K25" s="475"/>
      <c r="L25" s="475"/>
      <c r="M25" s="475"/>
      <c r="N25" s="475"/>
      <c r="O25" s="476"/>
    </row>
    <row r="26" spans="1:15" ht="15" customHeight="1" x14ac:dyDescent="0.25">
      <c r="A26" s="14" t="s">
        <v>567</v>
      </c>
      <c r="B26" s="431">
        <f>IF('5.1-4 source'!B27&lt;&gt;"",'5.1-4 source'!B27,"")</f>
        <v>67.31</v>
      </c>
      <c r="C26" s="431">
        <f>IF('5.1-4 source'!C27&lt;&gt;"",'5.1-4 source'!C27,"")</f>
        <v>69.569999999999993</v>
      </c>
      <c r="D26" s="431">
        <f>IF('5.1-4 source'!D27&lt;&gt;"",'5.1-4 source'!D27,"")</f>
        <v>72.02</v>
      </c>
      <c r="E26" s="431">
        <f>IF('5.1-4 source'!E27&lt;&gt;"",'5.1-4 source'!E27,"")</f>
        <v>67.67</v>
      </c>
      <c r="F26" s="431">
        <f>IF('5.1-4 source'!J27&lt;&gt;"",'5.1-4 source'!J27,"")</f>
        <v>60.17</v>
      </c>
      <c r="G26" s="431">
        <f>IF('5.1-4 source'!K27&lt;&gt;"",'5.1-4 source'!K27,"")</f>
        <v>70.55</v>
      </c>
      <c r="H26" s="431">
        <f>IF('5.1-4 source'!L27&lt;&gt;"",'5.1-4 source'!L27,"")</f>
        <v>71.58</v>
      </c>
      <c r="I26" s="431">
        <f>IF('5.1-4 source'!M27&lt;&gt;"",'5.1-4 source'!M27,"")</f>
        <v>78.290000000000006</v>
      </c>
      <c r="J26" s="470">
        <f>IF('5.1-4 source'!O27&lt;&gt;"",'5.1-4 source'!O27,"")</f>
        <v>46.908999999999999</v>
      </c>
      <c r="K26" s="470">
        <f>IF('5.1-4 source'!P27&lt;&gt;"",'5.1-4 source'!P27,"")</f>
        <v>66.503</v>
      </c>
      <c r="L26" s="470">
        <f>IF('5.1-4 source'!Q27&lt;&gt;"",'5.1-4 source'!Q27,"")</f>
        <v>57.927999999999997</v>
      </c>
      <c r="M26" s="470">
        <f>IF('5.1-4 source'!R27&lt;&gt;"",'5.1-4 source'!R27,"")</f>
        <v>51.335999999999999</v>
      </c>
      <c r="N26" s="470">
        <f>IF('5.1-4 source'!S27&lt;&gt;"",'5.1-4 source'!S27,"")</f>
        <v>62.000999999999998</v>
      </c>
      <c r="O26" s="470">
        <f>IF('5.1-4 source'!T27&lt;&gt;"",'5.1-4 source'!T27,"")</f>
        <v>62.75</v>
      </c>
    </row>
    <row r="27" spans="1:15" ht="15" customHeight="1" x14ac:dyDescent="0.25">
      <c r="A27" s="14" t="s">
        <v>568</v>
      </c>
      <c r="B27" s="431">
        <f>IF('5.1-4 source'!B29&lt;&gt;"",'5.1-4 source'!B29,"")</f>
        <v>25.783999999999999</v>
      </c>
      <c r="C27" s="431">
        <f>IF('5.1-4 source'!C29&lt;&gt;"",'5.1-4 source'!C29,"")</f>
        <v>30.535</v>
      </c>
      <c r="D27" s="431">
        <f>IF('5.1-4 source'!D29&lt;&gt;"",'5.1-4 source'!D29,"")</f>
        <v>46.817999999999998</v>
      </c>
      <c r="E27" s="431">
        <f>IF('5.1-4 source'!E29&lt;&gt;"",'5.1-4 source'!E29,"")</f>
        <v>29.626000000000001</v>
      </c>
      <c r="F27" s="431">
        <f>IF('5.1-4 source'!J29&lt;&gt;"",'5.1-4 source'!J29,"")</f>
        <v>29.649000000000001</v>
      </c>
      <c r="G27" s="431">
        <f>IF('5.1-4 source'!K29&lt;&gt;"",'5.1-4 source'!K29,"")</f>
        <v>67.132000000000005</v>
      </c>
      <c r="H27" s="431">
        <f>IF('5.1-4 source'!L29&lt;&gt;"",'5.1-4 source'!L29,"")</f>
        <v>66.245999999999995</v>
      </c>
      <c r="I27" s="431">
        <f>IF('5.1-4 source'!M29&lt;&gt;"",'5.1-4 source'!M29,"")</f>
        <v>91.201999999999998</v>
      </c>
      <c r="J27" s="470">
        <f>IF('5.1-4 source'!O29&lt;&gt;"",'5.1-4 source'!O29,"")</f>
        <v>8.5660000000000007</v>
      </c>
      <c r="K27" s="470">
        <f>IF('5.1-4 source'!P29&lt;&gt;"",'5.1-4 source'!P29,"")</f>
        <v>33.594000000000001</v>
      </c>
      <c r="L27" s="470">
        <f>IF('5.1-4 source'!Q29&lt;&gt;"",'5.1-4 source'!Q29,"")</f>
        <v>18.244</v>
      </c>
      <c r="M27" s="470">
        <f>IF('5.1-4 source'!R29&lt;&gt;"",'5.1-4 source'!R29,"")</f>
        <v>18.248000000000001</v>
      </c>
      <c r="N27" s="470">
        <f>IF('5.1-4 source'!S29&lt;&gt;"",'5.1-4 source'!S29,"")</f>
        <v>9.9169999999999998</v>
      </c>
      <c r="O27" s="470">
        <f>IF('5.1-4 source'!T29&lt;&gt;"",'5.1-4 source'!T29,"")</f>
        <v>29.997</v>
      </c>
    </row>
    <row r="28" spans="1:15" ht="15" customHeight="1" x14ac:dyDescent="0.25">
      <c r="A28" s="22" t="s">
        <v>569</v>
      </c>
      <c r="B28" s="433">
        <f>IF('5.1-4 source'!B31&lt;&gt;"",'5.1-4 source'!B31,"")</f>
        <v>715.4</v>
      </c>
      <c r="C28" s="433">
        <f>IF('5.1-4 source'!C31&lt;&gt;"",'5.1-4 source'!C31,"")</f>
        <v>752.31</v>
      </c>
      <c r="D28" s="433">
        <f>IF('5.1-4 source'!D31&lt;&gt;"",'5.1-4 source'!D31,"")</f>
        <v>734.76</v>
      </c>
      <c r="E28" s="433">
        <f>IF('5.1-4 source'!E31&lt;&gt;"",'5.1-4 source'!E31,"")</f>
        <v>590.99</v>
      </c>
      <c r="F28" s="433">
        <f>IF('5.1-4 source'!J31&lt;&gt;"",'5.1-4 source'!J31,"")</f>
        <v>464.12</v>
      </c>
      <c r="G28" s="433">
        <f>IF('5.1-4 source'!K31&lt;&gt;"",'5.1-4 source'!K31,"")</f>
        <v>816.68</v>
      </c>
      <c r="H28" s="433">
        <f>IF('5.1-4 source'!L31&lt;&gt;"",'5.1-4 source'!L31,"")</f>
        <v>618.39</v>
      </c>
      <c r="I28" s="433">
        <f>IF('5.1-4 source'!M31&lt;&gt;"",'5.1-4 source'!M31,"")</f>
        <v>899.38</v>
      </c>
      <c r="J28" s="471">
        <f>IF('5.1-4 source'!O31&lt;&gt;"",'5.1-4 source'!O31,"")</f>
        <v>463.67</v>
      </c>
      <c r="K28" s="471">
        <f>IF('5.1-4 source'!P31&lt;&gt;"",'5.1-4 source'!P31,"")</f>
        <v>520.61</v>
      </c>
      <c r="L28" s="471">
        <f>IF('5.1-4 source'!Q31&lt;&gt;"",'5.1-4 source'!Q31,"")</f>
        <v>470.74</v>
      </c>
      <c r="M28" s="471">
        <f>IF('5.1-4 source'!R31&lt;&gt;"",'5.1-4 source'!R31,"")</f>
        <v>508.13</v>
      </c>
      <c r="N28" s="471">
        <f>IF('5.1-4 source'!S31&lt;&gt;"",'5.1-4 source'!S31,"")</f>
        <v>487.64</v>
      </c>
      <c r="O28" s="471">
        <f>IF('5.1-4 source'!T31&lt;&gt;"",'5.1-4 source'!T31,"")</f>
        <v>492</v>
      </c>
    </row>
    <row r="29" spans="1:15" ht="15" customHeight="1" x14ac:dyDescent="0.25">
      <c r="A29" s="22" t="s">
        <v>103</v>
      </c>
      <c r="B29" s="431">
        <f>IF('5.1-4 source'!B32&lt;&gt;"",'5.1-4 source'!B32,"")</f>
        <v>4.3230000000000004</v>
      </c>
      <c r="C29" s="431">
        <f>IF('5.1-4 source'!C32&lt;&gt;"",'5.1-4 source'!C32,"")</f>
        <v>1.3360000000000001</v>
      </c>
      <c r="D29" s="431">
        <f>IF('5.1-4 source'!D32&lt;&gt;"",'5.1-4 source'!D32,"")</f>
        <v>0.121</v>
      </c>
      <c r="E29" s="431">
        <f>IF('5.1-4 source'!E32&lt;&gt;"",'5.1-4 source'!E32,"")</f>
        <v>6.6319999999999997</v>
      </c>
      <c r="F29" s="431">
        <f>IF('5.1-4 source'!J32&lt;&gt;"",'5.1-4 source'!J32,"")</f>
        <v>27.09</v>
      </c>
      <c r="G29" s="431">
        <f>IF('5.1-4 source'!K32&lt;&gt;"",'5.1-4 source'!K32,"")</f>
        <v>0.32800000000000001</v>
      </c>
      <c r="H29" s="431">
        <f>IF('5.1-4 source'!L32&lt;&gt;"",'5.1-4 source'!L32,"")</f>
        <v>1.4279999999999999</v>
      </c>
      <c r="I29" s="431">
        <f>IF('5.1-4 source'!M32&lt;&gt;"",'5.1-4 source'!M32,"")</f>
        <v>0</v>
      </c>
      <c r="J29" s="470">
        <f>IF('5.1-4 source'!O32&lt;&gt;"",'5.1-4 source'!O32,"")</f>
        <v>26.238</v>
      </c>
      <c r="K29" s="470">
        <f>IF('5.1-4 source'!P32&lt;&gt;"",'5.1-4 source'!P32,"")</f>
        <v>12.875</v>
      </c>
      <c r="L29" s="470">
        <f>IF('5.1-4 source'!Q32&lt;&gt;"",'5.1-4 source'!Q32,"")</f>
        <v>23.004000000000001</v>
      </c>
      <c r="M29" s="470">
        <f>IF('5.1-4 source'!R32&lt;&gt;"",'5.1-4 source'!R32,"")</f>
        <v>18.651</v>
      </c>
      <c r="N29" s="470">
        <f>IF('5.1-4 source'!S32&lt;&gt;"",'5.1-4 source'!S32,"")</f>
        <v>16.132999999999999</v>
      </c>
      <c r="O29" s="470">
        <f>IF('5.1-4 source'!T32&lt;&gt;"",'5.1-4 source'!T32,"")</f>
        <v>15.629</v>
      </c>
    </row>
    <row r="30" spans="1:15" ht="22.5" x14ac:dyDescent="0.25">
      <c r="A30" s="31" t="s">
        <v>638</v>
      </c>
      <c r="B30" s="433">
        <f>IF('5.1-4 source'!B33&lt;&gt;"",'5.1-4 source'!B33,"")</f>
        <v>264.85000000000002</v>
      </c>
      <c r="C30" s="433">
        <f>IF('5.1-4 source'!C33&lt;&gt;"",'5.1-4 source'!C33,"")</f>
        <v>269.22000000000003</v>
      </c>
      <c r="D30" s="433">
        <f>IF('5.1-4 source'!D33&lt;&gt;"",'5.1-4 source'!D33,"")</f>
        <v>276.51</v>
      </c>
      <c r="E30" s="433">
        <f>IF('5.1-4 source'!E33&lt;&gt;"",'5.1-4 source'!E33,"")</f>
        <v>217.24</v>
      </c>
      <c r="F30" s="433">
        <f>IF('5.1-4 source'!J33&lt;&gt;"",'5.1-4 source'!J33,"")</f>
        <v>208.02</v>
      </c>
      <c r="G30" s="433">
        <f>IF('5.1-4 source'!K33&lt;&gt;"",'5.1-4 source'!K33,"")</f>
        <v>440.42</v>
      </c>
      <c r="H30" s="433">
        <f>IF('5.1-4 source'!L33&lt;&gt;"",'5.1-4 source'!L33,"")</f>
        <v>260.05</v>
      </c>
      <c r="I30" s="433">
        <f>IF('5.1-4 source'!M33&lt;&gt;"",'5.1-4 source'!M33,"")</f>
        <v>397.59</v>
      </c>
      <c r="J30" s="470">
        <f>IF('5.1-4 source'!O33&lt;&gt;"",'5.1-4 source'!O33,"")</f>
        <v>108.22</v>
      </c>
      <c r="K30" s="470">
        <f>IF('5.1-4 source'!P33&lt;&gt;"",'5.1-4 source'!P33,"")</f>
        <v>209.38</v>
      </c>
      <c r="L30" s="470">
        <f>IF('5.1-4 source'!Q33&lt;&gt;"",'5.1-4 source'!Q33,"")</f>
        <v>152.62</v>
      </c>
      <c r="M30" s="470">
        <f>IF('5.1-4 source'!R33&lt;&gt;"",'5.1-4 source'!R33,"")</f>
        <v>107.06</v>
      </c>
      <c r="N30" s="470">
        <f>IF('5.1-4 source'!S33&lt;&gt;"",'5.1-4 source'!S33,"")</f>
        <v>150.46</v>
      </c>
      <c r="O30" s="470">
        <f>IF('5.1-4 source'!T33&lt;&gt;"",'5.1-4 source'!T33,"")</f>
        <v>160.02000000000001</v>
      </c>
    </row>
    <row r="31" spans="1:15" ht="15" customHeight="1" x14ac:dyDescent="0.25">
      <c r="A31" s="22" t="s">
        <v>104</v>
      </c>
      <c r="B31" s="431">
        <f>IF('5.1-4 source'!B34&lt;&gt;"",'5.1-4 source'!B34,"")</f>
        <v>20.053999999999998</v>
      </c>
      <c r="C31" s="431">
        <f>IF('5.1-4 source'!C34&lt;&gt;"",'5.1-4 source'!C34,"")</f>
        <v>17.417999999999999</v>
      </c>
      <c r="D31" s="431">
        <f>IF('5.1-4 source'!D34&lt;&gt;"",'5.1-4 source'!D34,"")</f>
        <v>23.806000000000001</v>
      </c>
      <c r="E31" s="431">
        <f>IF('5.1-4 source'!E34&lt;&gt;"",'5.1-4 source'!E34,"")</f>
        <v>12.131</v>
      </c>
      <c r="F31" s="431">
        <f>IF('5.1-4 source'!J34&lt;&gt;"",'5.1-4 source'!J34,"")</f>
        <v>5.4989999999999997</v>
      </c>
      <c r="G31" s="431">
        <f>IF('5.1-4 source'!K34&lt;&gt;"",'5.1-4 source'!K34,"")</f>
        <v>30.056999999999999</v>
      </c>
      <c r="H31" s="431">
        <f>IF('5.1-4 source'!L34&lt;&gt;"",'5.1-4 source'!L34,"")</f>
        <v>16.873999999999999</v>
      </c>
      <c r="I31" s="431">
        <f>IF('5.1-4 source'!M34&lt;&gt;"",'5.1-4 source'!M34,"")</f>
        <v>30.204999999999998</v>
      </c>
      <c r="J31" s="470">
        <f>IF('5.1-4 source'!O34&lt;&gt;"",'5.1-4 source'!O34,"")</f>
        <v>24.012</v>
      </c>
      <c r="K31" s="470">
        <f>IF('5.1-4 source'!P34&lt;&gt;"",'5.1-4 source'!P34,"")</f>
        <v>27.149000000000001</v>
      </c>
      <c r="L31" s="470">
        <f>IF('5.1-4 source'!Q34&lt;&gt;"",'5.1-4 source'!Q34,"")</f>
        <v>18.405999999999999</v>
      </c>
      <c r="M31" s="470">
        <f>IF('5.1-4 source'!R34&lt;&gt;"",'5.1-4 source'!R34,"")</f>
        <v>21.093</v>
      </c>
      <c r="N31" s="470">
        <f>IF('5.1-4 source'!S34&lt;&gt;"",'5.1-4 source'!S34,"")</f>
        <v>9.9979999999999993</v>
      </c>
      <c r="O31" s="470">
        <f>IF('5.1-4 source'!T34&lt;&gt;"",'5.1-4 source'!T34,"")</f>
        <v>13.669</v>
      </c>
    </row>
    <row r="32" spans="1:15" ht="15" customHeight="1" x14ac:dyDescent="0.25">
      <c r="A32" s="455" t="s">
        <v>105</v>
      </c>
      <c r="B32" s="449"/>
      <c r="C32" s="449"/>
      <c r="D32" s="449"/>
      <c r="E32" s="449"/>
      <c r="F32" s="449"/>
      <c r="G32" s="449"/>
      <c r="H32" s="449"/>
      <c r="I32" s="449"/>
      <c r="J32" s="475"/>
      <c r="K32" s="475"/>
      <c r="L32" s="475"/>
      <c r="M32" s="475"/>
      <c r="N32" s="475"/>
      <c r="O32" s="476"/>
    </row>
    <row r="33" spans="1:21" ht="15" customHeight="1" x14ac:dyDescent="0.25">
      <c r="A33" s="253" t="s">
        <v>571</v>
      </c>
      <c r="B33" s="433">
        <f>IF('5.1-4 source'!B37&lt;&gt;"",'5.1-4 source'!B37,"")</f>
        <v>2312.42</v>
      </c>
      <c r="C33" s="433">
        <f>IF('5.1-4 source'!C37&lt;&gt;"",'5.1-4 source'!C37,"")</f>
        <v>2502.5500000000002</v>
      </c>
      <c r="D33" s="433">
        <f>IF('5.1-4 source'!D37&lt;&gt;"",'5.1-4 source'!D37,"")</f>
        <v>2565.9</v>
      </c>
      <c r="E33" s="433">
        <f>IF('5.1-4 source'!E37&lt;&gt;"",'5.1-4 source'!E37,"")</f>
        <v>1868.67</v>
      </c>
      <c r="F33" s="433">
        <f>IF('5.1-4 source'!J37&lt;&gt;"",'5.1-4 source'!J37,"")</f>
        <v>1087.1300000000001</v>
      </c>
      <c r="G33" s="433">
        <f>IF('5.1-4 source'!K37&lt;&gt;"",'5.1-4 source'!K37,"")</f>
        <v>2928.84</v>
      </c>
      <c r="H33" s="433">
        <f>IF('5.1-4 source'!L37&lt;&gt;"",'5.1-4 source'!L37,"")</f>
        <v>2148.44</v>
      </c>
      <c r="I33" s="433">
        <f>IF('5.1-4 source'!M37&lt;&gt;"",'5.1-4 source'!M37,"")</f>
        <v>3437.41</v>
      </c>
      <c r="J33" s="471">
        <f>IF('5.1-4 source'!O37&lt;&gt;"",'5.1-4 source'!O37,"")</f>
        <v>1177.78</v>
      </c>
      <c r="K33" s="471">
        <f>IF('5.1-4 source'!P37&lt;&gt;"",'5.1-4 source'!P37,"")</f>
        <v>1741.85</v>
      </c>
      <c r="L33" s="471">
        <f>IF('5.1-4 source'!Q37&lt;&gt;"",'5.1-4 source'!Q37,"")</f>
        <v>1400.63</v>
      </c>
      <c r="M33" s="471">
        <f>IF('5.1-4 source'!R37&lt;&gt;"",'5.1-4 source'!R37,"")</f>
        <v>1412.73</v>
      </c>
      <c r="N33" s="471">
        <f>IF('5.1-4 source'!S37&lt;&gt;"",'5.1-4 source'!S37,"")</f>
        <v>1567.87</v>
      </c>
      <c r="O33" s="471">
        <f>IF('5.1-4 source'!T37&lt;&gt;"",'5.1-4 source'!T37,"")</f>
        <v>1562.07</v>
      </c>
    </row>
    <row r="34" spans="1:21" ht="15" customHeight="1" x14ac:dyDescent="0.25">
      <c r="A34" s="653" t="s">
        <v>404</v>
      </c>
      <c r="B34" s="584"/>
      <c r="C34" s="584"/>
      <c r="D34" s="584"/>
      <c r="E34" s="584"/>
      <c r="F34" s="584"/>
      <c r="G34" s="584"/>
      <c r="H34" s="584"/>
      <c r="I34" s="584"/>
      <c r="J34" s="584"/>
      <c r="K34" s="584"/>
      <c r="L34" s="584"/>
      <c r="M34" s="584"/>
      <c r="N34" s="584"/>
      <c r="O34" s="584"/>
    </row>
    <row r="35" spans="1:21" ht="29.25" customHeight="1" x14ac:dyDescent="0.25">
      <c r="A35" s="582" t="s">
        <v>624</v>
      </c>
      <c r="B35" s="587"/>
      <c r="C35" s="587"/>
      <c r="D35" s="587"/>
      <c r="E35" s="587"/>
      <c r="F35" s="587"/>
      <c r="G35" s="587"/>
      <c r="H35" s="587"/>
      <c r="I35" s="587"/>
      <c r="J35" s="587"/>
      <c r="K35" s="587"/>
      <c r="L35" s="587"/>
      <c r="M35" s="587"/>
      <c r="N35" s="587"/>
      <c r="O35" s="587"/>
    </row>
    <row r="36" spans="1:21" ht="27.75" customHeight="1" x14ac:dyDescent="0.25">
      <c r="A36" s="582" t="s">
        <v>628</v>
      </c>
      <c r="B36" s="587"/>
      <c r="C36" s="587"/>
      <c r="D36" s="587"/>
      <c r="E36" s="587"/>
      <c r="F36" s="587"/>
      <c r="G36" s="587"/>
      <c r="H36" s="587"/>
      <c r="I36" s="587"/>
      <c r="J36" s="587"/>
      <c r="K36" s="587"/>
      <c r="L36" s="587"/>
      <c r="M36" s="587"/>
      <c r="N36" s="587"/>
      <c r="O36" s="587"/>
      <c r="P36" s="127"/>
      <c r="Q36" s="127"/>
      <c r="R36" s="127"/>
      <c r="S36" s="127"/>
      <c r="T36" s="127"/>
      <c r="U36" s="127"/>
    </row>
    <row r="37" spans="1:21" ht="15" customHeight="1" x14ac:dyDescent="0.25">
      <c r="A37" s="582" t="s">
        <v>261</v>
      </c>
      <c r="B37" s="587"/>
      <c r="C37" s="587"/>
      <c r="D37" s="587"/>
      <c r="E37" s="587"/>
      <c r="F37" s="587"/>
      <c r="G37" s="587"/>
      <c r="H37" s="587"/>
      <c r="I37" s="587"/>
      <c r="J37" s="587"/>
      <c r="K37" s="587"/>
      <c r="L37" s="587"/>
      <c r="M37" s="587"/>
      <c r="N37" s="587"/>
      <c r="O37" s="587"/>
    </row>
    <row r="38" spans="1:21" ht="30" customHeight="1" x14ac:dyDescent="0.25">
      <c r="A38" s="582" t="s">
        <v>429</v>
      </c>
      <c r="B38" s="587"/>
      <c r="C38" s="587"/>
      <c r="D38" s="587"/>
      <c r="E38" s="587"/>
      <c r="F38" s="587"/>
      <c r="G38" s="587"/>
      <c r="H38" s="587"/>
      <c r="I38" s="587"/>
      <c r="J38" s="587"/>
      <c r="K38" s="587"/>
      <c r="L38" s="587"/>
      <c r="M38" s="587"/>
      <c r="N38" s="587"/>
      <c r="O38" s="587"/>
      <c r="P38" s="127"/>
      <c r="Q38" s="127"/>
      <c r="R38" s="127"/>
      <c r="S38" s="127"/>
      <c r="T38" s="127"/>
      <c r="U38" s="127"/>
    </row>
    <row r="39" spans="1:21" ht="15" customHeight="1" x14ac:dyDescent="0.25">
      <c r="A39" s="582" t="s">
        <v>456</v>
      </c>
      <c r="B39" s="587"/>
      <c r="C39" s="587"/>
      <c r="D39" s="587"/>
      <c r="E39" s="587"/>
      <c r="F39" s="587"/>
      <c r="G39" s="587"/>
      <c r="H39" s="587"/>
      <c r="I39" s="587"/>
      <c r="J39" s="587"/>
      <c r="K39" s="587"/>
      <c r="L39" s="587"/>
      <c r="M39" s="587"/>
      <c r="N39" s="587"/>
      <c r="O39" s="587"/>
      <c r="P39" s="127"/>
      <c r="Q39" s="127"/>
      <c r="R39" s="127"/>
      <c r="S39" s="127"/>
      <c r="T39" s="127"/>
      <c r="U39" s="127"/>
    </row>
    <row r="40" spans="1:21" ht="30" customHeight="1" x14ac:dyDescent="0.25">
      <c r="A40" s="582" t="s">
        <v>558</v>
      </c>
      <c r="B40" s="587"/>
      <c r="C40" s="587"/>
      <c r="D40" s="587"/>
      <c r="E40" s="587"/>
      <c r="F40" s="587"/>
      <c r="G40" s="587"/>
      <c r="H40" s="587"/>
      <c r="I40" s="587"/>
      <c r="J40" s="587"/>
      <c r="K40" s="587"/>
      <c r="L40" s="587"/>
      <c r="M40" s="587"/>
      <c r="N40" s="587"/>
      <c r="O40" s="587"/>
      <c r="P40" s="127"/>
      <c r="Q40" s="127"/>
      <c r="R40" s="127"/>
      <c r="S40" s="127"/>
      <c r="T40" s="127"/>
      <c r="U40" s="127"/>
    </row>
    <row r="41" spans="1:21" ht="30" customHeight="1" x14ac:dyDescent="0.25">
      <c r="A41" s="582" t="s">
        <v>578</v>
      </c>
      <c r="B41" s="587"/>
      <c r="C41" s="587"/>
      <c r="D41" s="587"/>
      <c r="E41" s="587"/>
      <c r="F41" s="587"/>
      <c r="G41" s="587"/>
      <c r="H41" s="587"/>
      <c r="I41" s="587"/>
      <c r="J41" s="587"/>
      <c r="K41" s="587"/>
      <c r="L41" s="587"/>
      <c r="M41" s="587"/>
      <c r="N41" s="587"/>
      <c r="O41" s="587"/>
      <c r="P41" s="127"/>
      <c r="Q41" s="127"/>
      <c r="R41" s="127"/>
      <c r="S41" s="127"/>
      <c r="T41" s="127"/>
      <c r="U41" s="127"/>
    </row>
    <row r="42" spans="1:21" ht="15" customHeight="1" x14ac:dyDescent="0.25">
      <c r="A42" s="582" t="s">
        <v>575</v>
      </c>
      <c r="B42" s="587"/>
      <c r="C42" s="587"/>
      <c r="D42" s="587"/>
      <c r="E42" s="587"/>
      <c r="F42" s="587"/>
      <c r="G42" s="587"/>
      <c r="H42" s="587"/>
      <c r="I42" s="587"/>
      <c r="J42" s="587"/>
      <c r="K42" s="587"/>
      <c r="L42" s="587"/>
      <c r="M42" s="587"/>
      <c r="N42" s="587"/>
      <c r="O42" s="587"/>
      <c r="P42" s="127"/>
      <c r="Q42" s="127"/>
      <c r="R42" s="127"/>
      <c r="S42" s="127"/>
      <c r="T42" s="127"/>
      <c r="U42" s="127"/>
    </row>
    <row r="43" spans="1:21" ht="15" customHeight="1" x14ac:dyDescent="0.25">
      <c r="A43" s="582" t="s">
        <v>439</v>
      </c>
      <c r="B43" s="587"/>
      <c r="C43" s="587"/>
      <c r="D43" s="587"/>
      <c r="E43" s="587"/>
      <c r="F43" s="587"/>
      <c r="G43" s="587"/>
      <c r="H43" s="587"/>
      <c r="I43" s="587"/>
      <c r="J43" s="587"/>
      <c r="K43" s="587"/>
      <c r="L43" s="587"/>
      <c r="M43" s="587"/>
      <c r="N43" s="587"/>
      <c r="O43" s="587"/>
      <c r="P43" s="127"/>
      <c r="Q43" s="127"/>
      <c r="R43" s="127"/>
      <c r="S43" s="127"/>
      <c r="T43" s="127"/>
      <c r="U43" s="127"/>
    </row>
    <row r="44" spans="1:21" ht="15" customHeight="1" x14ac:dyDescent="0.25">
      <c r="A44" s="582" t="s">
        <v>369</v>
      </c>
      <c r="B44" s="587"/>
      <c r="C44" s="587"/>
      <c r="D44" s="587"/>
      <c r="E44" s="587"/>
      <c r="F44" s="587"/>
      <c r="G44" s="587"/>
      <c r="H44" s="587"/>
      <c r="I44" s="587"/>
      <c r="J44" s="587"/>
      <c r="K44" s="587"/>
      <c r="L44" s="587"/>
      <c r="M44" s="587"/>
      <c r="N44" s="587"/>
      <c r="O44" s="587"/>
      <c r="P44" s="127"/>
      <c r="Q44" s="127"/>
      <c r="R44" s="127"/>
      <c r="S44" s="127"/>
      <c r="T44" s="127"/>
      <c r="U44" s="127"/>
    </row>
    <row r="45" spans="1:21" ht="15" customHeight="1" x14ac:dyDescent="0.25">
      <c r="A45" s="582"/>
      <c r="B45" s="587"/>
      <c r="C45" s="587"/>
      <c r="D45" s="587"/>
      <c r="E45" s="587"/>
      <c r="F45" s="587"/>
      <c r="G45" s="587"/>
      <c r="H45" s="587"/>
      <c r="I45" s="587"/>
      <c r="J45" s="587"/>
      <c r="K45" s="587"/>
      <c r="L45" s="587"/>
      <c r="M45" s="587"/>
      <c r="N45" s="587"/>
      <c r="O45" s="587"/>
    </row>
    <row r="46" spans="1:21" x14ac:dyDescent="0.25">
      <c r="A46" s="625"/>
      <c r="B46" s="625"/>
      <c r="C46" s="625"/>
      <c r="D46" s="625"/>
      <c r="E46" s="625"/>
      <c r="F46" s="625"/>
      <c r="G46" s="625"/>
      <c r="H46" s="625"/>
      <c r="I46" s="625"/>
    </row>
    <row r="47" spans="1:21" x14ac:dyDescent="0.25">
      <c r="A47" s="655"/>
      <c r="B47" s="655"/>
      <c r="C47" s="655"/>
      <c r="D47" s="655"/>
      <c r="E47" s="655"/>
      <c r="F47" s="655"/>
      <c r="G47" s="27"/>
      <c r="H47" s="27"/>
      <c r="I47" s="27"/>
    </row>
    <row r="48" spans="1:21" ht="54" customHeight="1" x14ac:dyDescent="0.25">
      <c r="A48" s="603"/>
      <c r="B48" s="654"/>
      <c r="C48" s="654"/>
      <c r="D48" s="654"/>
      <c r="E48" s="654"/>
      <c r="F48" s="52"/>
      <c r="G48" s="27"/>
      <c r="H48" s="27"/>
      <c r="I48" s="27"/>
    </row>
    <row r="49" spans="1:9" ht="45.75" customHeight="1" x14ac:dyDescent="0.25">
      <c r="A49" s="50"/>
      <c r="B49" s="50"/>
      <c r="C49" s="50"/>
      <c r="D49" s="50"/>
      <c r="E49" s="50"/>
      <c r="F49" s="50"/>
      <c r="G49" s="50"/>
      <c r="H49" s="50"/>
      <c r="I49" s="50"/>
    </row>
  </sheetData>
  <mergeCells count="34">
    <mergeCell ref="A1:O1"/>
    <mergeCell ref="A41:O41"/>
    <mergeCell ref="A45:O45"/>
    <mergeCell ref="A34:O34"/>
    <mergeCell ref="A35:O35"/>
    <mergeCell ref="A36:O36"/>
    <mergeCell ref="A37:O37"/>
    <mergeCell ref="A3:A6"/>
    <mergeCell ref="B3:I3"/>
    <mergeCell ref="B4:E4"/>
    <mergeCell ref="F4:I4"/>
    <mergeCell ref="B5:B6"/>
    <mergeCell ref="C5:D5"/>
    <mergeCell ref="E5:E6"/>
    <mergeCell ref="A39:O39"/>
    <mergeCell ref="J3:O3"/>
    <mergeCell ref="J4:L4"/>
    <mergeCell ref="M4:O4"/>
    <mergeCell ref="J5:J6"/>
    <mergeCell ref="K5:K6"/>
    <mergeCell ref="L5:L6"/>
    <mergeCell ref="M5:M6"/>
    <mergeCell ref="N5:N6"/>
    <mergeCell ref="A48:E48"/>
    <mergeCell ref="A42:O42"/>
    <mergeCell ref="A43:O43"/>
    <mergeCell ref="A44:O44"/>
    <mergeCell ref="H5:I5"/>
    <mergeCell ref="A38:O38"/>
    <mergeCell ref="A40:O40"/>
    <mergeCell ref="F5:G5"/>
    <mergeCell ref="A46:I46"/>
    <mergeCell ref="A47:F47"/>
    <mergeCell ref="O5:O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theme="7"/>
  </sheetPr>
  <dimension ref="A1:AC60"/>
  <sheetViews>
    <sheetView workbookViewId="0">
      <pane xSplit="1" ySplit="6" topLeftCell="B7" activePane="bottomRight" state="frozen"/>
      <selection activeCell="A22" sqref="A22:K22"/>
      <selection pane="topRight" activeCell="A22" sqref="A22:K22"/>
      <selection pane="bottomLeft" activeCell="A22" sqref="A22:K22"/>
      <selection pane="bottomRight" activeCell="B11" sqref="B11"/>
    </sheetView>
  </sheetViews>
  <sheetFormatPr baseColWidth="10" defaultColWidth="11.42578125" defaultRowHeight="15" x14ac:dyDescent="0.25"/>
  <cols>
    <col min="1" max="1" width="39.7109375" style="65" customWidth="1"/>
    <col min="2" max="13" width="10.7109375" style="65" customWidth="1"/>
    <col min="14" max="14" width="5.7109375" style="77" customWidth="1"/>
    <col min="15" max="23" width="10.7109375" style="65" customWidth="1"/>
    <col min="24" max="16384" width="11.42578125" style="65"/>
  </cols>
  <sheetData>
    <row r="1" spans="1:23" s="88" customFormat="1" ht="15" customHeight="1" x14ac:dyDescent="0.25">
      <c r="A1" s="552"/>
      <c r="B1" s="552"/>
      <c r="C1" s="552"/>
      <c r="D1" s="552"/>
      <c r="E1" s="552"/>
      <c r="F1" s="552"/>
      <c r="G1" s="552"/>
      <c r="H1" s="552"/>
      <c r="I1" s="552"/>
      <c r="J1" s="552"/>
      <c r="K1" s="552"/>
      <c r="L1" s="552"/>
      <c r="M1" s="552"/>
      <c r="N1" s="552"/>
      <c r="O1" s="552"/>
      <c r="P1" s="552"/>
      <c r="Q1" s="552"/>
      <c r="R1" s="552"/>
      <c r="S1" s="552"/>
      <c r="T1" s="552"/>
      <c r="U1" s="552"/>
      <c r="V1" s="552"/>
      <c r="W1" s="552"/>
    </row>
    <row r="2" spans="1:23" s="88" customFormat="1" x14ac:dyDescent="0.25">
      <c r="A2" s="173"/>
      <c r="B2" s="173"/>
      <c r="C2" s="173"/>
      <c r="D2" s="173"/>
      <c r="E2" s="173"/>
      <c r="F2" s="173"/>
      <c r="G2" s="173"/>
      <c r="H2" s="173"/>
      <c r="I2" s="173"/>
      <c r="J2" s="523">
        <f>(J10-INT(J10))*12</f>
        <v>9.030094262610362</v>
      </c>
      <c r="K2" s="523">
        <f>(K10-INT(K10))*12</f>
        <v>10.213774647886595</v>
      </c>
      <c r="L2" s="173"/>
      <c r="M2" s="173"/>
      <c r="N2" s="173"/>
      <c r="O2" s="173"/>
      <c r="P2" s="173"/>
      <c r="Q2" s="173"/>
      <c r="R2" s="173"/>
      <c r="S2" s="173"/>
      <c r="T2" s="173"/>
      <c r="U2" s="173"/>
      <c r="V2" s="173"/>
      <c r="W2" s="173"/>
    </row>
    <row r="3" spans="1:23" s="141" customFormat="1" ht="20.25" customHeight="1" x14ac:dyDescent="0.25">
      <c r="A3" s="605"/>
      <c r="B3" s="579" t="s">
        <v>276</v>
      </c>
      <c r="C3" s="579"/>
      <c r="D3" s="579"/>
      <c r="E3" s="579"/>
      <c r="F3" s="579"/>
      <c r="G3" s="579"/>
      <c r="H3" s="579"/>
      <c r="I3" s="579"/>
      <c r="J3" s="579"/>
      <c r="K3" s="579"/>
      <c r="L3" s="579"/>
      <c r="M3" s="579"/>
      <c r="N3" s="239"/>
      <c r="O3" s="658" t="s">
        <v>109</v>
      </c>
      <c r="P3" s="658"/>
      <c r="Q3" s="658"/>
      <c r="R3" s="658"/>
      <c r="S3" s="658"/>
      <c r="T3" s="658"/>
      <c r="U3" s="658"/>
      <c r="V3" s="658"/>
      <c r="W3" s="658"/>
    </row>
    <row r="4" spans="1:23" s="141" customFormat="1" ht="33" customHeight="1" x14ac:dyDescent="0.25">
      <c r="A4" s="605"/>
      <c r="B4" s="579" t="s">
        <v>411</v>
      </c>
      <c r="C4" s="579"/>
      <c r="D4" s="579"/>
      <c r="E4" s="579"/>
      <c r="F4" s="579" t="s">
        <v>410</v>
      </c>
      <c r="G4" s="579"/>
      <c r="H4" s="579"/>
      <c r="I4" s="579"/>
      <c r="J4" s="579" t="s">
        <v>304</v>
      </c>
      <c r="K4" s="579"/>
      <c r="L4" s="579"/>
      <c r="M4" s="579"/>
      <c r="N4" s="239"/>
      <c r="O4" s="658" t="s">
        <v>242</v>
      </c>
      <c r="P4" s="658"/>
      <c r="Q4" s="658"/>
      <c r="R4" s="658" t="s">
        <v>243</v>
      </c>
      <c r="S4" s="658"/>
      <c r="T4" s="658"/>
      <c r="U4" s="658" t="s">
        <v>244</v>
      </c>
      <c r="V4" s="658"/>
      <c r="W4" s="658"/>
    </row>
    <row r="5" spans="1:23" s="141" customFormat="1" ht="18.75" customHeight="1" x14ac:dyDescent="0.25">
      <c r="A5" s="605"/>
      <c r="B5" s="579" t="s">
        <v>140</v>
      </c>
      <c r="C5" s="579" t="s">
        <v>141</v>
      </c>
      <c r="D5" s="579"/>
      <c r="E5" s="579" t="s">
        <v>131</v>
      </c>
      <c r="F5" s="579" t="s">
        <v>140</v>
      </c>
      <c r="G5" s="579" t="s">
        <v>141</v>
      </c>
      <c r="H5" s="579"/>
      <c r="I5" s="579" t="s">
        <v>131</v>
      </c>
      <c r="J5" s="579" t="s">
        <v>132</v>
      </c>
      <c r="K5" s="579"/>
      <c r="L5" s="579" t="s">
        <v>133</v>
      </c>
      <c r="M5" s="579"/>
      <c r="N5" s="239"/>
      <c r="O5" s="658" t="s">
        <v>140</v>
      </c>
      <c r="P5" s="658" t="s">
        <v>141</v>
      </c>
      <c r="Q5" s="658" t="s">
        <v>131</v>
      </c>
      <c r="R5" s="658" t="s">
        <v>140</v>
      </c>
      <c r="S5" s="658" t="s">
        <v>141</v>
      </c>
      <c r="T5" s="658" t="s">
        <v>131</v>
      </c>
      <c r="U5" s="658" t="s">
        <v>140</v>
      </c>
      <c r="V5" s="658" t="s">
        <v>141</v>
      </c>
      <c r="W5" s="658" t="s">
        <v>131</v>
      </c>
    </row>
    <row r="6" spans="1:23" s="141" customFormat="1" ht="30" customHeight="1" x14ac:dyDescent="0.25">
      <c r="A6" s="605"/>
      <c r="B6" s="579"/>
      <c r="C6" s="161" t="s">
        <v>134</v>
      </c>
      <c r="D6" s="161" t="s">
        <v>135</v>
      </c>
      <c r="E6" s="579"/>
      <c r="F6" s="579"/>
      <c r="G6" s="161" t="s">
        <v>134</v>
      </c>
      <c r="H6" s="161" t="s">
        <v>135</v>
      </c>
      <c r="I6" s="579"/>
      <c r="J6" s="161" t="s">
        <v>136</v>
      </c>
      <c r="K6" s="161" t="s">
        <v>61</v>
      </c>
      <c r="L6" s="161" t="s">
        <v>136</v>
      </c>
      <c r="M6" s="161" t="s">
        <v>61</v>
      </c>
      <c r="N6" s="239"/>
      <c r="O6" s="661"/>
      <c r="P6" s="661" t="s">
        <v>130</v>
      </c>
      <c r="Q6" s="661" t="s">
        <v>131</v>
      </c>
      <c r="R6" s="661" t="s">
        <v>129</v>
      </c>
      <c r="S6" s="661" t="s">
        <v>130</v>
      </c>
      <c r="T6" s="661" t="s">
        <v>131</v>
      </c>
      <c r="U6" s="661" t="s">
        <v>129</v>
      </c>
      <c r="V6" s="661" t="s">
        <v>130</v>
      </c>
      <c r="W6" s="661" t="s">
        <v>131</v>
      </c>
    </row>
    <row r="7" spans="1:23" ht="22.5" customHeight="1" x14ac:dyDescent="0.25">
      <c r="A7" s="29" t="s">
        <v>146</v>
      </c>
      <c r="B7" s="206">
        <v>24638</v>
      </c>
      <c r="C7" s="206">
        <v>6436</v>
      </c>
      <c r="D7" s="206">
        <v>2470</v>
      </c>
      <c r="E7" s="206">
        <v>4237</v>
      </c>
      <c r="F7" s="206">
        <v>30951</v>
      </c>
      <c r="G7" s="206">
        <v>8771</v>
      </c>
      <c r="H7" s="206">
        <v>2470</v>
      </c>
      <c r="I7" s="206">
        <v>6813</v>
      </c>
      <c r="J7" s="206">
        <v>7656</v>
      </c>
      <c r="K7" s="206">
        <v>1221</v>
      </c>
      <c r="L7" s="206">
        <v>2732</v>
      </c>
      <c r="M7" s="206">
        <v>341</v>
      </c>
      <c r="N7" s="417">
        <f>(J7+L7)/(J7+K7+L7+M7)</f>
        <v>0.86928870292887028</v>
      </c>
      <c r="O7" s="248">
        <v>18608</v>
      </c>
      <c r="P7" s="248">
        <v>2432</v>
      </c>
      <c r="Q7" s="248">
        <v>15271</v>
      </c>
      <c r="R7" s="248">
        <v>6187</v>
      </c>
      <c r="S7" s="248">
        <v>9247</v>
      </c>
      <c r="T7" s="248">
        <v>3777</v>
      </c>
      <c r="U7" s="248">
        <v>24795</v>
      </c>
      <c r="V7" s="248">
        <v>11679</v>
      </c>
      <c r="W7" s="248">
        <v>19048</v>
      </c>
    </row>
    <row r="8" spans="1:23" ht="15.75" customHeight="1" x14ac:dyDescent="0.25">
      <c r="A8" s="71" t="s">
        <v>95</v>
      </c>
      <c r="B8" s="209">
        <v>40.729999999999997</v>
      </c>
      <c r="C8" s="209">
        <v>38.362000000000002</v>
      </c>
      <c r="D8" s="209">
        <v>90.081000000000003</v>
      </c>
      <c r="E8" s="209">
        <v>38.729999999999997</v>
      </c>
      <c r="F8" s="209">
        <v>43.536999999999999</v>
      </c>
      <c r="G8" s="209">
        <v>49.185000000000002</v>
      </c>
      <c r="H8" s="209">
        <v>90.081000000000003</v>
      </c>
      <c r="I8" s="209">
        <v>47.893999999999998</v>
      </c>
      <c r="J8" s="209">
        <v>84.822000000000003</v>
      </c>
      <c r="K8" s="209">
        <v>91.727999999999994</v>
      </c>
      <c r="L8" s="209">
        <v>90.227000000000004</v>
      </c>
      <c r="M8" s="209">
        <v>98.24</v>
      </c>
      <c r="N8" s="240"/>
      <c r="O8" s="249">
        <v>27.794</v>
      </c>
      <c r="P8" s="249">
        <v>89.966999999999999</v>
      </c>
      <c r="Q8" s="249">
        <v>63.387999999999998</v>
      </c>
      <c r="R8" s="249">
        <v>19.541</v>
      </c>
      <c r="S8" s="249">
        <v>16.123999999999999</v>
      </c>
      <c r="T8" s="249">
        <v>44.082999999999998</v>
      </c>
      <c r="U8" s="249">
        <v>25.734999999999999</v>
      </c>
      <c r="V8" s="249">
        <v>31.501000000000001</v>
      </c>
      <c r="W8" s="249">
        <v>59.56</v>
      </c>
    </row>
    <row r="9" spans="1:23" ht="15.75" customHeight="1" x14ac:dyDescent="0.25">
      <c r="A9" s="71" t="s">
        <v>96</v>
      </c>
      <c r="B9" s="209">
        <v>59.27</v>
      </c>
      <c r="C9" s="209">
        <v>61.637999999999998</v>
      </c>
      <c r="D9" s="209">
        <v>9.9190000000000005</v>
      </c>
      <c r="E9" s="209">
        <v>61.27</v>
      </c>
      <c r="F9" s="209">
        <v>56.463000000000001</v>
      </c>
      <c r="G9" s="209">
        <v>50.814999999999998</v>
      </c>
      <c r="H9" s="209">
        <v>9.9190000000000005</v>
      </c>
      <c r="I9" s="209">
        <v>52.106000000000002</v>
      </c>
      <c r="J9" s="209">
        <v>15.178000000000001</v>
      </c>
      <c r="K9" s="209">
        <v>8.2720000000000002</v>
      </c>
      <c r="L9" s="209">
        <v>9.7729999999999997</v>
      </c>
      <c r="M9" s="209">
        <v>1.76</v>
      </c>
      <c r="N9" s="240"/>
      <c r="O9" s="249">
        <v>72.206000000000003</v>
      </c>
      <c r="P9" s="249">
        <v>10.032999999999999</v>
      </c>
      <c r="Q9" s="249">
        <v>36.612000000000002</v>
      </c>
      <c r="R9" s="249">
        <v>80.459000000000003</v>
      </c>
      <c r="S9" s="249">
        <v>83.876000000000005</v>
      </c>
      <c r="T9" s="249">
        <v>55.917000000000002</v>
      </c>
      <c r="U9" s="249">
        <v>74.265000000000001</v>
      </c>
      <c r="V9" s="249">
        <v>68.498999999999995</v>
      </c>
      <c r="W9" s="249">
        <v>40.44</v>
      </c>
    </row>
    <row r="10" spans="1:23" s="77" customFormat="1" ht="27" customHeight="1" x14ac:dyDescent="0.25">
      <c r="A10" s="29" t="s">
        <v>147</v>
      </c>
      <c r="B10" s="416">
        <f t="shared" ref="B10:H10" si="0">(B12-INT(B12))*12</f>
        <v>9.3469373975224812</v>
      </c>
      <c r="C10" s="416">
        <f t="shared" si="0"/>
        <v>3.4008956494712379</v>
      </c>
      <c r="D10" s="416">
        <f t="shared" si="0"/>
        <v>6.2211959514167177</v>
      </c>
      <c r="E10" s="416">
        <f t="shared" si="0"/>
        <v>8.3194130752895887</v>
      </c>
      <c r="F10" s="416">
        <f t="shared" si="0"/>
        <v>7.140660540863081</v>
      </c>
      <c r="G10" s="416">
        <f t="shared" si="0"/>
        <v>4.6558304868318032</v>
      </c>
      <c r="H10" s="416">
        <f t="shared" si="0"/>
        <v>6.2211959514167177</v>
      </c>
      <c r="I10" s="416">
        <f>(I12-INT(I12))*12</f>
        <v>8.7503517393220989</v>
      </c>
      <c r="J10" s="526">
        <f>(J7*J11+L7*L11)/(J7+L7)</f>
        <v>43.75250785521753</v>
      </c>
      <c r="K10" s="527">
        <f>(K7*K11+M7*M11)/(K7+M7)</f>
        <v>52.851147887323883</v>
      </c>
      <c r="L10" s="527">
        <v>525.03009426261042</v>
      </c>
      <c r="M10" s="528">
        <v>634.21377464788657</v>
      </c>
      <c r="N10" s="241"/>
      <c r="O10" s="416">
        <f t="shared" ref="O10:W10" si="1">(O12-INT(O12))*12</f>
        <v>5.0400000000000205</v>
      </c>
      <c r="P10" s="416">
        <f t="shared" si="1"/>
        <v>4.5600000000000307</v>
      </c>
      <c r="Q10" s="416">
        <f t="shared" si="1"/>
        <v>4.7999999999999829</v>
      </c>
      <c r="R10" s="416">
        <f t="shared" si="1"/>
        <v>9.7200000000000273</v>
      </c>
      <c r="S10" s="416">
        <f t="shared" si="1"/>
        <v>5.0400000000000205</v>
      </c>
      <c r="T10" s="416">
        <f t="shared" si="1"/>
        <v>3.2400000000000375</v>
      </c>
      <c r="U10" s="416">
        <f t="shared" si="1"/>
        <v>3.1199999999999761</v>
      </c>
      <c r="V10" s="416">
        <f t="shared" si="1"/>
        <v>7.4399999999999693</v>
      </c>
      <c r="W10" s="416">
        <f t="shared" si="1"/>
        <v>4.5600000000000307</v>
      </c>
    </row>
    <row r="11" spans="1:23" ht="30" customHeight="1" x14ac:dyDescent="0.25">
      <c r="A11" s="14" t="s">
        <v>137</v>
      </c>
      <c r="B11" s="195">
        <v>63.519402362204978</v>
      </c>
      <c r="C11" s="195">
        <v>60.169251196395258</v>
      </c>
      <c r="D11" s="195">
        <v>57.389538218623485</v>
      </c>
      <c r="E11" s="195">
        <v>60.625655038942689</v>
      </c>
      <c r="F11" s="195">
        <v>63.326842066492645</v>
      </c>
      <c r="G11" s="195">
        <v>60.267531524341592</v>
      </c>
      <c r="H11" s="195">
        <v>57.389538218623485</v>
      </c>
      <c r="I11" s="195">
        <v>60.660027109936919</v>
      </c>
      <c r="J11" s="195">
        <v>40.663240634796203</v>
      </c>
      <c r="K11" s="195">
        <v>51.577276085176017</v>
      </c>
      <c r="L11" s="195">
        <v>52.409693008784764</v>
      </c>
      <c r="M11" s="195">
        <v>57.412430791788786</v>
      </c>
      <c r="N11" s="226"/>
      <c r="O11" s="250">
        <v>63.15</v>
      </c>
      <c r="P11" s="250">
        <v>60.33</v>
      </c>
      <c r="Q11" s="250">
        <v>61.33</v>
      </c>
      <c r="R11" s="250">
        <v>62.28</v>
      </c>
      <c r="S11" s="250">
        <v>59.16</v>
      </c>
      <c r="T11" s="250">
        <v>61.15</v>
      </c>
      <c r="U11" s="250">
        <v>62.93</v>
      </c>
      <c r="V11" s="250">
        <v>59.4</v>
      </c>
      <c r="W11" s="250">
        <v>61.29</v>
      </c>
    </row>
    <row r="12" spans="1:23" ht="21" customHeight="1" x14ac:dyDescent="0.25">
      <c r="A12" s="14" t="s">
        <v>138</v>
      </c>
      <c r="B12" s="195">
        <v>63.77891144979354</v>
      </c>
      <c r="C12" s="195">
        <v>60.28340797078927</v>
      </c>
      <c r="D12" s="195">
        <v>57.518432995951393</v>
      </c>
      <c r="E12" s="195">
        <v>60.693284422940799</v>
      </c>
      <c r="F12" s="195">
        <v>63.595055045071923</v>
      </c>
      <c r="G12" s="195">
        <v>60.38798587390265</v>
      </c>
      <c r="H12" s="195">
        <v>57.518432995951393</v>
      </c>
      <c r="I12" s="195">
        <v>60.729195978276842</v>
      </c>
      <c r="J12" s="195">
        <v>40.671330890804541</v>
      </c>
      <c r="K12" s="195">
        <v>53.358740212940141</v>
      </c>
      <c r="L12" s="195">
        <v>52.411682540263563</v>
      </c>
      <c r="M12" s="195">
        <v>57.760536363636298</v>
      </c>
      <c r="N12" s="240"/>
      <c r="O12" s="249">
        <v>63.42</v>
      </c>
      <c r="P12" s="249">
        <v>60.38</v>
      </c>
      <c r="Q12" s="250">
        <v>61.4</v>
      </c>
      <c r="R12" s="249">
        <v>62.81</v>
      </c>
      <c r="S12" s="249">
        <v>59.42</v>
      </c>
      <c r="T12" s="249">
        <v>61.27</v>
      </c>
      <c r="U12" s="249">
        <v>63.26</v>
      </c>
      <c r="V12" s="249">
        <v>59.62</v>
      </c>
      <c r="W12" s="249">
        <v>61.38</v>
      </c>
    </row>
    <row r="13" spans="1:23" ht="21" customHeight="1" x14ac:dyDescent="0.25">
      <c r="A13" s="70" t="s">
        <v>139</v>
      </c>
      <c r="B13" s="209">
        <v>96.262</v>
      </c>
      <c r="C13" s="209">
        <v>98.679000000000002</v>
      </c>
      <c r="D13" s="209">
        <v>98.582999999999998</v>
      </c>
      <c r="E13" s="209">
        <v>99.009</v>
      </c>
      <c r="F13" s="209">
        <v>96.44</v>
      </c>
      <c r="G13" s="209">
        <v>98.733999999999995</v>
      </c>
      <c r="H13" s="209">
        <v>98.582999999999998</v>
      </c>
      <c r="I13" s="209">
        <v>99.105000000000004</v>
      </c>
      <c r="J13" s="209">
        <v>99.986999999999995</v>
      </c>
      <c r="K13" s="209">
        <v>81.817999999999998</v>
      </c>
      <c r="L13" s="209">
        <v>100</v>
      </c>
      <c r="M13" s="209">
        <v>95.894000000000005</v>
      </c>
      <c r="N13" s="240"/>
      <c r="O13" s="249">
        <v>96.861999999999995</v>
      </c>
      <c r="P13" s="249">
        <v>99.382999999999996</v>
      </c>
      <c r="Q13" s="249">
        <v>98.808000000000007</v>
      </c>
      <c r="R13" s="249">
        <v>93.582999999999998</v>
      </c>
      <c r="S13" s="249">
        <v>97.361000000000004</v>
      </c>
      <c r="T13" s="249">
        <v>98.305999999999997</v>
      </c>
      <c r="U13" s="249">
        <v>96.043999999999997</v>
      </c>
      <c r="V13" s="249">
        <v>97.781999999999996</v>
      </c>
      <c r="W13" s="249">
        <v>98.709000000000003</v>
      </c>
    </row>
    <row r="14" spans="1:23" ht="21" customHeight="1" x14ac:dyDescent="0.25">
      <c r="A14" s="70" t="s">
        <v>99</v>
      </c>
      <c r="B14" s="209">
        <v>137.61000000000001</v>
      </c>
      <c r="C14" s="209">
        <v>149.93</v>
      </c>
      <c r="D14" s="209">
        <v>139.68</v>
      </c>
      <c r="E14" s="209">
        <v>142.86000000000001</v>
      </c>
      <c r="F14" s="209">
        <v>140.27000000000001</v>
      </c>
      <c r="G14" s="209">
        <v>151.72999999999999</v>
      </c>
      <c r="H14" s="209">
        <v>139.68</v>
      </c>
      <c r="I14" s="209">
        <v>147.6</v>
      </c>
      <c r="J14" s="209">
        <v>79.94</v>
      </c>
      <c r="K14" s="209">
        <v>121.37</v>
      </c>
      <c r="L14" s="209">
        <v>124.72</v>
      </c>
      <c r="M14" s="209">
        <v>148.15</v>
      </c>
      <c r="N14" s="240"/>
      <c r="O14" s="249">
        <v>97.73</v>
      </c>
      <c r="P14" s="249">
        <v>140.06</v>
      </c>
      <c r="Q14" s="249">
        <v>124.39</v>
      </c>
      <c r="R14" s="249">
        <v>107.32</v>
      </c>
      <c r="S14" s="249">
        <v>132.54</v>
      </c>
      <c r="T14" s="249">
        <v>134.46</v>
      </c>
      <c r="U14" s="249">
        <v>100.12</v>
      </c>
      <c r="V14" s="249">
        <v>134.1</v>
      </c>
      <c r="W14" s="249">
        <v>126.39</v>
      </c>
    </row>
    <row r="15" spans="1:23" ht="16.5" customHeight="1" x14ac:dyDescent="0.25">
      <c r="A15" s="70" t="s">
        <v>100</v>
      </c>
      <c r="B15" s="209">
        <v>5.77</v>
      </c>
      <c r="C15" s="209">
        <v>7.73</v>
      </c>
      <c r="D15" s="209">
        <v>22.31</v>
      </c>
      <c r="E15" s="209">
        <v>4.63</v>
      </c>
      <c r="F15" s="209">
        <v>5.35</v>
      </c>
      <c r="G15" s="209">
        <v>6.22</v>
      </c>
      <c r="H15" s="209">
        <v>22.31</v>
      </c>
      <c r="I15" s="209">
        <v>3.88</v>
      </c>
      <c r="J15" s="209">
        <v>30.51</v>
      </c>
      <c r="K15" s="209">
        <v>56.07</v>
      </c>
      <c r="L15" s="209">
        <v>28.42</v>
      </c>
      <c r="M15" s="209">
        <v>33.47</v>
      </c>
      <c r="N15" s="240"/>
      <c r="O15" s="249">
        <v>4.84</v>
      </c>
      <c r="P15" s="249">
        <v>9.2799999999999994</v>
      </c>
      <c r="Q15" s="249">
        <v>2.4700000000000002</v>
      </c>
      <c r="R15" s="249">
        <v>5.64</v>
      </c>
      <c r="S15" s="249">
        <v>5.7</v>
      </c>
      <c r="T15" s="249">
        <v>3.8</v>
      </c>
      <c r="U15" s="249">
        <v>5.04</v>
      </c>
      <c r="V15" s="249">
        <v>6.45</v>
      </c>
      <c r="W15" s="249">
        <v>2.73</v>
      </c>
    </row>
    <row r="16" spans="1:23" ht="16.5" customHeight="1" x14ac:dyDescent="0.25">
      <c r="A16" s="70" t="s">
        <v>101</v>
      </c>
      <c r="B16" s="209">
        <v>173.4</v>
      </c>
      <c r="C16" s="209">
        <v>168.83</v>
      </c>
      <c r="D16" s="209">
        <v>174</v>
      </c>
      <c r="E16" s="209">
        <v>176.72</v>
      </c>
      <c r="F16" s="209">
        <v>173.42</v>
      </c>
      <c r="G16" s="209">
        <v>169.22</v>
      </c>
      <c r="H16" s="209">
        <v>174</v>
      </c>
      <c r="I16" s="209">
        <v>175.48</v>
      </c>
      <c r="J16" s="209">
        <v>111.18</v>
      </c>
      <c r="K16" s="209">
        <v>178.19</v>
      </c>
      <c r="L16" s="209">
        <v>157.58000000000001</v>
      </c>
      <c r="M16" s="209">
        <v>183.68</v>
      </c>
      <c r="N16" s="240"/>
      <c r="O16" s="249">
        <v>171.35</v>
      </c>
      <c r="P16" s="249">
        <v>177.4</v>
      </c>
      <c r="Q16" s="249">
        <v>177.97</v>
      </c>
      <c r="R16" s="249">
        <v>170.22</v>
      </c>
      <c r="S16" s="249">
        <v>177.28</v>
      </c>
      <c r="T16" s="249">
        <v>178.33</v>
      </c>
      <c r="U16" s="249">
        <v>171.07</v>
      </c>
      <c r="V16" s="249">
        <v>177.3</v>
      </c>
      <c r="W16" s="249">
        <v>178.04</v>
      </c>
    </row>
    <row r="17" spans="1:23" s="77" customFormat="1" ht="16.5" customHeight="1" x14ac:dyDescent="0.25">
      <c r="A17" s="73" t="s">
        <v>294</v>
      </c>
      <c r="B17" s="17"/>
      <c r="C17" s="17"/>
      <c r="D17" s="17"/>
      <c r="E17" s="5"/>
      <c r="F17" s="17"/>
      <c r="G17" s="17"/>
      <c r="H17" s="17"/>
      <c r="I17" s="17"/>
      <c r="J17" s="17"/>
      <c r="K17" s="17"/>
      <c r="L17" s="17"/>
      <c r="M17" s="17"/>
      <c r="N17" s="240"/>
      <c r="O17" s="83"/>
      <c r="P17" s="83"/>
      <c r="Q17" s="83"/>
      <c r="R17" s="83"/>
      <c r="S17" s="83"/>
      <c r="T17" s="83"/>
      <c r="U17" s="83"/>
      <c r="V17" s="83"/>
      <c r="W17" s="83"/>
    </row>
    <row r="18" spans="1:23" ht="16.5" customHeight="1" x14ac:dyDescent="0.25">
      <c r="A18" s="14" t="s">
        <v>281</v>
      </c>
      <c r="B18" s="209">
        <v>18.016999999999999</v>
      </c>
      <c r="C18" s="209">
        <v>33.484000000000002</v>
      </c>
      <c r="D18" s="209">
        <v>8.3000000000000007</v>
      </c>
      <c r="E18" s="200" t="s">
        <v>402</v>
      </c>
      <c r="F18" s="209">
        <v>16.84</v>
      </c>
      <c r="G18" s="209">
        <v>30.521000000000001</v>
      </c>
      <c r="H18" s="209">
        <v>8.3000000000000007</v>
      </c>
      <c r="I18" s="200" t="s">
        <v>402</v>
      </c>
      <c r="J18" s="209">
        <v>10.397</v>
      </c>
      <c r="K18" s="209">
        <v>18.018000000000001</v>
      </c>
      <c r="L18" s="209">
        <v>6.9180000000000001</v>
      </c>
      <c r="M18" s="209">
        <v>3.5190000000000001</v>
      </c>
      <c r="N18" s="240"/>
      <c r="O18" s="249">
        <v>18.550999999999998</v>
      </c>
      <c r="P18" s="249">
        <v>9.375</v>
      </c>
      <c r="Q18" s="251" t="s">
        <v>402</v>
      </c>
      <c r="R18" s="249">
        <v>13.398999999999999</v>
      </c>
      <c r="S18" s="249">
        <v>9.5380000000000003</v>
      </c>
      <c r="T18" s="251" t="s">
        <v>402</v>
      </c>
      <c r="U18" s="249">
        <v>17.265999999999998</v>
      </c>
      <c r="V18" s="249">
        <v>9.5039999999999996</v>
      </c>
      <c r="W18" s="251" t="s">
        <v>402</v>
      </c>
    </row>
    <row r="19" spans="1:23" ht="16.5" customHeight="1" x14ac:dyDescent="0.25">
      <c r="A19" s="14" t="s">
        <v>282</v>
      </c>
      <c r="B19" s="195">
        <v>-194.37</v>
      </c>
      <c r="C19" s="195">
        <v>-212.01</v>
      </c>
      <c r="D19" s="195">
        <v>-188.46</v>
      </c>
      <c r="E19" s="195" t="s">
        <v>402</v>
      </c>
      <c r="F19" s="195">
        <v>-187.12</v>
      </c>
      <c r="G19" s="195">
        <v>-201.94</v>
      </c>
      <c r="H19" s="195">
        <v>-188.46</v>
      </c>
      <c r="I19" s="195" t="s">
        <v>402</v>
      </c>
      <c r="J19" s="195">
        <v>-57.75</v>
      </c>
      <c r="K19" s="195">
        <v>-185.25</v>
      </c>
      <c r="L19" s="195">
        <v>-58.66</v>
      </c>
      <c r="M19" s="195">
        <v>-231.16</v>
      </c>
      <c r="N19" s="226"/>
      <c r="O19" s="252">
        <v>-102.65</v>
      </c>
      <c r="P19" s="252">
        <v>-123.13</v>
      </c>
      <c r="Q19" s="251" t="s">
        <v>402</v>
      </c>
      <c r="R19" s="252">
        <v>-118.23</v>
      </c>
      <c r="S19" s="252">
        <v>-120.69</v>
      </c>
      <c r="T19" s="252" t="s">
        <v>402</v>
      </c>
      <c r="U19" s="252">
        <v>-105.67</v>
      </c>
      <c r="V19" s="252">
        <v>-121.19</v>
      </c>
      <c r="W19" s="250" t="s">
        <v>402</v>
      </c>
    </row>
    <row r="20" spans="1:23" ht="16.5" customHeight="1" x14ac:dyDescent="0.25">
      <c r="A20" s="14" t="s">
        <v>283</v>
      </c>
      <c r="B20" s="209">
        <v>10.986000000000001</v>
      </c>
      <c r="C20" s="209">
        <v>9.3460000000000001</v>
      </c>
      <c r="D20" s="209">
        <v>8.4329999999999998</v>
      </c>
      <c r="E20" s="200" t="s">
        <v>402</v>
      </c>
      <c r="F20" s="209">
        <v>10.95</v>
      </c>
      <c r="G20" s="209">
        <v>9.7560000000000002</v>
      </c>
      <c r="H20" s="209">
        <v>8.4329999999999998</v>
      </c>
      <c r="I20" s="200" t="s">
        <v>402</v>
      </c>
      <c r="J20" s="209">
        <v>7.1029999999999998</v>
      </c>
      <c r="K20" s="209">
        <v>9.9320000000000004</v>
      </c>
      <c r="L20" s="209">
        <v>7.8289999999999997</v>
      </c>
      <c r="M20" s="209">
        <v>8.875</v>
      </c>
      <c r="N20" s="240"/>
      <c r="O20" s="249">
        <v>12.45</v>
      </c>
      <c r="P20" s="249">
        <v>8.5890000000000004</v>
      </c>
      <c r="Q20" s="251" t="s">
        <v>402</v>
      </c>
      <c r="R20" s="249">
        <v>11.326000000000001</v>
      </c>
      <c r="S20" s="249">
        <v>9.3330000000000002</v>
      </c>
      <c r="T20" s="251" t="s">
        <v>402</v>
      </c>
      <c r="U20" s="249">
        <v>12.231999999999999</v>
      </c>
      <c r="V20" s="249">
        <v>9.1809999999999992</v>
      </c>
      <c r="W20" s="251" t="s">
        <v>402</v>
      </c>
    </row>
    <row r="21" spans="1:23" ht="16.5" customHeight="1" x14ac:dyDescent="0.25">
      <c r="A21" s="14" t="s">
        <v>295</v>
      </c>
      <c r="B21" s="195">
        <v>-10.35</v>
      </c>
      <c r="C21" s="195">
        <v>-5.48</v>
      </c>
      <c r="D21" s="195">
        <v>-0.46</v>
      </c>
      <c r="E21" s="195" t="s">
        <v>402</v>
      </c>
      <c r="F21" s="195">
        <v>-11.7</v>
      </c>
      <c r="G21" s="195">
        <v>-6.49</v>
      </c>
      <c r="H21" s="195">
        <v>-0.46</v>
      </c>
      <c r="I21" s="195" t="s">
        <v>402</v>
      </c>
      <c r="J21" s="195">
        <v>-0.55000000000000004</v>
      </c>
      <c r="K21" s="195">
        <v>-0.49</v>
      </c>
      <c r="L21" s="195">
        <v>-0.13</v>
      </c>
      <c r="M21" s="195">
        <v>-0.03</v>
      </c>
      <c r="N21" s="226"/>
      <c r="O21" s="250">
        <v>-4.25</v>
      </c>
      <c r="P21" s="250">
        <v>-0.34</v>
      </c>
      <c r="Q21" s="251" t="s">
        <v>402</v>
      </c>
      <c r="R21" s="250">
        <v>-1.18</v>
      </c>
      <c r="S21" s="250">
        <v>-1.28</v>
      </c>
      <c r="T21" s="250" t="s">
        <v>402</v>
      </c>
      <c r="U21" s="250">
        <v>-5.43</v>
      </c>
      <c r="V21" s="250">
        <v>-1.61</v>
      </c>
      <c r="W21" s="250" t="s">
        <v>402</v>
      </c>
    </row>
    <row r="22" spans="1:23" ht="16.5" customHeight="1" x14ac:dyDescent="0.25">
      <c r="A22" s="14" t="s">
        <v>302</v>
      </c>
      <c r="B22" s="209">
        <v>53.32</v>
      </c>
      <c r="C22" s="209">
        <v>16.439</v>
      </c>
      <c r="D22" s="209">
        <v>6.5179999999999998</v>
      </c>
      <c r="E22" s="200" t="s">
        <v>402</v>
      </c>
      <c r="F22" s="209">
        <v>51.716999999999999</v>
      </c>
      <c r="G22" s="209">
        <v>17.353000000000002</v>
      </c>
      <c r="H22" s="209">
        <v>6.5179999999999998</v>
      </c>
      <c r="I22" s="200" t="s">
        <v>402</v>
      </c>
      <c r="J22" s="200" t="s">
        <v>402</v>
      </c>
      <c r="K22" s="200" t="s">
        <v>402</v>
      </c>
      <c r="L22" s="200" t="s">
        <v>402</v>
      </c>
      <c r="M22" s="200" t="s">
        <v>402</v>
      </c>
      <c r="N22" s="230"/>
      <c r="O22" s="249">
        <v>29.509</v>
      </c>
      <c r="P22" s="249">
        <v>12.541</v>
      </c>
      <c r="Q22" s="250">
        <v>18.709</v>
      </c>
      <c r="R22" s="249">
        <v>26.879000000000001</v>
      </c>
      <c r="S22" s="249">
        <v>5.8179999999999996</v>
      </c>
      <c r="T22" s="250">
        <v>16.812000000000001</v>
      </c>
      <c r="U22" s="249">
        <v>28.853000000000002</v>
      </c>
      <c r="V22" s="249">
        <v>7.218</v>
      </c>
      <c r="W22" s="250">
        <v>18.332999999999998</v>
      </c>
    </row>
    <row r="23" spans="1:23" ht="16.5" customHeight="1" x14ac:dyDescent="0.25">
      <c r="A23" s="14" t="s">
        <v>293</v>
      </c>
      <c r="B23" s="195">
        <v>235.7</v>
      </c>
      <c r="C23" s="195">
        <v>249.62</v>
      </c>
      <c r="D23" s="195">
        <v>343.3</v>
      </c>
      <c r="E23" s="195" t="s">
        <v>402</v>
      </c>
      <c r="F23" s="195">
        <v>217.94</v>
      </c>
      <c r="G23" s="195">
        <v>223.17</v>
      </c>
      <c r="H23" s="195">
        <v>343.3</v>
      </c>
      <c r="I23" s="195" t="s">
        <v>402</v>
      </c>
      <c r="J23" s="195" t="s">
        <v>402</v>
      </c>
      <c r="K23" s="195" t="s">
        <v>402</v>
      </c>
      <c r="L23" s="195" t="s">
        <v>402</v>
      </c>
      <c r="M23" s="195" t="s">
        <v>402</v>
      </c>
      <c r="N23" s="226"/>
      <c r="O23" s="250">
        <v>135.36000000000001</v>
      </c>
      <c r="P23" s="250">
        <v>172.52</v>
      </c>
      <c r="Q23" s="250">
        <v>171.94</v>
      </c>
      <c r="R23" s="250">
        <v>157.55000000000001</v>
      </c>
      <c r="S23" s="250">
        <v>144.03</v>
      </c>
      <c r="T23" s="250">
        <v>182.16</v>
      </c>
      <c r="U23" s="250">
        <v>140.52000000000001</v>
      </c>
      <c r="V23" s="250">
        <v>154.34</v>
      </c>
      <c r="W23" s="250">
        <v>173.79</v>
      </c>
    </row>
    <row r="24" spans="1:23" ht="18" customHeight="1" x14ac:dyDescent="0.25">
      <c r="A24" s="14" t="s">
        <v>286</v>
      </c>
      <c r="B24" s="209">
        <v>9.5530000000000008</v>
      </c>
      <c r="C24" s="209">
        <v>9.2710000000000008</v>
      </c>
      <c r="D24" s="209">
        <v>10.613</v>
      </c>
      <c r="E24" s="200" t="s">
        <v>402</v>
      </c>
      <c r="F24" s="209">
        <v>8.9779999999999998</v>
      </c>
      <c r="G24" s="209">
        <v>9.1240000000000006</v>
      </c>
      <c r="H24" s="209">
        <v>10.613</v>
      </c>
      <c r="I24" s="200" t="s">
        <v>402</v>
      </c>
      <c r="J24" s="200" t="s">
        <v>402</v>
      </c>
      <c r="K24" s="200" t="s">
        <v>402</v>
      </c>
      <c r="L24" s="200" t="s">
        <v>402</v>
      </c>
      <c r="M24" s="200" t="s">
        <v>402</v>
      </c>
      <c r="N24" s="230"/>
      <c r="O24" s="249">
        <v>9.5739999999999998</v>
      </c>
      <c r="P24" s="249">
        <v>9.4179999999999993</v>
      </c>
      <c r="Q24" s="250">
        <v>10.193</v>
      </c>
      <c r="R24" s="249">
        <v>8.2989999999999995</v>
      </c>
      <c r="S24" s="249">
        <v>7.3949999999999996</v>
      </c>
      <c r="T24" s="250">
        <v>9.2149999999999999</v>
      </c>
      <c r="U24" s="249">
        <v>9.2780000000000005</v>
      </c>
      <c r="V24" s="249">
        <v>8.1270000000000007</v>
      </c>
      <c r="W24" s="250">
        <v>10.015000000000001</v>
      </c>
    </row>
    <row r="25" spans="1:23" ht="18" customHeight="1" x14ac:dyDescent="0.25">
      <c r="A25" s="14" t="s">
        <v>303</v>
      </c>
      <c r="B25" s="195">
        <v>37.159999999999997</v>
      </c>
      <c r="C25" s="195">
        <v>3.17</v>
      </c>
      <c r="D25" s="195">
        <v>0.66</v>
      </c>
      <c r="E25" s="195" t="s">
        <v>402</v>
      </c>
      <c r="F25" s="195">
        <v>41.86</v>
      </c>
      <c r="G25" s="195">
        <v>4.08</v>
      </c>
      <c r="H25" s="195">
        <v>0.66</v>
      </c>
      <c r="I25" s="195" t="s">
        <v>402</v>
      </c>
      <c r="J25" s="195" t="s">
        <v>402</v>
      </c>
      <c r="K25" s="195" t="s">
        <v>402</v>
      </c>
      <c r="L25" s="195" t="s">
        <v>402</v>
      </c>
      <c r="M25" s="195" t="s">
        <v>402</v>
      </c>
      <c r="N25" s="226"/>
      <c r="O25" s="250">
        <v>8.92</v>
      </c>
      <c r="P25" s="250">
        <v>0.63</v>
      </c>
      <c r="Q25" s="250">
        <v>5.89</v>
      </c>
      <c r="R25" s="250">
        <v>3.14</v>
      </c>
      <c r="S25" s="250">
        <v>0.93</v>
      </c>
      <c r="T25" s="250">
        <v>1.39</v>
      </c>
      <c r="U25" s="250">
        <v>12.06</v>
      </c>
      <c r="V25" s="250">
        <v>1.56</v>
      </c>
      <c r="W25" s="250">
        <v>7.28</v>
      </c>
    </row>
    <row r="26" spans="1:23" s="77" customFormat="1" ht="18" customHeight="1" x14ac:dyDescent="0.25">
      <c r="A26" s="73" t="s">
        <v>102</v>
      </c>
      <c r="B26" s="134"/>
      <c r="C26" s="134"/>
      <c r="D26" s="134"/>
      <c r="E26" s="134"/>
      <c r="F26" s="134"/>
      <c r="G26" s="134"/>
      <c r="H26" s="134"/>
      <c r="I26" s="134"/>
      <c r="J26" s="134"/>
      <c r="K26" s="134"/>
      <c r="L26" s="134"/>
      <c r="M26" s="134"/>
      <c r="N26" s="242"/>
      <c r="O26" s="135"/>
      <c r="P26" s="135"/>
      <c r="Q26" s="135"/>
      <c r="R26" s="135"/>
      <c r="S26" s="135"/>
      <c r="T26" s="135"/>
      <c r="U26" s="135"/>
      <c r="V26" s="135"/>
      <c r="W26" s="135"/>
    </row>
    <row r="27" spans="1:23" ht="18" customHeight="1" x14ac:dyDescent="0.25">
      <c r="A27" s="14" t="s">
        <v>298</v>
      </c>
      <c r="B27" s="209">
        <v>67.31</v>
      </c>
      <c r="C27" s="209">
        <v>69.569999999999993</v>
      </c>
      <c r="D27" s="209">
        <v>72.02</v>
      </c>
      <c r="E27" s="209">
        <v>67.67</v>
      </c>
      <c r="F27" s="209">
        <v>68.06</v>
      </c>
      <c r="G27" s="209">
        <v>69.930000000000007</v>
      </c>
      <c r="H27" s="209">
        <v>72.02</v>
      </c>
      <c r="I27" s="209">
        <v>69.069999999999993</v>
      </c>
      <c r="J27" s="209">
        <v>60.17</v>
      </c>
      <c r="K27" s="209">
        <v>70.55</v>
      </c>
      <c r="L27" s="209">
        <v>71.58</v>
      </c>
      <c r="M27" s="209">
        <v>78.290000000000006</v>
      </c>
      <c r="N27" s="240"/>
      <c r="O27" s="249">
        <v>46.908999999999999</v>
      </c>
      <c r="P27" s="249">
        <v>66.503</v>
      </c>
      <c r="Q27" s="249">
        <v>57.927999999999997</v>
      </c>
      <c r="R27" s="249">
        <v>51.335999999999999</v>
      </c>
      <c r="S27" s="249">
        <v>62.000999999999998</v>
      </c>
      <c r="T27" s="249">
        <v>62.75</v>
      </c>
      <c r="U27" s="249">
        <v>48.012999999999998</v>
      </c>
      <c r="V27" s="249">
        <v>62.939</v>
      </c>
      <c r="W27" s="249">
        <v>58.884</v>
      </c>
    </row>
    <row r="28" spans="1:23" ht="31.5" customHeight="1" x14ac:dyDescent="0.25">
      <c r="A28" s="14" t="s">
        <v>299</v>
      </c>
      <c r="B28" s="209">
        <v>64.77</v>
      </c>
      <c r="C28" s="209">
        <v>70.45</v>
      </c>
      <c r="D28" s="209">
        <v>71.959999999999994</v>
      </c>
      <c r="E28" s="209">
        <v>67.67</v>
      </c>
      <c r="F28" s="209">
        <v>65.739999999999995</v>
      </c>
      <c r="G28" s="209">
        <v>70.67</v>
      </c>
      <c r="H28" s="209">
        <v>71.959999999999994</v>
      </c>
      <c r="I28" s="209">
        <v>69.08</v>
      </c>
      <c r="J28" s="209">
        <v>60.59</v>
      </c>
      <c r="K28" s="209">
        <v>71.52</v>
      </c>
      <c r="L28" s="209">
        <v>71.790000000000006</v>
      </c>
      <c r="M28" s="209">
        <v>78.48</v>
      </c>
      <c r="N28" s="240"/>
      <c r="O28" s="249">
        <v>46.023000000000003</v>
      </c>
      <c r="P28" s="249">
        <v>66.141000000000005</v>
      </c>
      <c r="Q28" s="249">
        <v>56.627000000000002</v>
      </c>
      <c r="R28" s="249">
        <v>50.48</v>
      </c>
      <c r="S28" s="249">
        <v>62.140999999999998</v>
      </c>
      <c r="T28" s="249">
        <v>61.643000000000001</v>
      </c>
      <c r="U28" s="249">
        <v>47.134999999999998</v>
      </c>
      <c r="V28" s="249">
        <v>62.973999999999997</v>
      </c>
      <c r="W28" s="249">
        <v>57.621000000000002</v>
      </c>
    </row>
    <row r="29" spans="1:23" ht="16.5" customHeight="1" x14ac:dyDescent="0.25">
      <c r="A29" s="14" t="s">
        <v>123</v>
      </c>
      <c r="B29" s="209">
        <v>25.783999999999999</v>
      </c>
      <c r="C29" s="209">
        <v>30.535</v>
      </c>
      <c r="D29" s="209">
        <v>46.817999999999998</v>
      </c>
      <c r="E29" s="209">
        <v>29.626000000000001</v>
      </c>
      <c r="F29" s="209">
        <v>26.542999999999999</v>
      </c>
      <c r="G29" s="209">
        <v>31.065000000000001</v>
      </c>
      <c r="H29" s="209">
        <v>46.817999999999998</v>
      </c>
      <c r="I29" s="209">
        <v>29.57</v>
      </c>
      <c r="J29" s="209">
        <v>29.649000000000001</v>
      </c>
      <c r="K29" s="209">
        <v>67.132000000000005</v>
      </c>
      <c r="L29" s="209">
        <v>66.245999999999995</v>
      </c>
      <c r="M29" s="209">
        <v>91.201999999999998</v>
      </c>
      <c r="N29" s="240"/>
      <c r="O29" s="249">
        <v>8.5660000000000007</v>
      </c>
      <c r="P29" s="249">
        <v>33.594000000000001</v>
      </c>
      <c r="Q29" s="249">
        <v>18.244</v>
      </c>
      <c r="R29" s="249">
        <v>18.248000000000001</v>
      </c>
      <c r="S29" s="249">
        <v>9.9169999999999998</v>
      </c>
      <c r="T29" s="249">
        <v>29.997</v>
      </c>
      <c r="U29" s="249">
        <v>10.981999999999999</v>
      </c>
      <c r="V29" s="249">
        <v>14.847</v>
      </c>
      <c r="W29" s="249">
        <v>20.574000000000002</v>
      </c>
    </row>
    <row r="30" spans="1:23" ht="22.5" x14ac:dyDescent="0.25">
      <c r="A30" s="32" t="s">
        <v>118</v>
      </c>
      <c r="B30" s="209">
        <v>4.556</v>
      </c>
      <c r="C30" s="209">
        <v>5.4489999999999998</v>
      </c>
      <c r="D30" s="209">
        <v>4.6619999999999999</v>
      </c>
      <c r="E30" s="209">
        <v>1.6679999999999999</v>
      </c>
      <c r="F30" s="209">
        <v>4.1689999999999996</v>
      </c>
      <c r="G30" s="209">
        <v>4.6529999999999996</v>
      </c>
      <c r="H30" s="209">
        <v>4.6619999999999999</v>
      </c>
      <c r="I30" s="209">
        <v>1.496</v>
      </c>
      <c r="J30" s="209">
        <v>23.952000000000002</v>
      </c>
      <c r="K30" s="209">
        <v>56.45</v>
      </c>
      <c r="L30" s="209">
        <v>52.469000000000001</v>
      </c>
      <c r="M30" s="209">
        <v>78.591999999999999</v>
      </c>
      <c r="N30" s="240"/>
      <c r="O30" s="249">
        <v>1.1930000000000001</v>
      </c>
      <c r="P30" s="249">
        <v>4.4820000000000002</v>
      </c>
      <c r="Q30" s="249">
        <v>0.52400000000000002</v>
      </c>
      <c r="R30" s="249">
        <v>1.891</v>
      </c>
      <c r="S30" s="249">
        <v>1.179</v>
      </c>
      <c r="T30" s="249">
        <v>0.76800000000000002</v>
      </c>
      <c r="U30" s="249">
        <v>1.367</v>
      </c>
      <c r="V30" s="249">
        <v>1.867</v>
      </c>
      <c r="W30" s="249">
        <v>0.57199999999999995</v>
      </c>
    </row>
    <row r="31" spans="1:23" s="246" customFormat="1" ht="33" customHeight="1" x14ac:dyDescent="0.25">
      <c r="A31" s="22" t="s">
        <v>300</v>
      </c>
      <c r="B31" s="171">
        <v>715.4</v>
      </c>
      <c r="C31" s="171">
        <v>752.31</v>
      </c>
      <c r="D31" s="171">
        <v>734.76</v>
      </c>
      <c r="E31" s="171">
        <v>590.99</v>
      </c>
      <c r="F31" s="171">
        <v>690.82</v>
      </c>
      <c r="G31" s="171">
        <v>685.41</v>
      </c>
      <c r="H31" s="171">
        <v>734.76</v>
      </c>
      <c r="I31" s="171">
        <v>586.74</v>
      </c>
      <c r="J31" s="171">
        <v>464.12</v>
      </c>
      <c r="K31" s="171">
        <v>816.68</v>
      </c>
      <c r="L31" s="171">
        <v>618.39</v>
      </c>
      <c r="M31" s="171">
        <v>899.38</v>
      </c>
      <c r="N31" s="245"/>
      <c r="O31" s="254">
        <v>463.67</v>
      </c>
      <c r="P31" s="254">
        <v>520.61</v>
      </c>
      <c r="Q31" s="254">
        <v>470.74</v>
      </c>
      <c r="R31" s="254">
        <v>508.13</v>
      </c>
      <c r="S31" s="254">
        <v>487.64</v>
      </c>
      <c r="T31" s="254">
        <v>492</v>
      </c>
      <c r="U31" s="254">
        <v>474.76</v>
      </c>
      <c r="V31" s="254">
        <v>494.51</v>
      </c>
      <c r="W31" s="254">
        <v>474.95</v>
      </c>
    </row>
    <row r="32" spans="1:23" ht="17.25" customHeight="1" x14ac:dyDescent="0.25">
      <c r="A32" s="14" t="s">
        <v>103</v>
      </c>
      <c r="B32" s="209">
        <v>4.3230000000000004</v>
      </c>
      <c r="C32" s="209">
        <v>1.3360000000000001</v>
      </c>
      <c r="D32" s="209">
        <v>0.121</v>
      </c>
      <c r="E32" s="209">
        <v>6.6319999999999997</v>
      </c>
      <c r="F32" s="209">
        <v>3.984</v>
      </c>
      <c r="G32" s="209">
        <v>1.494</v>
      </c>
      <c r="H32" s="209">
        <v>0.121</v>
      </c>
      <c r="I32" s="209">
        <v>4.8440000000000003</v>
      </c>
      <c r="J32" s="209">
        <v>27.09</v>
      </c>
      <c r="K32" s="209">
        <v>0.32800000000000001</v>
      </c>
      <c r="L32" s="209">
        <v>1.4279999999999999</v>
      </c>
      <c r="M32" s="209">
        <v>0</v>
      </c>
      <c r="N32" s="240"/>
      <c r="O32" s="249">
        <v>26.238</v>
      </c>
      <c r="P32" s="249">
        <v>12.875</v>
      </c>
      <c r="Q32" s="249">
        <v>23.004000000000001</v>
      </c>
      <c r="R32" s="249">
        <v>18.651</v>
      </c>
      <c r="S32" s="249">
        <v>16.132999999999999</v>
      </c>
      <c r="T32" s="249">
        <v>15.629</v>
      </c>
      <c r="U32" s="249">
        <v>24.344999999999999</v>
      </c>
      <c r="V32" s="249">
        <v>15.454000000000001</v>
      </c>
      <c r="W32" s="249">
        <v>21.542000000000002</v>
      </c>
    </row>
    <row r="33" spans="1:29" ht="30" customHeight="1" x14ac:dyDescent="0.25">
      <c r="A33" s="32" t="s">
        <v>125</v>
      </c>
      <c r="B33" s="247">
        <v>264.85000000000002</v>
      </c>
      <c r="C33" s="247">
        <v>269.22000000000003</v>
      </c>
      <c r="D33" s="247">
        <v>276.51</v>
      </c>
      <c r="E33" s="247">
        <v>217.24</v>
      </c>
      <c r="F33" s="247">
        <v>259.48</v>
      </c>
      <c r="G33" s="247">
        <v>247.83</v>
      </c>
      <c r="H33" s="247">
        <v>276.51</v>
      </c>
      <c r="I33" s="247">
        <v>216.54</v>
      </c>
      <c r="J33" s="247">
        <v>208.02</v>
      </c>
      <c r="K33" s="247">
        <v>440.42</v>
      </c>
      <c r="L33" s="247">
        <v>260.05</v>
      </c>
      <c r="M33" s="247">
        <v>397.59</v>
      </c>
      <c r="N33" s="243"/>
      <c r="O33" s="249">
        <v>108.22</v>
      </c>
      <c r="P33" s="249">
        <v>209.38</v>
      </c>
      <c r="Q33" s="249">
        <v>152.62</v>
      </c>
      <c r="R33" s="249">
        <v>107.06</v>
      </c>
      <c r="S33" s="249">
        <v>150.46</v>
      </c>
      <c r="T33" s="249">
        <v>160.02000000000001</v>
      </c>
      <c r="U33" s="249">
        <v>107.96</v>
      </c>
      <c r="V33" s="249">
        <v>175.01</v>
      </c>
      <c r="W33" s="249">
        <v>153.77000000000001</v>
      </c>
    </row>
    <row r="34" spans="1:29" ht="35.25" customHeight="1" x14ac:dyDescent="0.25">
      <c r="A34" s="32" t="s">
        <v>104</v>
      </c>
      <c r="B34" s="209">
        <v>20.053999999999998</v>
      </c>
      <c r="C34" s="209">
        <v>17.417999999999999</v>
      </c>
      <c r="D34" s="209">
        <v>23.806000000000001</v>
      </c>
      <c r="E34" s="209">
        <v>12.131</v>
      </c>
      <c r="F34" s="209">
        <v>18.927</v>
      </c>
      <c r="G34" s="209">
        <v>18.003</v>
      </c>
      <c r="H34" s="209">
        <v>23.806000000000001</v>
      </c>
      <c r="I34" s="209">
        <v>13.504</v>
      </c>
      <c r="J34" s="209">
        <v>5.4989999999999997</v>
      </c>
      <c r="K34" s="209">
        <v>30.056999999999999</v>
      </c>
      <c r="L34" s="209">
        <v>16.873999999999999</v>
      </c>
      <c r="M34" s="209">
        <v>30.204999999999998</v>
      </c>
      <c r="N34" s="240"/>
      <c r="O34" s="249">
        <v>24.012</v>
      </c>
      <c r="P34" s="249">
        <v>27.149000000000001</v>
      </c>
      <c r="Q34" s="249">
        <v>18.405999999999999</v>
      </c>
      <c r="R34" s="249">
        <v>21.093</v>
      </c>
      <c r="S34" s="249">
        <v>9.9979999999999993</v>
      </c>
      <c r="T34" s="249">
        <v>13.669</v>
      </c>
      <c r="U34" s="249">
        <v>23.283999999999999</v>
      </c>
      <c r="V34" s="249">
        <v>13.57</v>
      </c>
      <c r="W34" s="249">
        <v>17.466999999999999</v>
      </c>
    </row>
    <row r="35" spans="1:29" s="77" customFormat="1" ht="18.75" customHeight="1" x14ac:dyDescent="0.25">
      <c r="A35" s="73" t="s">
        <v>105</v>
      </c>
      <c r="B35" s="14"/>
      <c r="C35" s="14"/>
      <c r="D35" s="14"/>
      <c r="E35" s="14"/>
      <c r="F35" s="14"/>
      <c r="G35" s="14"/>
      <c r="H35" s="14"/>
      <c r="I35" s="14"/>
      <c r="J35" s="14"/>
      <c r="K35" s="14"/>
      <c r="L35" s="14"/>
      <c r="M35" s="14"/>
      <c r="N35" s="244"/>
      <c r="O35" s="136"/>
      <c r="P35" s="136"/>
      <c r="Q35" s="136"/>
      <c r="R35" s="136"/>
      <c r="S35" s="135"/>
      <c r="T35" s="136"/>
      <c r="U35" s="136"/>
      <c r="V35" s="135"/>
      <c r="W35" s="136"/>
    </row>
    <row r="36" spans="1:29" s="246" customFormat="1" ht="20.25" customHeight="1" x14ac:dyDescent="0.25">
      <c r="A36" s="253" t="s">
        <v>106</v>
      </c>
      <c r="B36" s="171">
        <v>2242.75</v>
      </c>
      <c r="C36" s="171">
        <v>2447.37</v>
      </c>
      <c r="D36" s="171">
        <v>2492.17</v>
      </c>
      <c r="E36" s="171">
        <v>1821.61</v>
      </c>
      <c r="F36" s="171">
        <v>2189.0500000000002</v>
      </c>
      <c r="G36" s="171">
        <v>2237.19</v>
      </c>
      <c r="H36" s="171">
        <v>2492.17</v>
      </c>
      <c r="I36" s="171">
        <v>1860.12</v>
      </c>
      <c r="J36" s="171">
        <v>1066.2</v>
      </c>
      <c r="K36" s="171">
        <v>2776.88</v>
      </c>
      <c r="L36" s="171">
        <v>2100.13</v>
      </c>
      <c r="M36" s="171">
        <v>3303.29</v>
      </c>
      <c r="N36" s="245"/>
      <c r="O36" s="254">
        <v>1144.06</v>
      </c>
      <c r="P36" s="254">
        <v>1676.09</v>
      </c>
      <c r="Q36" s="254">
        <v>1363.84</v>
      </c>
      <c r="R36" s="254">
        <v>1377.78</v>
      </c>
      <c r="S36" s="254">
        <v>1458.92</v>
      </c>
      <c r="T36" s="254">
        <v>1529.94</v>
      </c>
      <c r="U36" s="254">
        <v>1202.3699999999999</v>
      </c>
      <c r="V36" s="254">
        <v>1504.15</v>
      </c>
      <c r="W36" s="254">
        <v>1396.77</v>
      </c>
    </row>
    <row r="37" spans="1:29" s="246" customFormat="1" ht="19.5" customHeight="1" x14ac:dyDescent="0.25">
      <c r="A37" s="253" t="s">
        <v>116</v>
      </c>
      <c r="B37" s="171">
        <v>2312.42</v>
      </c>
      <c r="C37" s="171">
        <v>2502.5500000000002</v>
      </c>
      <c r="D37" s="171">
        <v>2565.9</v>
      </c>
      <c r="E37" s="171">
        <v>1868.67</v>
      </c>
      <c r="F37" s="171">
        <v>2252.13</v>
      </c>
      <c r="G37" s="171">
        <v>2287.9499999999998</v>
      </c>
      <c r="H37" s="171">
        <v>2565.9</v>
      </c>
      <c r="I37" s="171">
        <v>1902.58</v>
      </c>
      <c r="J37" s="171">
        <v>1087.1300000000001</v>
      </c>
      <c r="K37" s="171">
        <v>2928.84</v>
      </c>
      <c r="L37" s="171">
        <v>2148.44</v>
      </c>
      <c r="M37" s="171">
        <v>3437.41</v>
      </c>
      <c r="N37" s="245"/>
      <c r="O37" s="254">
        <v>1177.78</v>
      </c>
      <c r="P37" s="254">
        <v>1741.85</v>
      </c>
      <c r="Q37" s="254">
        <v>1400.63</v>
      </c>
      <c r="R37" s="254">
        <v>1412.73</v>
      </c>
      <c r="S37" s="254">
        <v>1567.87</v>
      </c>
      <c r="T37" s="254">
        <v>1562.07</v>
      </c>
      <c r="U37" s="254">
        <v>1236.3900000000001</v>
      </c>
      <c r="V37" s="254">
        <v>1604.11</v>
      </c>
      <c r="W37" s="254">
        <v>1432.64</v>
      </c>
    </row>
    <row r="38" spans="1:29" ht="15" customHeight="1" x14ac:dyDescent="0.25">
      <c r="A38" s="635"/>
      <c r="B38" s="608"/>
      <c r="C38" s="608"/>
      <c r="D38" s="608"/>
      <c r="E38" s="608"/>
      <c r="F38" s="608"/>
      <c r="G38" s="608"/>
      <c r="H38" s="608"/>
      <c r="I38" s="608"/>
      <c r="J38" s="608"/>
      <c r="K38" s="608"/>
      <c r="L38" s="608"/>
      <c r="M38" s="608"/>
      <c r="N38" s="608"/>
      <c r="O38" s="608"/>
      <c r="P38" s="608"/>
      <c r="Q38" s="608"/>
      <c r="R38" s="608"/>
      <c r="S38" s="608"/>
      <c r="T38" s="608"/>
      <c r="U38" s="608"/>
      <c r="V38" s="608"/>
      <c r="W38" s="608"/>
    </row>
    <row r="39" spans="1:29" ht="33.75" customHeight="1" x14ac:dyDescent="0.25">
      <c r="A39" s="562"/>
      <c r="B39" s="587"/>
      <c r="C39" s="587"/>
      <c r="D39" s="587"/>
      <c r="E39" s="587"/>
      <c r="F39" s="587"/>
      <c r="G39" s="587"/>
      <c r="H39" s="587"/>
      <c r="I39" s="587"/>
      <c r="J39" s="587"/>
      <c r="K39" s="587"/>
      <c r="L39" s="587"/>
      <c r="M39" s="587"/>
      <c r="N39" s="587"/>
      <c r="O39" s="587"/>
      <c r="P39" s="587"/>
      <c r="Q39" s="587"/>
      <c r="R39" s="587"/>
      <c r="S39" s="587"/>
      <c r="T39" s="587"/>
      <c r="U39" s="587"/>
      <c r="V39" s="587"/>
      <c r="W39" s="587"/>
    </row>
    <row r="40" spans="1:29" ht="24" customHeight="1" x14ac:dyDescent="0.25">
      <c r="A40" s="616"/>
      <c r="B40" s="587"/>
      <c r="C40" s="587"/>
      <c r="D40" s="587"/>
      <c r="E40" s="587"/>
      <c r="F40" s="587"/>
      <c r="G40" s="587"/>
      <c r="H40" s="587"/>
      <c r="I40" s="587"/>
      <c r="J40" s="587"/>
      <c r="K40" s="587"/>
      <c r="L40" s="587"/>
      <c r="M40" s="587"/>
      <c r="N40" s="587"/>
      <c r="O40" s="587"/>
      <c r="P40" s="587"/>
      <c r="Q40" s="587"/>
      <c r="R40" s="587"/>
      <c r="S40" s="587"/>
      <c r="T40" s="587"/>
      <c r="U40" s="587"/>
      <c r="V40" s="587"/>
      <c r="W40" s="587"/>
      <c r="X40" s="127"/>
      <c r="Y40" s="127"/>
      <c r="Z40" s="127"/>
      <c r="AA40" s="127"/>
      <c r="AB40" s="127"/>
      <c r="AC40" s="127"/>
    </row>
    <row r="41" spans="1:29" ht="15" customHeight="1" x14ac:dyDescent="0.25">
      <c r="A41" s="616"/>
      <c r="B41" s="583"/>
      <c r="C41" s="583"/>
      <c r="D41" s="583"/>
      <c r="E41" s="583"/>
      <c r="F41" s="583"/>
      <c r="G41" s="583"/>
      <c r="H41" s="583"/>
      <c r="I41" s="583"/>
      <c r="J41" s="583"/>
      <c r="K41" s="583"/>
      <c r="L41" s="583"/>
      <c r="M41" s="583"/>
      <c r="N41" s="583"/>
      <c r="O41" s="583"/>
      <c r="P41" s="583"/>
      <c r="Q41" s="583"/>
      <c r="R41" s="583"/>
      <c r="S41" s="583"/>
      <c r="T41" s="583"/>
      <c r="U41" s="583"/>
      <c r="V41" s="583"/>
      <c r="W41" s="583"/>
    </row>
    <row r="42" spans="1:29" ht="30" customHeight="1" x14ac:dyDescent="0.25">
      <c r="A42" s="562"/>
      <c r="B42" s="587"/>
      <c r="C42" s="587"/>
      <c r="D42" s="587"/>
      <c r="E42" s="587"/>
      <c r="F42" s="587"/>
      <c r="G42" s="587"/>
      <c r="H42" s="587"/>
      <c r="I42" s="587"/>
      <c r="J42" s="587"/>
      <c r="K42" s="587"/>
      <c r="L42" s="587"/>
      <c r="M42" s="587"/>
      <c r="N42" s="587"/>
      <c r="O42" s="587"/>
      <c r="P42" s="587"/>
      <c r="Q42" s="587"/>
      <c r="R42" s="587"/>
      <c r="S42" s="587"/>
      <c r="T42" s="587"/>
      <c r="U42" s="587"/>
      <c r="V42" s="587"/>
      <c r="W42" s="587"/>
      <c r="X42" s="127"/>
      <c r="Y42" s="127"/>
      <c r="Z42" s="127"/>
      <c r="AA42" s="127"/>
      <c r="AB42" s="127"/>
      <c r="AC42" s="127"/>
    </row>
    <row r="43" spans="1:29" ht="15" customHeight="1" x14ac:dyDescent="0.25">
      <c r="A43" s="620"/>
      <c r="B43" s="588"/>
      <c r="C43" s="588"/>
      <c r="D43" s="588"/>
      <c r="E43" s="588"/>
      <c r="F43" s="588"/>
      <c r="G43" s="588"/>
      <c r="H43" s="588"/>
      <c r="I43" s="588"/>
      <c r="J43" s="588"/>
      <c r="K43" s="588"/>
      <c r="L43" s="588"/>
      <c r="M43" s="588"/>
      <c r="N43" s="588"/>
      <c r="O43" s="588"/>
      <c r="P43" s="588"/>
      <c r="Q43" s="588"/>
      <c r="R43" s="588"/>
      <c r="S43" s="588"/>
      <c r="T43" s="588"/>
      <c r="U43" s="660"/>
      <c r="V43" s="590"/>
      <c r="W43" s="590"/>
      <c r="X43" s="127"/>
      <c r="Y43" s="127"/>
      <c r="Z43" s="127"/>
      <c r="AA43" s="127"/>
      <c r="AB43" s="127"/>
      <c r="AC43" s="127"/>
    </row>
    <row r="44" spans="1:29" ht="30" customHeight="1" x14ac:dyDescent="0.25">
      <c r="A44" s="562"/>
      <c r="B44" s="587"/>
      <c r="C44" s="587"/>
      <c r="D44" s="587"/>
      <c r="E44" s="587"/>
      <c r="F44" s="587"/>
      <c r="G44" s="587"/>
      <c r="H44" s="587"/>
      <c r="I44" s="587"/>
      <c r="J44" s="587"/>
      <c r="K44" s="587"/>
      <c r="L44" s="587"/>
      <c r="M44" s="587"/>
      <c r="N44" s="587"/>
      <c r="O44" s="587"/>
      <c r="P44" s="587"/>
      <c r="Q44" s="587"/>
      <c r="R44" s="587"/>
      <c r="S44" s="587"/>
      <c r="T44" s="587"/>
      <c r="U44" s="587"/>
      <c r="V44" s="587"/>
      <c r="W44" s="587"/>
      <c r="X44" s="127"/>
      <c r="Y44" s="127"/>
      <c r="Z44" s="127"/>
      <c r="AA44" s="127"/>
      <c r="AB44" s="127"/>
      <c r="AC44" s="127"/>
    </row>
    <row r="45" spans="1:29" ht="21" customHeight="1" x14ac:dyDescent="0.25">
      <c r="A45" s="648"/>
      <c r="B45" s="587"/>
      <c r="C45" s="587"/>
      <c r="D45" s="587"/>
      <c r="E45" s="587"/>
      <c r="F45" s="587"/>
      <c r="G45" s="587"/>
      <c r="H45" s="587"/>
      <c r="I45" s="587"/>
      <c r="J45" s="587"/>
      <c r="K45" s="587"/>
      <c r="L45" s="587"/>
      <c r="M45" s="587"/>
      <c r="N45" s="587"/>
      <c r="O45" s="587"/>
      <c r="P45" s="587"/>
      <c r="Q45" s="587"/>
      <c r="R45" s="587"/>
      <c r="S45" s="587"/>
      <c r="T45" s="587"/>
      <c r="U45" s="587"/>
      <c r="V45" s="587"/>
      <c r="W45" s="587"/>
      <c r="X45" s="127"/>
      <c r="Y45" s="127"/>
      <c r="Z45" s="127"/>
      <c r="AA45" s="127"/>
      <c r="AB45" s="127"/>
      <c r="AC45" s="127"/>
    </row>
    <row r="46" spans="1:29" ht="15" customHeight="1" x14ac:dyDescent="0.25">
      <c r="A46" s="648"/>
      <c r="B46" s="587"/>
      <c r="C46" s="587"/>
      <c r="D46" s="587"/>
      <c r="E46" s="587"/>
      <c r="F46" s="587"/>
      <c r="G46" s="587"/>
      <c r="H46" s="587"/>
      <c r="I46" s="587"/>
      <c r="J46" s="587"/>
      <c r="K46" s="587"/>
      <c r="L46" s="587"/>
      <c r="M46" s="587"/>
      <c r="N46" s="587"/>
      <c r="O46" s="587"/>
      <c r="P46" s="587"/>
      <c r="Q46" s="587"/>
      <c r="R46" s="587"/>
      <c r="S46" s="587"/>
      <c r="T46" s="587"/>
      <c r="U46" s="587"/>
      <c r="V46" s="587"/>
      <c r="W46" s="587"/>
      <c r="X46" s="127"/>
      <c r="Y46" s="127"/>
      <c r="Z46" s="127"/>
      <c r="AA46" s="127"/>
      <c r="AB46" s="127"/>
      <c r="AC46" s="127"/>
    </row>
    <row r="47" spans="1:29" ht="15" customHeight="1" x14ac:dyDescent="0.25">
      <c r="A47" s="659"/>
      <c r="B47" s="587"/>
      <c r="C47" s="587"/>
      <c r="D47" s="587"/>
      <c r="E47" s="587"/>
      <c r="F47" s="587"/>
      <c r="G47" s="587"/>
      <c r="H47" s="587"/>
      <c r="I47" s="587"/>
      <c r="J47" s="587"/>
      <c r="K47" s="587"/>
      <c r="L47" s="587"/>
      <c r="M47" s="587"/>
      <c r="N47" s="587"/>
      <c r="O47" s="587"/>
      <c r="P47" s="587"/>
      <c r="Q47" s="587"/>
      <c r="R47" s="587"/>
      <c r="S47" s="587"/>
      <c r="T47" s="587"/>
      <c r="U47" s="587"/>
      <c r="V47" s="587"/>
      <c r="W47" s="587"/>
      <c r="X47" s="127"/>
      <c r="Y47" s="127"/>
      <c r="Z47" s="127"/>
      <c r="AA47" s="127"/>
      <c r="AB47" s="127"/>
      <c r="AC47" s="127"/>
    </row>
    <row r="48" spans="1:29" ht="15" customHeight="1" x14ac:dyDescent="0.25">
      <c r="A48" s="562"/>
      <c r="B48" s="587"/>
      <c r="C48" s="587"/>
      <c r="D48" s="587"/>
      <c r="E48" s="587"/>
      <c r="F48" s="587"/>
      <c r="G48" s="587"/>
      <c r="H48" s="587"/>
      <c r="I48" s="587"/>
      <c r="J48" s="587"/>
      <c r="K48" s="587"/>
      <c r="L48" s="587"/>
      <c r="M48" s="587"/>
      <c r="N48" s="587"/>
      <c r="O48" s="587"/>
      <c r="P48" s="587"/>
      <c r="Q48" s="587"/>
      <c r="R48" s="587"/>
      <c r="S48" s="587"/>
      <c r="T48" s="587"/>
      <c r="U48" s="587"/>
      <c r="V48" s="587"/>
      <c r="W48" s="587"/>
      <c r="X48" s="127"/>
      <c r="Y48" s="127"/>
      <c r="Z48" s="127"/>
      <c r="AA48" s="127"/>
      <c r="AB48" s="127"/>
      <c r="AC48" s="127"/>
    </row>
    <row r="49" spans="1:29" s="77" customFormat="1" ht="15" customHeight="1" x14ac:dyDescent="0.25">
      <c r="A49" s="562"/>
      <c r="B49" s="587"/>
      <c r="C49" s="587"/>
      <c r="D49" s="587"/>
      <c r="E49" s="587"/>
      <c r="F49" s="587"/>
      <c r="G49" s="587"/>
      <c r="H49" s="587"/>
      <c r="I49" s="587"/>
      <c r="J49" s="587"/>
      <c r="K49" s="587"/>
      <c r="L49" s="587"/>
      <c r="M49" s="587"/>
      <c r="N49" s="587"/>
      <c r="O49" s="587"/>
      <c r="P49" s="587"/>
      <c r="Q49" s="587"/>
      <c r="R49" s="587"/>
      <c r="S49" s="587"/>
      <c r="T49" s="587"/>
      <c r="U49" s="587"/>
      <c r="V49" s="587"/>
      <c r="W49" s="587"/>
      <c r="X49" s="127"/>
      <c r="Y49" s="127"/>
      <c r="Z49" s="127"/>
      <c r="AA49" s="127"/>
      <c r="AB49" s="127"/>
      <c r="AC49" s="127"/>
    </row>
    <row r="50" spans="1:29" ht="15" customHeight="1" x14ac:dyDescent="0.25">
      <c r="A50" s="562"/>
      <c r="B50" s="587"/>
      <c r="C50" s="587"/>
      <c r="D50" s="587"/>
      <c r="E50" s="587"/>
      <c r="F50" s="587"/>
      <c r="G50" s="587"/>
      <c r="H50" s="587"/>
      <c r="I50" s="587"/>
      <c r="J50" s="587"/>
      <c r="K50" s="587"/>
      <c r="L50" s="587"/>
      <c r="M50" s="587"/>
      <c r="N50" s="587"/>
      <c r="O50" s="587"/>
      <c r="P50" s="587"/>
      <c r="Q50" s="587"/>
      <c r="R50" s="587"/>
      <c r="S50" s="587"/>
      <c r="T50" s="587"/>
      <c r="U50" s="587"/>
      <c r="V50" s="587"/>
      <c r="W50" s="587"/>
    </row>
    <row r="51" spans="1:29" x14ac:dyDescent="0.25">
      <c r="A51" s="625"/>
      <c r="B51" s="625"/>
      <c r="C51" s="625"/>
      <c r="D51" s="625"/>
      <c r="E51" s="625"/>
      <c r="F51" s="625"/>
      <c r="G51" s="625"/>
      <c r="H51" s="625"/>
      <c r="I51" s="625"/>
      <c r="J51" s="625"/>
      <c r="K51" s="625"/>
      <c r="L51" s="625"/>
      <c r="M51" s="625"/>
      <c r="N51" s="181"/>
    </row>
    <row r="52" spans="1:29" x14ac:dyDescent="0.25">
      <c r="A52" s="655"/>
      <c r="B52" s="655"/>
      <c r="C52" s="655"/>
      <c r="D52" s="655"/>
      <c r="E52" s="655"/>
      <c r="F52" s="655"/>
      <c r="G52" s="655"/>
      <c r="H52" s="655"/>
      <c r="I52" s="655"/>
      <c r="J52" s="655"/>
      <c r="K52" s="27"/>
      <c r="L52" s="27"/>
      <c r="M52" s="27"/>
    </row>
    <row r="53" spans="1:29" ht="54" customHeight="1" x14ac:dyDescent="0.25">
      <c r="A53" s="603"/>
      <c r="B53" s="654"/>
      <c r="C53" s="654"/>
      <c r="D53" s="654"/>
      <c r="E53" s="654"/>
      <c r="F53" s="654"/>
      <c r="G53" s="654"/>
      <c r="H53" s="654"/>
      <c r="I53" s="654"/>
      <c r="J53" s="52"/>
      <c r="K53" s="27"/>
      <c r="L53" s="27"/>
      <c r="M53" s="27"/>
    </row>
    <row r="54" spans="1:29" ht="45.75" customHeight="1" x14ac:dyDescent="0.25">
      <c r="A54" s="50"/>
      <c r="B54" s="50"/>
      <c r="C54" s="50"/>
      <c r="D54" s="50"/>
      <c r="E54" s="50"/>
      <c r="F54" s="50"/>
      <c r="G54" s="50"/>
      <c r="H54" s="50"/>
      <c r="I54" s="50"/>
      <c r="J54" s="50"/>
      <c r="K54" s="50"/>
      <c r="L54" s="50"/>
      <c r="M54" s="50"/>
      <c r="N54" s="180"/>
    </row>
    <row r="55" spans="1:29" ht="46.5" customHeight="1" x14ac:dyDescent="0.25">
      <c r="A55" s="598"/>
      <c r="B55" s="598"/>
      <c r="C55" s="598"/>
      <c r="D55" s="598"/>
      <c r="E55" s="598"/>
      <c r="F55" s="598"/>
      <c r="G55" s="598"/>
      <c r="H55" s="598"/>
      <c r="I55" s="598"/>
      <c r="J55" s="598"/>
      <c r="K55" s="50"/>
      <c r="L55" s="50"/>
      <c r="M55" s="50"/>
      <c r="N55" s="180"/>
    </row>
    <row r="56" spans="1:29" ht="51.75" customHeight="1" x14ac:dyDescent="0.25">
      <c r="A56" s="630"/>
      <c r="B56" s="630"/>
      <c r="C56" s="630"/>
      <c r="D56" s="630"/>
      <c r="E56" s="630"/>
      <c r="F56" s="630"/>
      <c r="G56" s="630"/>
      <c r="H56" s="630"/>
      <c r="I56" s="630"/>
      <c r="J56" s="630"/>
      <c r="K56" s="27"/>
      <c r="L56" s="27"/>
      <c r="M56" s="27"/>
    </row>
    <row r="57" spans="1:29" ht="11.25" hidden="1" customHeight="1" x14ac:dyDescent="0.25">
      <c r="A57" s="598"/>
      <c r="B57" s="598"/>
      <c r="C57" s="598"/>
      <c r="D57" s="598"/>
      <c r="E57" s="598"/>
      <c r="F57" s="598"/>
      <c r="G57" s="598"/>
      <c r="H57" s="598"/>
      <c r="I57" s="598"/>
      <c r="J57" s="598"/>
      <c r="K57" s="27"/>
      <c r="L57" s="27"/>
      <c r="M57" s="27"/>
    </row>
    <row r="58" spans="1:29" ht="33" hidden="1" customHeight="1" x14ac:dyDescent="0.25">
      <c r="A58" s="625"/>
      <c r="B58" s="625"/>
      <c r="C58" s="625"/>
      <c r="D58" s="625"/>
      <c r="E58" s="625"/>
      <c r="F58" s="625"/>
      <c r="G58" s="625"/>
      <c r="H58" s="625"/>
      <c r="I58" s="625"/>
      <c r="J58" s="625"/>
      <c r="K58" s="27"/>
      <c r="L58" s="27"/>
      <c r="M58" s="27"/>
    </row>
    <row r="59" spans="1:29" x14ac:dyDescent="0.25">
      <c r="A59" s="630"/>
      <c r="B59" s="630"/>
      <c r="C59" s="630"/>
      <c r="D59" s="630"/>
      <c r="E59" s="630"/>
      <c r="F59" s="630"/>
      <c r="G59" s="630"/>
      <c r="H59" s="630"/>
      <c r="I59" s="630"/>
      <c r="J59" s="630"/>
      <c r="K59" s="27"/>
      <c r="L59" s="27"/>
      <c r="M59" s="27"/>
    </row>
    <row r="60" spans="1:29" x14ac:dyDescent="0.25">
      <c r="A60" s="630"/>
      <c r="B60" s="630"/>
      <c r="C60" s="630"/>
      <c r="D60" s="630"/>
      <c r="E60" s="630"/>
      <c r="F60" s="630"/>
      <c r="G60" s="630"/>
      <c r="H60" s="630"/>
      <c r="I60" s="630"/>
      <c r="J60" s="630"/>
      <c r="K60" s="27"/>
      <c r="L60" s="27"/>
      <c r="M60" s="27"/>
    </row>
  </sheetData>
  <mergeCells count="50">
    <mergeCell ref="A1:W1"/>
    <mergeCell ref="A38:W38"/>
    <mergeCell ref="A39:W39"/>
    <mergeCell ref="A40:W40"/>
    <mergeCell ref="A41:W41"/>
    <mergeCell ref="A3:A6"/>
    <mergeCell ref="B3:M3"/>
    <mergeCell ref="O3:W3"/>
    <mergeCell ref="B4:E4"/>
    <mergeCell ref="F4:I4"/>
    <mergeCell ref="J4:M4"/>
    <mergeCell ref="O4:Q4"/>
    <mergeCell ref="R4:T4"/>
    <mergeCell ref="U4:W4"/>
    <mergeCell ref="Q5:Q6"/>
    <mergeCell ref="R5:R6"/>
    <mergeCell ref="B5:B6"/>
    <mergeCell ref="C5:D5"/>
    <mergeCell ref="E5:E6"/>
    <mergeCell ref="F5:F6"/>
    <mergeCell ref="V5:V6"/>
    <mergeCell ref="G5:H5"/>
    <mergeCell ref="I5:I6"/>
    <mergeCell ref="J5:K5"/>
    <mergeCell ref="L5:M5"/>
    <mergeCell ref="W5:W6"/>
    <mergeCell ref="O5:O6"/>
    <mergeCell ref="P5:P6"/>
    <mergeCell ref="S5:S6"/>
    <mergeCell ref="T5:T6"/>
    <mergeCell ref="U5:U6"/>
    <mergeCell ref="A42:W42"/>
    <mergeCell ref="A44:W44"/>
    <mergeCell ref="A45:W45"/>
    <mergeCell ref="A46:W46"/>
    <mergeCell ref="A43:T43"/>
    <mergeCell ref="U43:W43"/>
    <mergeCell ref="A47:W47"/>
    <mergeCell ref="A60:J60"/>
    <mergeCell ref="A51:M51"/>
    <mergeCell ref="A52:J52"/>
    <mergeCell ref="A53:I53"/>
    <mergeCell ref="A55:J55"/>
    <mergeCell ref="A56:J56"/>
    <mergeCell ref="A57:J57"/>
    <mergeCell ref="A58:J58"/>
    <mergeCell ref="A59:J59"/>
    <mergeCell ref="A48:W48"/>
    <mergeCell ref="A50:W50"/>
    <mergeCell ref="A49:W49"/>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3" tint="0.79998168889431442"/>
  </sheetPr>
  <dimension ref="A1:L25"/>
  <sheetViews>
    <sheetView workbookViewId="0">
      <pane xSplit="1" ySplit="5" topLeftCell="B6" activePane="bottomRight" state="frozen"/>
      <selection activeCell="A36" sqref="A36:L36"/>
      <selection pane="topRight" activeCell="A36" sqref="A36:L36"/>
      <selection pane="bottomLeft" activeCell="A36" sqref="A36:L36"/>
      <selection pane="bottomRight" activeCell="A19" sqref="A19:K19"/>
    </sheetView>
  </sheetViews>
  <sheetFormatPr baseColWidth="10" defaultColWidth="11.42578125" defaultRowHeight="12.75" x14ac:dyDescent="0.25"/>
  <cols>
    <col min="1" max="1" width="35" style="16" customWidth="1"/>
    <col min="2" max="11" width="9.7109375" style="16" customWidth="1"/>
    <col min="12" max="20" width="6" style="16" customWidth="1"/>
    <col min="21" max="16384" width="11.42578125" style="16"/>
  </cols>
  <sheetData>
    <row r="1" spans="1:12" s="90" customFormat="1" ht="30" customHeight="1" x14ac:dyDescent="0.25">
      <c r="A1" s="662" t="s">
        <v>444</v>
      </c>
      <c r="B1" s="662"/>
      <c r="C1" s="662"/>
      <c r="D1" s="662"/>
      <c r="E1" s="662"/>
      <c r="F1" s="662"/>
      <c r="G1" s="662"/>
      <c r="H1" s="662"/>
      <c r="I1" s="662"/>
      <c r="J1" s="662"/>
      <c r="K1" s="662"/>
    </row>
    <row r="2" spans="1:12" s="90" customFormat="1" x14ac:dyDescent="0.25">
      <c r="A2" s="182"/>
      <c r="B2" s="182"/>
      <c r="C2" s="182"/>
      <c r="D2" s="182"/>
      <c r="E2" s="182"/>
      <c r="F2" s="182"/>
      <c r="G2" s="182"/>
      <c r="H2" s="182"/>
      <c r="I2" s="182"/>
      <c r="J2" s="182"/>
      <c r="K2" s="182"/>
    </row>
    <row r="3" spans="1:12" s="140" customFormat="1" ht="25.5" customHeight="1" x14ac:dyDescent="0.25">
      <c r="A3" s="605"/>
      <c r="B3" s="579" t="s">
        <v>585</v>
      </c>
      <c r="C3" s="579"/>
      <c r="D3" s="579"/>
      <c r="E3" s="579"/>
      <c r="F3" s="579" t="s">
        <v>550</v>
      </c>
      <c r="G3" s="579"/>
      <c r="H3" s="579" t="s">
        <v>551</v>
      </c>
      <c r="I3" s="579"/>
      <c r="J3" s="579"/>
      <c r="K3" s="579"/>
    </row>
    <row r="4" spans="1:12" s="140" customFormat="1" ht="30" customHeight="1" x14ac:dyDescent="0.25">
      <c r="A4" s="605"/>
      <c r="B4" s="579" t="s">
        <v>573</v>
      </c>
      <c r="C4" s="579"/>
      <c r="D4" s="579" t="s">
        <v>91</v>
      </c>
      <c r="E4" s="579"/>
      <c r="F4" s="579"/>
      <c r="G4" s="579"/>
      <c r="H4" s="579" t="s">
        <v>16</v>
      </c>
      <c r="I4" s="579"/>
      <c r="J4" s="579" t="s">
        <v>19</v>
      </c>
      <c r="K4" s="579"/>
    </row>
    <row r="5" spans="1:12" s="140" customFormat="1" ht="22.5" x14ac:dyDescent="0.25">
      <c r="A5" s="605"/>
      <c r="B5" s="75" t="s">
        <v>92</v>
      </c>
      <c r="C5" s="75" t="s">
        <v>93</v>
      </c>
      <c r="D5" s="75" t="s">
        <v>92</v>
      </c>
      <c r="E5" s="75" t="s">
        <v>93</v>
      </c>
      <c r="F5" s="75" t="s">
        <v>92</v>
      </c>
      <c r="G5" s="75" t="s">
        <v>93</v>
      </c>
      <c r="H5" s="75" t="s">
        <v>92</v>
      </c>
      <c r="I5" s="75" t="s">
        <v>93</v>
      </c>
      <c r="J5" s="75" t="s">
        <v>92</v>
      </c>
      <c r="K5" s="75" t="s">
        <v>93</v>
      </c>
    </row>
    <row r="6" spans="1:12" ht="22.5" x14ac:dyDescent="0.25">
      <c r="A6" s="29" t="s">
        <v>586</v>
      </c>
      <c r="B6" s="427">
        <f>IF('5.1-5 source'!B6&lt;&gt;"",'5.1-5 source'!B6,"")</f>
        <v>1279</v>
      </c>
      <c r="C6" s="427">
        <f>IF('5.1-5 source'!C6&lt;&gt;"",'5.1-5 source'!C6,"")</f>
        <v>15795</v>
      </c>
      <c r="D6" s="427">
        <f>IF('5.1-5 source'!F6&lt;&gt;"",'5.1-5 source'!F6,"")</f>
        <v>180</v>
      </c>
      <c r="E6" s="427">
        <f>IF('5.1-5 source'!G6&lt;&gt;"",'5.1-5 source'!G6,"")</f>
        <v>7497</v>
      </c>
      <c r="F6" s="427">
        <f>IF('5.1-5 source'!J6&lt;&gt;"",'5.1-5 source'!J6,"")</f>
        <v>26</v>
      </c>
      <c r="G6" s="427">
        <f>IF('5.1-5 source'!K6&lt;&gt;"",'5.1-5 source'!K6,"")</f>
        <v>1370</v>
      </c>
      <c r="H6" s="427">
        <f>IF('5.1-5 source'!L6&lt;&gt;"",'5.1-5 source'!L6,"")</f>
        <v>1205</v>
      </c>
      <c r="I6" s="427">
        <f>IF('5.1-5 source'!M6&lt;&gt;"",'5.1-5 source'!M6,"")</f>
        <v>6443</v>
      </c>
      <c r="J6" s="427">
        <f>IF('5.1-5 source'!N6&lt;&gt;"",'5.1-5 source'!N6,"")</f>
        <v>440</v>
      </c>
      <c r="K6" s="427">
        <f>IF('5.1-5 source'!O6&lt;&gt;"",'5.1-5 source'!O6,"")</f>
        <v>3495</v>
      </c>
      <c r="L6" s="18"/>
    </row>
    <row r="7" spans="1:12" ht="14.1" customHeight="1" x14ac:dyDescent="0.25">
      <c r="A7" s="68" t="s">
        <v>87</v>
      </c>
      <c r="B7" s="441">
        <f>IF('5.1-5 source'!B7&lt;&gt;"",'5.1-5 source'!B7,"")</f>
        <v>467</v>
      </c>
      <c r="C7" s="441">
        <f>IF('5.1-5 source'!C7&lt;&gt;"",'5.1-5 source'!C7,"")</f>
        <v>4160</v>
      </c>
      <c r="D7" s="441">
        <f>IF('5.1-5 source'!F7&lt;&gt;"",'5.1-5 source'!F7,"")</f>
        <v>8</v>
      </c>
      <c r="E7" s="441">
        <f>IF('5.1-5 source'!G7&lt;&gt;"",'5.1-5 source'!G7,"")</f>
        <v>86</v>
      </c>
      <c r="F7" s="441">
        <f>IF('5.1-5 source'!J7&lt;&gt;"",'5.1-5 source'!J7,"")</f>
        <v>1</v>
      </c>
      <c r="G7" s="441">
        <f>IF('5.1-5 source'!K7&lt;&gt;"",'5.1-5 source'!K7,"")</f>
        <v>78</v>
      </c>
      <c r="H7" s="441">
        <f>IF('5.1-5 source'!L7&lt;&gt;"",'5.1-5 source'!L7,"")</f>
        <v>436</v>
      </c>
      <c r="I7" s="441">
        <f>IF('5.1-5 source'!M7&lt;&gt;"",'5.1-5 source'!M7,"")</f>
        <v>1433</v>
      </c>
      <c r="J7" s="441">
        <f>IF('5.1-5 source'!N7&lt;&gt;"",'5.1-5 source'!N7,"")</f>
        <v>284</v>
      </c>
      <c r="K7" s="441">
        <f>IF('5.1-5 source'!O7&lt;&gt;"",'5.1-5 source'!O7,"")</f>
        <v>1696</v>
      </c>
    </row>
    <row r="8" spans="1:12" ht="14.1" customHeight="1" x14ac:dyDescent="0.25">
      <c r="A8" s="68" t="s">
        <v>88</v>
      </c>
      <c r="B8" s="441">
        <f>IF('5.1-5 source'!B8&lt;&gt;"",'5.1-5 source'!B8,"")</f>
        <v>594</v>
      </c>
      <c r="C8" s="441">
        <f>IF('5.1-5 source'!C8&lt;&gt;"",'5.1-5 source'!C8,"")</f>
        <v>11571</v>
      </c>
      <c r="D8" s="441">
        <f>IF('5.1-5 source'!F8&lt;&gt;"",'5.1-5 source'!F8,"")</f>
        <v>115</v>
      </c>
      <c r="E8" s="441">
        <f>IF('5.1-5 source'!G8&lt;&gt;"",'5.1-5 source'!G8,"")</f>
        <v>7349</v>
      </c>
      <c r="F8" s="441">
        <f>IF('5.1-5 source'!J8&lt;&gt;"",'5.1-5 source'!J8,"")</f>
        <v>25</v>
      </c>
      <c r="G8" s="441">
        <f>IF('5.1-5 source'!K8&lt;&gt;"",'5.1-5 source'!K8,"")</f>
        <v>1292</v>
      </c>
      <c r="H8" s="441">
        <f>IF('5.1-5 source'!L8&lt;&gt;"",'5.1-5 source'!L8,"")</f>
        <v>754</v>
      </c>
      <c r="I8" s="441">
        <f>IF('5.1-5 source'!M8&lt;&gt;"",'5.1-5 source'!M8,"")</f>
        <v>4976</v>
      </c>
      <c r="J8" s="441">
        <f>IF('5.1-5 source'!N8&lt;&gt;"",'5.1-5 source'!N8,"")</f>
        <v>151</v>
      </c>
      <c r="K8" s="441">
        <f>IF('5.1-5 source'!O8&lt;&gt;"",'5.1-5 source'!O8,"")</f>
        <v>1769</v>
      </c>
    </row>
    <row r="9" spans="1:12" ht="14.1" customHeight="1" x14ac:dyDescent="0.25">
      <c r="A9" s="466" t="s">
        <v>587</v>
      </c>
      <c r="B9" s="467">
        <f>IF('5.1-5 source'!B9&lt;&gt;"",'5.1-5 source'!B9,"")</f>
        <v>218</v>
      </c>
      <c r="C9" s="467">
        <f>IF('5.1-5 source'!C9&lt;&gt;"",'5.1-5 source'!C9,"")</f>
        <v>64</v>
      </c>
      <c r="D9" s="467">
        <f>IF('5.1-5 source'!F9&lt;&gt;"",'5.1-5 source'!F9,"")</f>
        <v>57</v>
      </c>
      <c r="E9" s="467">
        <f>IF('5.1-5 source'!G9&lt;&gt;"",'5.1-5 source'!G9,"")</f>
        <v>62</v>
      </c>
      <c r="F9" s="467">
        <f>IF('5.1-5 source'!J9&lt;&gt;"",'5.1-5 source'!J9,"")</f>
        <v>1</v>
      </c>
      <c r="G9" s="467">
        <f>IF('5.1-5 source'!K9&lt;&gt;"",'5.1-5 source'!K9,"")</f>
        <v>2</v>
      </c>
      <c r="H9" s="467">
        <f>IF('5.1-5 source'!L9&lt;&gt;"",'5.1-5 source'!L9,"")</f>
        <v>15</v>
      </c>
      <c r="I9" s="467">
        <f>IF('5.1-5 source'!M9&lt;&gt;"",'5.1-5 source'!M9,"")</f>
        <v>34</v>
      </c>
      <c r="J9" s="467">
        <f>IF('5.1-5 source'!N9&lt;&gt;"",'5.1-5 source'!N9,"")</f>
        <v>5</v>
      </c>
      <c r="K9" s="467">
        <f>IF('5.1-5 source'!O9&lt;&gt;"",'5.1-5 source'!O9,"")</f>
        <v>30</v>
      </c>
    </row>
    <row r="10" spans="1:12" ht="14.1" customHeight="1" x14ac:dyDescent="0.25">
      <c r="A10" s="455"/>
      <c r="B10" s="422"/>
      <c r="C10" s="422"/>
      <c r="D10" s="422"/>
      <c r="E10" s="422"/>
      <c r="F10" s="422"/>
      <c r="G10" s="422"/>
      <c r="H10" s="422"/>
      <c r="I10" s="422"/>
      <c r="J10" s="422"/>
      <c r="K10" s="423"/>
    </row>
    <row r="11" spans="1:12" ht="14.1" customHeight="1" x14ac:dyDescent="0.25">
      <c r="A11" s="455" t="s">
        <v>145</v>
      </c>
      <c r="B11" s="422" t="str">
        <f>IF('5.1-5 source'!B11&lt;&gt;"",'5.1-5 source'!B11,"")</f>
        <v/>
      </c>
      <c r="C11" s="422" t="str">
        <f>IF('5.1-5 source'!C11&lt;&gt;"",'5.1-5 source'!C11,"")</f>
        <v/>
      </c>
      <c r="D11" s="422" t="str">
        <f>IF('5.1-5 source'!F11&lt;&gt;"",'5.1-5 source'!F11,"")</f>
        <v/>
      </c>
      <c r="E11" s="422" t="str">
        <f>IF('5.1-5 source'!G11&lt;&gt;"",'5.1-5 source'!G11,"")</f>
        <v/>
      </c>
      <c r="F11" s="422" t="str">
        <f>IF('5.1-5 source'!J11&lt;&gt;"",'5.1-5 source'!J11,"")</f>
        <v/>
      </c>
      <c r="G11" s="422" t="str">
        <f>IF('5.1-5 source'!K11&lt;&gt;"",'5.1-5 source'!K11,"")</f>
        <v/>
      </c>
      <c r="H11" s="422" t="str">
        <f>IF('5.1-5 source'!L11&lt;&gt;"",'5.1-5 source'!L11,"")</f>
        <v/>
      </c>
      <c r="I11" s="422" t="str">
        <f>IF('5.1-5 source'!M11&lt;&gt;"",'5.1-5 source'!M11,"")</f>
        <v/>
      </c>
      <c r="J11" s="422" t="str">
        <f>IF('5.1-5 source'!N11&lt;&gt;"",'5.1-5 source'!N11,"")</f>
        <v/>
      </c>
      <c r="K11" s="423" t="str">
        <f>IF('5.1-5 source'!O11&lt;&gt;"",'5.1-5 source'!O11,"")</f>
        <v/>
      </c>
    </row>
    <row r="12" spans="1:12" ht="14.1" customHeight="1" x14ac:dyDescent="0.25">
      <c r="A12" s="32" t="s">
        <v>588</v>
      </c>
      <c r="B12" s="431">
        <f>IF('5.1-5 source'!B12&lt;&gt;"",'5.1-5 source'!B12,"")</f>
        <v>47.860977820312726</v>
      </c>
      <c r="C12" s="431">
        <f>IF('5.1-5 source'!C12&lt;&gt;"",'5.1-5 source'!C12,"")</f>
        <v>77.861829613802058</v>
      </c>
      <c r="D12" s="431">
        <f>IF('5.1-5 source'!F12&lt;&gt;"",'5.1-5 source'!F12,"")</f>
        <v>33.434140880277781</v>
      </c>
      <c r="E12" s="431">
        <f>IF('5.1-5 source'!G12&lt;&gt;"",'5.1-5 source'!G12,"")</f>
        <v>75.009346245298531</v>
      </c>
      <c r="F12" s="431">
        <f>IF('5.1-5 source'!J12&lt;&gt;"",'5.1-5 source'!J12,"")</f>
        <v>56.236061543068061</v>
      </c>
      <c r="G12" s="431">
        <f>IF('5.1-5 source'!K12&lt;&gt;"",'5.1-5 source'!K12,"")</f>
        <v>78.117242221133097</v>
      </c>
      <c r="H12" s="431">
        <f>IF('5.1-5 source'!L12&lt;&gt;"",'5.1-5 source'!L12,"")</f>
        <v>55.398468941382234</v>
      </c>
      <c r="I12" s="431">
        <f>IF('5.1-5 source'!M12&lt;&gt;"",'5.1-5 source'!M12,"")</f>
        <v>74.110805899027881</v>
      </c>
      <c r="J12" s="431">
        <f>IF('5.1-5 source'!N12&lt;&gt;"",'5.1-5 source'!N12,"")</f>
        <v>54.61006781429316</v>
      </c>
      <c r="K12" s="431">
        <f>IF('5.1-5 source'!O12&lt;&gt;"",'5.1-5 source'!O12,"")</f>
        <v>74.726874578881493</v>
      </c>
    </row>
    <row r="13" spans="1:12" ht="14.1" customHeight="1" x14ac:dyDescent="0.25">
      <c r="A13" s="455"/>
      <c r="B13" s="422" t="str">
        <f>IF('5.1-5 source'!B13&lt;&gt;"",'5.1-5 source'!B13,"")</f>
        <v/>
      </c>
      <c r="C13" s="422" t="str">
        <f>IF('5.1-5 source'!C13&lt;&gt;"",'5.1-5 source'!C13,"")</f>
        <v/>
      </c>
      <c r="D13" s="422" t="str">
        <f>IF('5.1-5 source'!F13&lt;&gt;"",'5.1-5 source'!F13,"")</f>
        <v/>
      </c>
      <c r="E13" s="422" t="str">
        <f>IF('5.1-5 source'!G13&lt;&gt;"",'5.1-5 source'!G13,"")</f>
        <v/>
      </c>
      <c r="F13" s="422" t="str">
        <f>IF('5.1-5 source'!J13&lt;&gt;"",'5.1-5 source'!J13,"")</f>
        <v/>
      </c>
      <c r="G13" s="422" t="str">
        <f>IF('5.1-5 source'!K13&lt;&gt;"",'5.1-5 source'!K13,"")</f>
        <v/>
      </c>
      <c r="H13" s="422" t="str">
        <f>IF('5.1-5 source'!L13&lt;&gt;"",'5.1-5 source'!L13,"")</f>
        <v/>
      </c>
      <c r="I13" s="422" t="str">
        <f>IF('5.1-5 source'!M13&lt;&gt;"",'5.1-5 source'!M13,"")</f>
        <v/>
      </c>
      <c r="J13" s="422" t="str">
        <f>IF('5.1-5 source'!N13&lt;&gt;"",'5.1-5 source'!N13,"")</f>
        <v/>
      </c>
      <c r="K13" s="423" t="str">
        <f>IF('5.1-5 source'!O13&lt;&gt;"",'5.1-5 source'!O13,"")</f>
        <v/>
      </c>
    </row>
    <row r="14" spans="1:12" ht="14.1" customHeight="1" x14ac:dyDescent="0.25">
      <c r="A14" s="455" t="s">
        <v>105</v>
      </c>
      <c r="B14" s="422" t="str">
        <f>IF('5.1-5 source'!B14&lt;&gt;"",'5.1-5 source'!B14,"")</f>
        <v/>
      </c>
      <c r="C14" s="422" t="str">
        <f>IF('5.1-5 source'!C14&lt;&gt;"",'5.1-5 source'!C14,"")</f>
        <v/>
      </c>
      <c r="D14" s="422" t="str">
        <f>IF('5.1-5 source'!F14&lt;&gt;"",'5.1-5 source'!F14,"")</f>
        <v/>
      </c>
      <c r="E14" s="422" t="str">
        <f>IF('5.1-5 source'!G14&lt;&gt;"",'5.1-5 source'!G14,"")</f>
        <v/>
      </c>
      <c r="F14" s="422" t="str">
        <f>IF('5.1-5 source'!J14&lt;&gt;"",'5.1-5 source'!J14,"")</f>
        <v/>
      </c>
      <c r="G14" s="422" t="str">
        <f>IF('5.1-5 source'!K14&lt;&gt;"",'5.1-5 source'!K14,"")</f>
        <v/>
      </c>
      <c r="H14" s="422" t="str">
        <f>IF('5.1-5 source'!L14&lt;&gt;"",'5.1-5 source'!L14,"")</f>
        <v/>
      </c>
      <c r="I14" s="422" t="str">
        <f>IF('5.1-5 source'!M14&lt;&gt;"",'5.1-5 source'!M14,"")</f>
        <v/>
      </c>
      <c r="J14" s="422" t="str">
        <f>IF('5.1-5 source'!N14&lt;&gt;"",'5.1-5 source'!N14,"")</f>
        <v/>
      </c>
      <c r="K14" s="423" t="str">
        <f>IF('5.1-5 source'!O14&lt;&gt;"",'5.1-5 source'!O14,"")</f>
        <v/>
      </c>
    </row>
    <row r="15" spans="1:12" ht="14.1" customHeight="1" x14ac:dyDescent="0.25">
      <c r="A15" s="453" t="s">
        <v>589</v>
      </c>
      <c r="B15" s="465">
        <f>IF('5.1-5 source'!B15&lt;&gt;"",'5.1-5 source'!B15,"")</f>
        <v>752.48663017982892</v>
      </c>
      <c r="C15" s="465">
        <f>IF('5.1-5 source'!C15&lt;&gt;"",'5.1-5 source'!C15,"")</f>
        <v>1048.8295878442641</v>
      </c>
      <c r="D15" s="465">
        <f>IF('5.1-5 source'!F15&lt;&gt;"",'5.1-5 source'!F15,"")</f>
        <v>659.66783333333319</v>
      </c>
      <c r="E15" s="465">
        <f>IF('5.1-5 source'!G15&lt;&gt;"",'5.1-5 source'!G15,"")</f>
        <v>782.62235294117772</v>
      </c>
      <c r="F15" s="465">
        <f>IF('5.1-5 source'!J15&lt;&gt;"",'5.1-5 source'!J15,"")</f>
        <v>855.30923076923079</v>
      </c>
      <c r="G15" s="465">
        <f>IF('5.1-5 source'!K15&lt;&gt;"",'5.1-5 source'!K15,"")</f>
        <v>903.73256867112082</v>
      </c>
      <c r="H15" s="465">
        <f>IF('5.1-5 source'!L15&lt;&gt;"",'5.1-5 source'!L15,"")</f>
        <v>528.44315835520558</v>
      </c>
      <c r="I15" s="465">
        <f>IF('5.1-5 source'!M15&lt;&gt;"",'5.1-5 source'!M15,"")</f>
        <v>628.91942870558739</v>
      </c>
      <c r="J15" s="465">
        <f>IF('5.1-5 source'!N15&lt;&gt;"",'5.1-5 source'!N15,"")</f>
        <v>546.1164553990609</v>
      </c>
      <c r="K15" s="465">
        <f>IF('5.1-5 source'!O15&lt;&gt;"",'5.1-5 source'!O15,"")</f>
        <v>673.41852440080822</v>
      </c>
    </row>
    <row r="16" spans="1:12" ht="14.1" customHeight="1" x14ac:dyDescent="0.25">
      <c r="A16" s="68" t="s">
        <v>590</v>
      </c>
      <c r="B16" s="436">
        <f>IF('5.1-5 source'!B16&lt;&gt;"",'5.1-5 source'!B16,"")</f>
        <v>801.03659890539529</v>
      </c>
      <c r="C16" s="436">
        <f>IF('5.1-5 source'!C16&lt;&gt;"",'5.1-5 source'!C16,"")</f>
        <v>1092.1273364988947</v>
      </c>
      <c r="D16" s="436">
        <f>IF('5.1-5 source'!F16&lt;&gt;"",'5.1-5 source'!F16,"")</f>
        <v>706.82527777777773</v>
      </c>
      <c r="E16" s="436">
        <f>IF('5.1-5 source'!G16&lt;&gt;"",'5.1-5 source'!G16,"")</f>
        <v>822.26258770174536</v>
      </c>
      <c r="F16" s="436">
        <f>IF('5.1-5 source'!J16&lt;&gt;"",'5.1-5 source'!J16,"")</f>
        <v>889.52807692307704</v>
      </c>
      <c r="G16" s="436">
        <f>IF('5.1-5 source'!K16&lt;&gt;"",'5.1-5 source'!K16,"")</f>
        <v>940.81570155901989</v>
      </c>
      <c r="H16" s="436">
        <f>IF('5.1-5 source'!L16&lt;&gt;"",'5.1-5 source'!L16,"")</f>
        <v>550.34696412948438</v>
      </c>
      <c r="I16" s="436">
        <f>IF('5.1-5 source'!M16&lt;&gt;"",'5.1-5 source'!M16,"")</f>
        <v>662.51788542807856</v>
      </c>
      <c r="J16" s="436">
        <f>IF('5.1-5 source'!N16&lt;&gt;"",'5.1-5 source'!N16,"")</f>
        <v>578.27678403755851</v>
      </c>
      <c r="K16" s="436">
        <f>IF('5.1-5 source'!O16&lt;&gt;"",'5.1-5 source'!O16,"")</f>
        <v>709.03831937626171</v>
      </c>
    </row>
    <row r="17" spans="1:11" ht="15" customHeight="1" x14ac:dyDescent="0.25">
      <c r="A17" s="653" t="s">
        <v>404</v>
      </c>
      <c r="B17" s="584"/>
      <c r="C17" s="584"/>
      <c r="D17" s="584"/>
      <c r="E17" s="584"/>
      <c r="F17" s="584"/>
      <c r="G17" s="584"/>
      <c r="H17" s="584"/>
      <c r="I17" s="584"/>
      <c r="J17" s="584"/>
      <c r="K17" s="584"/>
    </row>
    <row r="18" spans="1:11" ht="27.75" customHeight="1" x14ac:dyDescent="0.25">
      <c r="A18" s="562" t="s">
        <v>624</v>
      </c>
      <c r="B18" s="587"/>
      <c r="C18" s="587"/>
      <c r="D18" s="587"/>
      <c r="E18" s="587"/>
      <c r="F18" s="587"/>
      <c r="G18" s="587"/>
      <c r="H18" s="587"/>
      <c r="I18" s="587"/>
      <c r="J18" s="587"/>
      <c r="K18" s="587"/>
    </row>
    <row r="19" spans="1:11" ht="15" customHeight="1" x14ac:dyDescent="0.25">
      <c r="A19" s="562" t="s">
        <v>629</v>
      </c>
      <c r="B19" s="587"/>
      <c r="C19" s="587"/>
      <c r="D19" s="587"/>
      <c r="E19" s="587"/>
      <c r="F19" s="587"/>
      <c r="G19" s="587"/>
      <c r="H19" s="587"/>
      <c r="I19" s="587"/>
      <c r="J19" s="587"/>
      <c r="K19" s="587"/>
    </row>
    <row r="20" spans="1:11" ht="27" customHeight="1" x14ac:dyDescent="0.25">
      <c r="A20" s="562" t="s">
        <v>413</v>
      </c>
      <c r="B20" s="587"/>
      <c r="C20" s="587"/>
      <c r="D20" s="587"/>
      <c r="E20" s="587"/>
      <c r="F20" s="587"/>
      <c r="G20" s="587"/>
      <c r="H20" s="587"/>
      <c r="I20" s="587"/>
      <c r="J20" s="587"/>
      <c r="K20" s="587"/>
    </row>
    <row r="21" spans="1:11" ht="15" customHeight="1" x14ac:dyDescent="0.25">
      <c r="A21" s="562" t="s">
        <v>370</v>
      </c>
      <c r="B21" s="587"/>
      <c r="C21" s="587"/>
      <c r="D21" s="587"/>
      <c r="E21" s="587"/>
      <c r="F21" s="587"/>
      <c r="G21" s="587"/>
      <c r="H21" s="587"/>
      <c r="I21" s="587"/>
      <c r="J21" s="587"/>
      <c r="K21" s="587"/>
    </row>
    <row r="22" spans="1:11" x14ac:dyDescent="0.25">
      <c r="B22" s="58"/>
      <c r="C22" s="58"/>
      <c r="D22" s="58"/>
      <c r="E22" s="58"/>
      <c r="F22" s="58"/>
      <c r="G22" s="58"/>
      <c r="H22" s="58"/>
      <c r="I22" s="58"/>
      <c r="J22" s="56"/>
      <c r="K22" s="20"/>
    </row>
    <row r="23" spans="1:11" x14ac:dyDescent="0.25">
      <c r="J23" s="56"/>
      <c r="K23" s="56"/>
    </row>
    <row r="24" spans="1:11" x14ac:dyDescent="0.25">
      <c r="A24" s="19"/>
      <c r="B24" s="56"/>
      <c r="C24" s="56"/>
      <c r="D24" s="56"/>
      <c r="E24" s="56"/>
      <c r="F24" s="56"/>
      <c r="G24" s="56"/>
      <c r="H24" s="56"/>
      <c r="I24" s="56"/>
    </row>
    <row r="25" spans="1:11" x14ac:dyDescent="0.25">
      <c r="A25" s="62"/>
      <c r="B25" s="56"/>
      <c r="C25" s="56"/>
      <c r="D25" s="56"/>
      <c r="E25" s="56"/>
      <c r="F25" s="56"/>
      <c r="G25" s="56"/>
      <c r="H25" s="56"/>
      <c r="I25" s="56"/>
    </row>
  </sheetData>
  <mergeCells count="14">
    <mergeCell ref="A19:K19"/>
    <mergeCell ref="A20:K20"/>
    <mergeCell ref="A21:K21"/>
    <mergeCell ref="A1:K1"/>
    <mergeCell ref="J4:K4"/>
    <mergeCell ref="A3:A5"/>
    <mergeCell ref="B3:E3"/>
    <mergeCell ref="F3:G4"/>
    <mergeCell ref="H3:K3"/>
    <mergeCell ref="B4:C4"/>
    <mergeCell ref="D4:E4"/>
    <mergeCell ref="H4:I4"/>
    <mergeCell ref="A17:K17"/>
    <mergeCell ref="A18:K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theme="7"/>
  </sheetPr>
  <dimension ref="A1:R25"/>
  <sheetViews>
    <sheetView workbookViewId="0">
      <pane xSplit="1" ySplit="5" topLeftCell="H6" activePane="bottomRight" state="frozen"/>
      <selection activeCell="A22" sqref="A22:K22"/>
      <selection pane="topRight" activeCell="A22" sqref="A22:K22"/>
      <selection pane="bottomLeft" activeCell="A22" sqref="A22:K22"/>
      <selection pane="bottomRight" activeCell="N6" sqref="N6"/>
    </sheetView>
  </sheetViews>
  <sheetFormatPr baseColWidth="10" defaultColWidth="11.42578125" defaultRowHeight="12.75" x14ac:dyDescent="0.25"/>
  <cols>
    <col min="1" max="1" width="31.42578125" style="16" customWidth="1"/>
    <col min="2" max="17" width="9.7109375" style="16" customWidth="1"/>
    <col min="18" max="26" width="6" style="16" customWidth="1"/>
    <col min="27" max="16384" width="11.42578125" style="16"/>
  </cols>
  <sheetData>
    <row r="1" spans="1:18" s="90" customFormat="1" x14ac:dyDescent="0.25">
      <c r="A1" s="552" t="s">
        <v>394</v>
      </c>
      <c r="B1" s="552"/>
      <c r="C1" s="552"/>
      <c r="D1" s="552"/>
      <c r="E1" s="552"/>
      <c r="F1" s="552"/>
      <c r="G1" s="552"/>
      <c r="H1" s="552"/>
      <c r="I1" s="552"/>
      <c r="J1" s="552"/>
      <c r="K1" s="552"/>
      <c r="L1" s="552"/>
      <c r="M1" s="552"/>
      <c r="N1" s="552"/>
      <c r="O1" s="552"/>
      <c r="P1" s="552"/>
      <c r="Q1" s="552"/>
    </row>
    <row r="2" spans="1:18" s="90" customFormat="1" x14ac:dyDescent="0.25">
      <c r="A2" s="173"/>
      <c r="B2" s="173"/>
      <c r="C2" s="173"/>
      <c r="D2" s="173"/>
      <c r="E2" s="173"/>
      <c r="F2" s="173"/>
      <c r="G2" s="173"/>
      <c r="H2" s="173"/>
      <c r="I2" s="173"/>
      <c r="J2" s="173"/>
      <c r="K2" s="173"/>
      <c r="L2" s="173"/>
      <c r="M2" s="173"/>
      <c r="N2" s="173"/>
      <c r="O2" s="173"/>
      <c r="P2" s="173"/>
      <c r="Q2" s="173"/>
    </row>
    <row r="3" spans="1:18" s="140" customFormat="1" ht="15" x14ac:dyDescent="0.25">
      <c r="A3" s="605"/>
      <c r="B3" s="579" t="s">
        <v>107</v>
      </c>
      <c r="C3" s="579"/>
      <c r="D3" s="579"/>
      <c r="E3" s="579"/>
      <c r="F3" s="579"/>
      <c r="G3" s="579"/>
      <c r="H3" s="579"/>
      <c r="I3" s="579"/>
      <c r="J3" s="579" t="s">
        <v>110</v>
      </c>
      <c r="K3" s="579"/>
      <c r="L3" s="579" t="s">
        <v>109</v>
      </c>
      <c r="M3" s="661"/>
      <c r="N3" s="661"/>
      <c r="O3" s="661"/>
      <c r="P3" s="661"/>
      <c r="Q3" s="661"/>
    </row>
    <row r="4" spans="1:18" s="140" customFormat="1" ht="47.25" customHeight="1" x14ac:dyDescent="0.25">
      <c r="A4" s="605"/>
      <c r="B4" s="579" t="s">
        <v>90</v>
      </c>
      <c r="C4" s="579"/>
      <c r="D4" s="579" t="s">
        <v>111</v>
      </c>
      <c r="E4" s="579"/>
      <c r="F4" s="579" t="s">
        <v>91</v>
      </c>
      <c r="G4" s="579"/>
      <c r="H4" s="579" t="s">
        <v>108</v>
      </c>
      <c r="I4" s="579"/>
      <c r="J4" s="579"/>
      <c r="K4" s="579"/>
      <c r="L4" s="579" t="s">
        <v>16</v>
      </c>
      <c r="M4" s="661"/>
      <c r="N4" s="579" t="s">
        <v>19</v>
      </c>
      <c r="O4" s="661"/>
      <c r="P4" s="579" t="s">
        <v>119</v>
      </c>
      <c r="Q4" s="661"/>
    </row>
    <row r="5" spans="1:18" s="140" customFormat="1" ht="22.5" x14ac:dyDescent="0.25">
      <c r="A5" s="605"/>
      <c r="B5" s="75" t="s">
        <v>92</v>
      </c>
      <c r="C5" s="75" t="s">
        <v>93</v>
      </c>
      <c r="D5" s="75" t="s">
        <v>92</v>
      </c>
      <c r="E5" s="75" t="s">
        <v>93</v>
      </c>
      <c r="F5" s="75" t="s">
        <v>92</v>
      </c>
      <c r="G5" s="75" t="s">
        <v>93</v>
      </c>
      <c r="H5" s="75" t="s">
        <v>92</v>
      </c>
      <c r="I5" s="75" t="s">
        <v>93</v>
      </c>
      <c r="J5" s="75" t="s">
        <v>92</v>
      </c>
      <c r="K5" s="75" t="s">
        <v>93</v>
      </c>
      <c r="L5" s="75" t="s">
        <v>92</v>
      </c>
      <c r="M5" s="75" t="s">
        <v>93</v>
      </c>
      <c r="N5" s="75" t="s">
        <v>92</v>
      </c>
      <c r="O5" s="75" t="s">
        <v>93</v>
      </c>
      <c r="P5" s="75" t="s">
        <v>92</v>
      </c>
      <c r="Q5" s="75" t="s">
        <v>93</v>
      </c>
    </row>
    <row r="6" spans="1:18" ht="33.75" x14ac:dyDescent="0.25">
      <c r="A6" s="29" t="s">
        <v>144</v>
      </c>
      <c r="B6" s="206">
        <v>1279</v>
      </c>
      <c r="C6" s="206">
        <v>15795</v>
      </c>
      <c r="D6" s="206">
        <v>1496</v>
      </c>
      <c r="E6" s="206">
        <v>18860</v>
      </c>
      <c r="F6" s="206">
        <v>180</v>
      </c>
      <c r="G6" s="206">
        <v>7497</v>
      </c>
      <c r="H6" s="206">
        <v>1676</v>
      </c>
      <c r="I6" s="206">
        <v>26357</v>
      </c>
      <c r="J6" s="206">
        <v>26</v>
      </c>
      <c r="K6" s="206">
        <v>1370</v>
      </c>
      <c r="L6" s="206">
        <v>1205</v>
      </c>
      <c r="M6" s="206">
        <v>6443</v>
      </c>
      <c r="N6" s="206">
        <v>440</v>
      </c>
      <c r="O6" s="206">
        <v>3495</v>
      </c>
      <c r="P6" s="206">
        <v>1645</v>
      </c>
      <c r="Q6" s="206">
        <v>9938</v>
      </c>
      <c r="R6" s="18"/>
    </row>
    <row r="7" spans="1:18" x14ac:dyDescent="0.25">
      <c r="A7" s="74" t="s">
        <v>87</v>
      </c>
      <c r="B7" s="205">
        <v>467</v>
      </c>
      <c r="C7" s="205">
        <v>4160</v>
      </c>
      <c r="D7" s="205">
        <v>522</v>
      </c>
      <c r="E7" s="205">
        <v>4724</v>
      </c>
      <c r="F7" s="205">
        <v>8</v>
      </c>
      <c r="G7" s="205">
        <v>86</v>
      </c>
      <c r="H7" s="205">
        <v>530</v>
      </c>
      <c r="I7" s="205">
        <v>4810</v>
      </c>
      <c r="J7" s="205">
        <v>1</v>
      </c>
      <c r="K7" s="205">
        <v>78</v>
      </c>
      <c r="L7" s="205">
        <v>436</v>
      </c>
      <c r="M7" s="205">
        <v>1433</v>
      </c>
      <c r="N7" s="205">
        <v>284</v>
      </c>
      <c r="O7" s="205">
        <v>1696</v>
      </c>
      <c r="P7" s="205">
        <v>720</v>
      </c>
      <c r="Q7" s="205">
        <v>3129</v>
      </c>
    </row>
    <row r="8" spans="1:18" x14ac:dyDescent="0.25">
      <c r="A8" s="74" t="s">
        <v>88</v>
      </c>
      <c r="B8" s="205">
        <v>594</v>
      </c>
      <c r="C8" s="205">
        <v>11571</v>
      </c>
      <c r="D8" s="205">
        <v>743</v>
      </c>
      <c r="E8" s="205">
        <v>14062</v>
      </c>
      <c r="F8" s="205">
        <v>115</v>
      </c>
      <c r="G8" s="205">
        <v>7349</v>
      </c>
      <c r="H8" s="205">
        <v>858</v>
      </c>
      <c r="I8" s="205">
        <v>21411</v>
      </c>
      <c r="J8" s="205">
        <v>25</v>
      </c>
      <c r="K8" s="205">
        <v>1292</v>
      </c>
      <c r="L8" s="205">
        <v>754</v>
      </c>
      <c r="M8" s="205">
        <v>4976</v>
      </c>
      <c r="N8" s="205">
        <v>151</v>
      </c>
      <c r="O8" s="205">
        <v>1769</v>
      </c>
      <c r="P8" s="205">
        <v>905</v>
      </c>
      <c r="Q8" s="205">
        <v>6745</v>
      </c>
    </row>
    <row r="9" spans="1:18" x14ac:dyDescent="0.25">
      <c r="A9" s="74" t="s">
        <v>142</v>
      </c>
      <c r="B9" s="205">
        <v>218</v>
      </c>
      <c r="C9" s="205">
        <v>64</v>
      </c>
      <c r="D9" s="205">
        <v>231</v>
      </c>
      <c r="E9" s="205">
        <v>74</v>
      </c>
      <c r="F9" s="205">
        <v>57</v>
      </c>
      <c r="G9" s="205">
        <v>62</v>
      </c>
      <c r="H9" s="205">
        <v>288</v>
      </c>
      <c r="I9" s="205">
        <v>136</v>
      </c>
      <c r="J9" s="205">
        <v>1</v>
      </c>
      <c r="K9" s="205">
        <v>2</v>
      </c>
      <c r="L9" s="205">
        <v>15</v>
      </c>
      <c r="M9" s="205">
        <v>34</v>
      </c>
      <c r="N9" s="205">
        <v>5</v>
      </c>
      <c r="O9" s="205">
        <v>30</v>
      </c>
      <c r="P9" s="205">
        <v>20</v>
      </c>
      <c r="Q9" s="205">
        <v>64</v>
      </c>
    </row>
    <row r="10" spans="1:18" x14ac:dyDescent="0.25">
      <c r="A10" s="519" t="s">
        <v>396</v>
      </c>
      <c r="B10" s="414">
        <f>B6/(B6+C6)</f>
        <v>7.4909218695091956E-2</v>
      </c>
      <c r="C10" s="21"/>
      <c r="D10" s="414">
        <f>D6/(D6+E6)</f>
        <v>7.3491845156219301E-2</v>
      </c>
      <c r="E10" s="21"/>
      <c r="F10" s="414">
        <f>F6/(F6+G6)</f>
        <v>2.3446658851113716E-2</v>
      </c>
      <c r="G10" s="21"/>
      <c r="H10" s="414">
        <f>H6/(H6+I6)</f>
        <v>5.978667998430421E-2</v>
      </c>
      <c r="I10" s="21"/>
      <c r="J10" s="414">
        <f>J6/(J6+K6)</f>
        <v>1.8624641833810889E-2</v>
      </c>
      <c r="K10" s="8"/>
      <c r="L10" s="414">
        <f>L6/(L6+M6)</f>
        <v>0.15755753138075315</v>
      </c>
      <c r="M10" s="8"/>
      <c r="N10" s="414">
        <f>N6/(N6+O6)</f>
        <v>0.11181702668360864</v>
      </c>
      <c r="O10" s="8"/>
      <c r="P10" s="414">
        <f>P6/(P6+Q6)</f>
        <v>0.1420184753518087</v>
      </c>
      <c r="Q10" s="10"/>
    </row>
    <row r="11" spans="1:18" x14ac:dyDescent="0.25">
      <c r="A11" s="29" t="s">
        <v>145</v>
      </c>
      <c r="B11" s="21"/>
      <c r="C11" s="21"/>
      <c r="D11" s="21"/>
      <c r="E11" s="21"/>
      <c r="F11" s="21"/>
      <c r="G11" s="21"/>
      <c r="H11" s="21"/>
      <c r="I11" s="21"/>
      <c r="J11" s="8"/>
      <c r="K11" s="8"/>
      <c r="L11" s="8"/>
      <c r="M11" s="8"/>
      <c r="N11" s="8"/>
      <c r="O11" s="8"/>
      <c r="P11" s="10"/>
      <c r="Q11" s="10"/>
    </row>
    <row r="12" spans="1:18" ht="22.5" x14ac:dyDescent="0.25">
      <c r="A12" s="32" t="s">
        <v>245</v>
      </c>
      <c r="B12" s="195">
        <v>47.860977820312726</v>
      </c>
      <c r="C12" s="195">
        <v>77.861829613802058</v>
      </c>
      <c r="D12" s="195">
        <v>48.922605873983933</v>
      </c>
      <c r="E12" s="195">
        <v>77.164026177625104</v>
      </c>
      <c r="F12" s="195">
        <v>33.434140880277781</v>
      </c>
      <c r="G12" s="195">
        <v>75.009346245298531</v>
      </c>
      <c r="H12" s="195">
        <v>47.259166912846148</v>
      </c>
      <c r="I12" s="195">
        <v>76.551147797966749</v>
      </c>
      <c r="J12" s="195">
        <v>56.236061543068061</v>
      </c>
      <c r="K12" s="195">
        <v>78.117242221133097</v>
      </c>
      <c r="L12" s="195">
        <v>55.398468941382234</v>
      </c>
      <c r="M12" s="195">
        <v>74.110805899027881</v>
      </c>
      <c r="N12" s="195">
        <v>54.61006781429316</v>
      </c>
      <c r="O12" s="195">
        <v>74.726874578881493</v>
      </c>
      <c r="P12" s="195">
        <v>55.184409744352344</v>
      </c>
      <c r="Q12" s="195">
        <v>74.327355415707885</v>
      </c>
    </row>
    <row r="13" spans="1:18" x14ac:dyDescent="0.25">
      <c r="B13" s="10"/>
      <c r="C13" s="10"/>
      <c r="D13" s="10"/>
      <c r="E13" s="10"/>
      <c r="F13" s="10"/>
      <c r="G13" s="10"/>
      <c r="H13" s="255"/>
      <c r="I13" s="255"/>
      <c r="J13" s="10"/>
      <c r="K13" s="10"/>
      <c r="L13" s="10"/>
      <c r="M13" s="10"/>
      <c r="N13" s="10"/>
      <c r="O13" s="10"/>
      <c r="P13" s="14"/>
      <c r="Q13" s="14"/>
    </row>
    <row r="14" spans="1:18" x14ac:dyDescent="0.25">
      <c r="A14" s="29" t="s">
        <v>105</v>
      </c>
      <c r="B14" s="10"/>
      <c r="C14" s="10"/>
      <c r="D14" s="10"/>
      <c r="E14" s="10"/>
      <c r="F14" s="10"/>
      <c r="G14" s="10"/>
      <c r="H14" s="255"/>
      <c r="I14" s="255"/>
      <c r="J14" s="10"/>
      <c r="K14" s="10"/>
      <c r="L14" s="10"/>
      <c r="M14" s="10"/>
      <c r="N14" s="10"/>
      <c r="O14" s="10"/>
      <c r="P14" s="14"/>
      <c r="Q14" s="14"/>
    </row>
    <row r="15" spans="1:18" x14ac:dyDescent="0.25">
      <c r="A15" s="74" t="s">
        <v>246</v>
      </c>
      <c r="B15" s="204">
        <v>752.48663017982892</v>
      </c>
      <c r="C15" s="204">
        <v>1048.8295878442641</v>
      </c>
      <c r="D15" s="204">
        <v>751.44112967914543</v>
      </c>
      <c r="E15" s="204">
        <v>1018.028124072129</v>
      </c>
      <c r="F15" s="204">
        <v>659.66783333333319</v>
      </c>
      <c r="G15" s="204">
        <v>782.62235294117772</v>
      </c>
      <c r="H15" s="204">
        <v>741.58480906921238</v>
      </c>
      <c r="I15" s="204">
        <v>951.06917327467238</v>
      </c>
      <c r="J15" s="204">
        <v>855.30923076923079</v>
      </c>
      <c r="K15" s="204">
        <v>903.73256867112082</v>
      </c>
      <c r="L15" s="204">
        <v>528.44315835520558</v>
      </c>
      <c r="M15" s="204">
        <v>628.91942870558739</v>
      </c>
      <c r="N15" s="204">
        <v>546.1164553990609</v>
      </c>
      <c r="O15" s="204">
        <v>673.41852440080822</v>
      </c>
      <c r="P15" s="204">
        <v>533.24164435946307</v>
      </c>
      <c r="Q15" s="204">
        <v>644.56096021113262</v>
      </c>
    </row>
    <row r="16" spans="1:18" ht="22.5" x14ac:dyDescent="0.25">
      <c r="A16" s="74" t="s">
        <v>247</v>
      </c>
      <c r="B16" s="204">
        <v>801.03659890539529</v>
      </c>
      <c r="C16" s="204">
        <v>1092.1273364988947</v>
      </c>
      <c r="D16" s="204">
        <v>796.71050133689744</v>
      </c>
      <c r="E16" s="204">
        <v>1059.3010615058499</v>
      </c>
      <c r="F16" s="204">
        <v>706.82527777777773</v>
      </c>
      <c r="G16" s="204">
        <v>822.26258770174536</v>
      </c>
      <c r="H16" s="204">
        <v>787.05695704057121</v>
      </c>
      <c r="I16" s="204">
        <v>991.87770383580732</v>
      </c>
      <c r="J16" s="204">
        <v>889.52807692307704</v>
      </c>
      <c r="K16" s="204">
        <v>940.81570155901989</v>
      </c>
      <c r="L16" s="204">
        <v>550.34696412948438</v>
      </c>
      <c r="M16" s="204">
        <v>662.51788542807856</v>
      </c>
      <c r="N16" s="204">
        <v>578.27678403755851</v>
      </c>
      <c r="O16" s="204">
        <v>709.03831937626171</v>
      </c>
      <c r="P16" s="204">
        <v>557.930203951561</v>
      </c>
      <c r="Q16" s="204">
        <v>678.86992184328392</v>
      </c>
    </row>
    <row r="17" spans="1:17" ht="15" customHeight="1" x14ac:dyDescent="0.25">
      <c r="A17" s="635" t="str">
        <f>'5.1-1 source'!A53:I53</f>
        <v>Sources : DGFiP - SRE, CNRACL et FSPOEIE.</v>
      </c>
      <c r="B17" s="608"/>
      <c r="C17" s="608"/>
      <c r="D17" s="608"/>
      <c r="E17" s="608"/>
      <c r="F17" s="608"/>
      <c r="G17" s="608"/>
      <c r="H17" s="608"/>
      <c r="I17" s="608"/>
      <c r="J17" s="608"/>
      <c r="K17" s="608"/>
      <c r="L17" s="608"/>
      <c r="M17" s="608"/>
      <c r="N17" s="608"/>
      <c r="O17" s="608"/>
      <c r="P17" s="608"/>
      <c r="Q17" s="608"/>
    </row>
    <row r="18" spans="1:17" ht="33.75" customHeight="1" x14ac:dyDescent="0.25">
      <c r="A18" s="562" t="str">
        <f>'5.1-1 source'!A54:I54</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587"/>
      <c r="C18" s="587"/>
      <c r="D18" s="587"/>
      <c r="E18" s="587"/>
      <c r="F18" s="587"/>
      <c r="G18" s="587"/>
      <c r="H18" s="587"/>
      <c r="I18" s="587"/>
      <c r="J18" s="587"/>
      <c r="K18" s="587"/>
      <c r="L18" s="587"/>
      <c r="M18" s="587"/>
      <c r="N18" s="587"/>
      <c r="O18" s="587"/>
      <c r="P18" s="587"/>
      <c r="Q18" s="587"/>
    </row>
    <row r="19" spans="1:17" ht="15" customHeight="1" x14ac:dyDescent="0.25">
      <c r="A19" s="562" t="s">
        <v>352</v>
      </c>
      <c r="B19" s="587"/>
      <c r="C19" s="587"/>
      <c r="D19" s="587"/>
      <c r="E19" s="587"/>
      <c r="F19" s="587"/>
      <c r="G19" s="587"/>
      <c r="H19" s="587"/>
      <c r="I19" s="587"/>
      <c r="J19" s="587"/>
      <c r="K19" s="587"/>
      <c r="L19" s="587"/>
      <c r="M19" s="587"/>
      <c r="N19" s="587"/>
      <c r="O19" s="587"/>
      <c r="P19" s="587"/>
      <c r="Q19" s="587"/>
    </row>
    <row r="20" spans="1:17" ht="15" customHeight="1" x14ac:dyDescent="0.25">
      <c r="A20" s="562" t="s">
        <v>413</v>
      </c>
      <c r="B20" s="587"/>
      <c r="C20" s="587"/>
      <c r="D20" s="587"/>
      <c r="E20" s="587"/>
      <c r="F20" s="587"/>
      <c r="G20" s="587"/>
      <c r="H20" s="587"/>
      <c r="I20" s="587"/>
      <c r="J20" s="587"/>
      <c r="K20" s="587"/>
      <c r="L20" s="587"/>
      <c r="M20" s="587"/>
      <c r="N20" s="587"/>
      <c r="O20" s="587"/>
      <c r="P20" s="587"/>
      <c r="Q20" s="587"/>
    </row>
    <row r="21" spans="1:17" ht="15" customHeight="1" x14ac:dyDescent="0.25">
      <c r="A21" s="562" t="s">
        <v>370</v>
      </c>
      <c r="B21" s="587"/>
      <c r="C21" s="587"/>
      <c r="D21" s="587"/>
      <c r="E21" s="587"/>
      <c r="F21" s="587"/>
      <c r="G21" s="587"/>
      <c r="H21" s="587"/>
      <c r="I21" s="587"/>
      <c r="J21" s="587"/>
      <c r="K21" s="587"/>
      <c r="L21" s="587"/>
      <c r="M21" s="587"/>
      <c r="N21" s="587"/>
      <c r="O21" s="587"/>
      <c r="P21" s="587"/>
      <c r="Q21" s="587"/>
    </row>
    <row r="22" spans="1:17" ht="39" customHeight="1" x14ac:dyDescent="0.25">
      <c r="B22" s="76"/>
      <c r="C22" s="76"/>
      <c r="D22" s="76"/>
      <c r="E22" s="76"/>
      <c r="F22" s="76"/>
      <c r="G22" s="76"/>
      <c r="H22" s="76"/>
      <c r="I22" s="76"/>
      <c r="J22" s="76"/>
      <c r="K22" s="76"/>
      <c r="L22" s="76"/>
      <c r="M22" s="76"/>
      <c r="N22" s="56"/>
      <c r="O22" s="20"/>
      <c r="P22" s="56"/>
      <c r="Q22" s="20"/>
    </row>
    <row r="23" spans="1:17" ht="15" customHeight="1" x14ac:dyDescent="0.25">
      <c r="N23" s="56"/>
      <c r="O23" s="56"/>
      <c r="P23" s="56"/>
      <c r="Q23" s="56"/>
    </row>
    <row r="24" spans="1:17" x14ac:dyDescent="0.25">
      <c r="A24" s="19"/>
      <c r="B24" s="56"/>
      <c r="C24" s="56"/>
      <c r="D24" s="56"/>
      <c r="E24" s="56"/>
      <c r="F24" s="56"/>
      <c r="G24" s="56"/>
      <c r="H24" s="56"/>
      <c r="I24" s="56"/>
      <c r="J24" s="56"/>
      <c r="K24" s="56"/>
      <c r="L24" s="56"/>
      <c r="M24" s="56"/>
    </row>
    <row r="25" spans="1:17" x14ac:dyDescent="0.25">
      <c r="A25" s="62"/>
      <c r="B25" s="56"/>
      <c r="C25" s="56"/>
      <c r="D25" s="56"/>
      <c r="E25" s="56"/>
      <c r="F25" s="56"/>
      <c r="G25" s="56"/>
      <c r="H25" s="56"/>
      <c r="I25" s="56"/>
      <c r="J25" s="56"/>
      <c r="K25" s="56"/>
      <c r="L25" s="56"/>
      <c r="M25" s="56"/>
    </row>
  </sheetData>
  <mergeCells count="17">
    <mergeCell ref="A1:Q1"/>
    <mergeCell ref="A3:A5"/>
    <mergeCell ref="B3:I3"/>
    <mergeCell ref="J3:K4"/>
    <mergeCell ref="L3:Q3"/>
    <mergeCell ref="B4:C4"/>
    <mergeCell ref="D4:E4"/>
    <mergeCell ref="F4:G4"/>
    <mergeCell ref="H4:I4"/>
    <mergeCell ref="L4:M4"/>
    <mergeCell ref="N4:O4"/>
    <mergeCell ref="P4:Q4"/>
    <mergeCell ref="A17:Q17"/>
    <mergeCell ref="A18:Q18"/>
    <mergeCell ref="A19:Q19"/>
    <mergeCell ref="A20:Q20"/>
    <mergeCell ref="A21:Q21"/>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3" tint="0.79998168889431442"/>
  </sheetPr>
  <dimension ref="A1:L24"/>
  <sheetViews>
    <sheetView workbookViewId="0">
      <pane xSplit="2" ySplit="3" topLeftCell="C18" activePane="bottomRight" state="frozen"/>
      <selection activeCell="A36" sqref="A36:L36"/>
      <selection pane="topRight" activeCell="A36" sqref="A36:L36"/>
      <selection pane="bottomLeft" activeCell="A36" sqref="A36:L36"/>
      <selection pane="bottomRight" activeCell="G8" sqref="G8"/>
    </sheetView>
  </sheetViews>
  <sheetFormatPr baseColWidth="10" defaultColWidth="11.42578125" defaultRowHeight="12.75" x14ac:dyDescent="0.25"/>
  <cols>
    <col min="1" max="1" width="15.85546875" style="15" customWidth="1"/>
    <col min="2" max="2" width="38.28515625" style="15" bestFit="1" customWidth="1"/>
    <col min="3" max="5" width="10.7109375" style="15" customWidth="1"/>
    <col min="6" max="6" width="15.28515625" style="15" bestFit="1" customWidth="1"/>
    <col min="7" max="7" width="15" style="15" customWidth="1"/>
    <col min="8" max="16384" width="11.42578125" style="15"/>
  </cols>
  <sheetData>
    <row r="1" spans="1:7" s="85" customFormat="1" ht="30" customHeight="1" x14ac:dyDescent="0.25">
      <c r="A1" s="552" t="s">
        <v>271</v>
      </c>
      <c r="B1" s="552"/>
      <c r="C1" s="552"/>
      <c r="D1" s="552"/>
      <c r="E1" s="552"/>
      <c r="F1" s="552"/>
    </row>
    <row r="2" spans="1:7" s="85" customFormat="1" ht="15" x14ac:dyDescent="0.25">
      <c r="A2" s="173"/>
      <c r="B2" s="173"/>
      <c r="C2" s="188"/>
      <c r="D2" s="509"/>
      <c r="E2" s="188"/>
      <c r="F2" s="188"/>
    </row>
    <row r="3" spans="1:7" ht="33.75" x14ac:dyDescent="0.25">
      <c r="A3" s="579"/>
      <c r="B3" s="661"/>
      <c r="C3" s="268">
        <f>'5.1-6 source'!W3</f>
        <v>2019</v>
      </c>
      <c r="D3" s="268">
        <f>'5.1-6 source'!X3</f>
        <v>2020</v>
      </c>
      <c r="E3" s="137" t="s">
        <v>445</v>
      </c>
      <c r="F3" s="137" t="s">
        <v>446</v>
      </c>
    </row>
    <row r="4" spans="1:7" ht="15" customHeight="1" x14ac:dyDescent="0.25">
      <c r="A4" s="579" t="s">
        <v>593</v>
      </c>
      <c r="B4" s="176" t="s">
        <v>58</v>
      </c>
      <c r="C4" s="427">
        <f>'5.1-6 source'!W4</f>
        <v>59504</v>
      </c>
      <c r="D4" s="427">
        <f>'5.1-6 source'!X4</f>
        <v>60606</v>
      </c>
      <c r="E4" s="478">
        <f t="shared" ref="E4:E18" si="0">100*(D4/C4-1)</f>
        <v>1.851976337725203</v>
      </c>
      <c r="F4" s="478">
        <f>100*(POWER(D4/'5.1-6 source'!Q4*'5.1-6 source'!P4/'5.1-6 source'!M4,1/10)-1)</f>
        <v>0.57730752592477508</v>
      </c>
      <c r="G4" s="663"/>
    </row>
    <row r="5" spans="1:7" ht="15" customHeight="1" x14ac:dyDescent="0.25">
      <c r="A5" s="579"/>
      <c r="B5" s="174" t="s">
        <v>143</v>
      </c>
      <c r="C5" s="441">
        <f>'5.1-6 source'!W5</f>
        <v>42463</v>
      </c>
      <c r="D5" s="441">
        <f>'5.1-6 source'!X5</f>
        <v>42640</v>
      </c>
      <c r="E5" s="435">
        <f t="shared" si="0"/>
        <v>0.41683347855780983</v>
      </c>
      <c r="F5" s="435">
        <f>100*(POWER(D5/'5.1-6 source'!Q5*'5.1-6 source'!P5/'5.1-6 source'!M5,1/10)-1)</f>
        <v>-2.7165397098488198</v>
      </c>
      <c r="G5" s="663"/>
    </row>
    <row r="6" spans="1:7" ht="15" customHeight="1" x14ac:dyDescent="0.25">
      <c r="A6" s="579"/>
      <c r="B6" s="174" t="s">
        <v>148</v>
      </c>
      <c r="C6" s="441">
        <f>'5.1-6 source'!W6</f>
        <v>17041</v>
      </c>
      <c r="D6" s="441">
        <f>'5.1-6 source'!X6</f>
        <v>17966</v>
      </c>
      <c r="E6" s="435">
        <f t="shared" si="0"/>
        <v>5.4280852062672302</v>
      </c>
      <c r="F6" s="435">
        <f>100*(POWER(D6/'5.1-6 source'!Q6*'5.1-6 source'!P6/'5.1-6 source'!M6,1/10)-1)</f>
        <v>0.28521877891642955</v>
      </c>
      <c r="G6" s="663"/>
    </row>
    <row r="7" spans="1:7" ht="15" customHeight="1" x14ac:dyDescent="0.25">
      <c r="A7" s="579"/>
      <c r="B7" s="176" t="s">
        <v>239</v>
      </c>
      <c r="C7" s="427">
        <f>'5.1-6 source'!W10</f>
        <v>20884</v>
      </c>
      <c r="D7" s="427">
        <f>'5.1-6 source'!X10</f>
        <v>20022</v>
      </c>
      <c r="E7" s="478">
        <f t="shared" si="0"/>
        <v>-4.1275617697758999</v>
      </c>
      <c r="F7" s="478">
        <f>100*(POWER(D7/'5.1-6 source'!Q10*'5.1-6 source'!P10/'5.1-6 source'!M10,1/10)-1)</f>
        <v>-0.19919427963838165</v>
      </c>
    </row>
    <row r="8" spans="1:7" ht="15" customHeight="1" x14ac:dyDescent="0.25">
      <c r="A8" s="579"/>
      <c r="B8" s="174" t="s">
        <v>143</v>
      </c>
      <c r="C8" s="441">
        <f>'5.1-6 source'!W11</f>
        <v>13070</v>
      </c>
      <c r="D8" s="441">
        <f>'5.1-6 source'!X11</f>
        <v>11950</v>
      </c>
      <c r="E8" s="435">
        <f t="shared" si="0"/>
        <v>-8.5692425401683199</v>
      </c>
      <c r="F8" s="435">
        <f>100*(POWER(D8/'5.1-6 source'!Q11*'5.1-6 source'!P11/'5.1-6 source'!M11,1/10)-1)</f>
        <v>-0.9189424188047135</v>
      </c>
    </row>
    <row r="9" spans="1:7" ht="15" customHeight="1" x14ac:dyDescent="0.25">
      <c r="A9" s="579"/>
      <c r="B9" s="174" t="s">
        <v>149</v>
      </c>
      <c r="C9" s="441">
        <f>'5.1-6 source'!W12</f>
        <v>7814</v>
      </c>
      <c r="D9" s="441">
        <f>'5.1-6 source'!X12</f>
        <v>8072</v>
      </c>
      <c r="E9" s="435">
        <f t="shared" si="0"/>
        <v>3.3017660609163002</v>
      </c>
      <c r="F9" s="435">
        <f>100*(POWER(D9/'5.1-6 source'!Q12*'5.1-6 source'!P12/'5.1-6 source'!M12,1/10)-1)</f>
        <v>1.0463853085160846</v>
      </c>
    </row>
    <row r="10" spans="1:7" ht="15" customHeight="1" x14ac:dyDescent="0.25">
      <c r="A10" s="579" t="s">
        <v>591</v>
      </c>
      <c r="B10" s="176" t="s">
        <v>250</v>
      </c>
      <c r="C10" s="427">
        <f>'5.1-6 source'!W16</f>
        <v>3514</v>
      </c>
      <c r="D10" s="427">
        <f>'5.1-6 source'!X16</f>
        <v>3395</v>
      </c>
      <c r="E10" s="478">
        <f t="shared" si="0"/>
        <v>-3.3864541832669293</v>
      </c>
      <c r="F10" s="478">
        <f>100*(POWER(D10/'5.1-6 source'!M16,1/10)-1)</f>
        <v>-2.1518243529657144</v>
      </c>
    </row>
    <row r="11" spans="1:7" ht="15" customHeight="1" x14ac:dyDescent="0.25">
      <c r="A11" s="579"/>
      <c r="B11" s="174" t="s">
        <v>143</v>
      </c>
      <c r="C11" s="441">
        <f>'5.1-6 source'!W17</f>
        <v>2120</v>
      </c>
      <c r="D11" s="441">
        <f>'5.1-6 source'!X17</f>
        <v>1999</v>
      </c>
      <c r="E11" s="435">
        <f t="shared" si="0"/>
        <v>-5.7075471698113223</v>
      </c>
      <c r="F11" s="435">
        <f>100*(POWER(D11/'5.1-6 source'!M17,1/10)-1)</f>
        <v>-2.5606141214274292</v>
      </c>
    </row>
    <row r="12" spans="1:7" ht="15" customHeight="1" x14ac:dyDescent="0.25">
      <c r="A12" s="579"/>
      <c r="B12" s="174" t="s">
        <v>592</v>
      </c>
      <c r="C12" s="441">
        <f>'5.1-6 source'!W18</f>
        <v>1394</v>
      </c>
      <c r="D12" s="441">
        <f>'5.1-6 source'!X18</f>
        <v>1396</v>
      </c>
      <c r="E12" s="435">
        <f t="shared" si="0"/>
        <v>0.14347202295552641</v>
      </c>
      <c r="F12" s="435">
        <f>100*(POWER(D12/'5.1-6 source'!M18,1/10)-1)</f>
        <v>-1.5317015271647638</v>
      </c>
    </row>
    <row r="13" spans="1:7" ht="15" customHeight="1" x14ac:dyDescent="0.25">
      <c r="A13" s="579" t="s">
        <v>595</v>
      </c>
      <c r="B13" s="176" t="s">
        <v>16</v>
      </c>
      <c r="C13" s="425">
        <f>'5.1-6 source'!W19</f>
        <v>50634</v>
      </c>
      <c r="D13" s="425">
        <f>'5.1-6 source'!X19</f>
        <v>51325</v>
      </c>
      <c r="E13" s="479">
        <f t="shared" si="0"/>
        <v>1.3646956590433357</v>
      </c>
      <c r="F13" s="479">
        <f>100*(POWER(D13/'5.1-6 source'!M19,1/10)-1)</f>
        <v>3.9935027719752325</v>
      </c>
      <c r="G13" s="24"/>
    </row>
    <row r="14" spans="1:7" ht="15" customHeight="1" x14ac:dyDescent="0.25">
      <c r="A14" s="636"/>
      <c r="B14" s="174" t="s">
        <v>143</v>
      </c>
      <c r="C14" s="441">
        <f>'5.1-6 source'!W20</f>
        <v>43583</v>
      </c>
      <c r="D14" s="441">
        <f>'5.1-6 source'!X20</f>
        <v>43677</v>
      </c>
      <c r="E14" s="435">
        <f t="shared" si="0"/>
        <v>0.21568042585411451</v>
      </c>
      <c r="F14" s="435">
        <f>100*(POWER(D14/'5.1-6 source'!M20,1/10)-1)</f>
        <v>4.2527547022641166</v>
      </c>
      <c r="G14" s="24"/>
    </row>
    <row r="15" spans="1:7" ht="15" customHeight="1" x14ac:dyDescent="0.25">
      <c r="A15" s="636"/>
      <c r="B15" s="174" t="s">
        <v>592</v>
      </c>
      <c r="C15" s="441">
        <f>'5.1-6 source'!W21</f>
        <v>7051</v>
      </c>
      <c r="D15" s="441">
        <f>'5.1-6 source'!X21</f>
        <v>7648</v>
      </c>
      <c r="E15" s="435">
        <f t="shared" si="0"/>
        <v>8.4668841299106568</v>
      </c>
      <c r="F15" s="435">
        <f>100*(POWER(D15/'5.1-6 source'!M21,1/10)-1)</f>
        <v>2.6358398559068741</v>
      </c>
      <c r="G15" s="24"/>
    </row>
    <row r="16" spans="1:7" ht="15" customHeight="1" x14ac:dyDescent="0.25">
      <c r="A16" s="636"/>
      <c r="B16" s="176" t="s">
        <v>19</v>
      </c>
      <c r="C16" s="427">
        <f>'5.1-6 source'!W22</f>
        <v>28521</v>
      </c>
      <c r="D16" s="427">
        <f>'5.1-6 source'!X22</f>
        <v>26997</v>
      </c>
      <c r="E16" s="478">
        <f t="shared" si="0"/>
        <v>-5.3434311559903191</v>
      </c>
      <c r="F16" s="478">
        <f>100*(POWER(D16/'5.1-6 source'!M22,1/10)-1)</f>
        <v>-0.4589901469635338</v>
      </c>
    </row>
    <row r="17" spans="1:12" ht="15" customHeight="1" x14ac:dyDescent="0.25">
      <c r="A17" s="636"/>
      <c r="B17" s="174" t="s">
        <v>143</v>
      </c>
      <c r="C17" s="441">
        <f>'5.1-6 source'!W23</f>
        <v>24702</v>
      </c>
      <c r="D17" s="441">
        <f>'5.1-6 source'!X23</f>
        <v>23062</v>
      </c>
      <c r="E17" s="435">
        <f t="shared" si="0"/>
        <v>-6.6391385312930096</v>
      </c>
      <c r="F17" s="435">
        <f>100*(POWER(D17/'5.1-6 source'!M23,1/10)-1)</f>
        <v>-0.85429519070229221</v>
      </c>
    </row>
    <row r="18" spans="1:12" ht="15" customHeight="1" x14ac:dyDescent="0.25">
      <c r="A18" s="636"/>
      <c r="B18" s="174" t="s">
        <v>592</v>
      </c>
      <c r="C18" s="441">
        <f>'5.1-6 source'!W24</f>
        <v>3819</v>
      </c>
      <c r="D18" s="441">
        <f>'5.1-6 source'!X24</f>
        <v>3935</v>
      </c>
      <c r="E18" s="435">
        <f t="shared" si="0"/>
        <v>3.0374443571615561</v>
      </c>
      <c r="F18" s="435">
        <f>100*(POWER(D18/'5.1-6 source'!M24,1/10)-1)</f>
        <v>2.2825410513399591</v>
      </c>
    </row>
    <row r="19" spans="1:12" ht="15.75" x14ac:dyDescent="0.25">
      <c r="A19" s="550" t="s">
        <v>404</v>
      </c>
      <c r="B19" s="665"/>
      <c r="C19" s="665"/>
      <c r="D19" s="665"/>
      <c r="E19" s="665"/>
      <c r="F19" s="665"/>
      <c r="G19" s="101"/>
      <c r="H19" s="101"/>
      <c r="I19" s="101"/>
      <c r="J19" s="101"/>
      <c r="K19" s="101"/>
      <c r="L19" s="16"/>
    </row>
    <row r="20" spans="1:12" ht="36" customHeight="1" x14ac:dyDescent="0.25">
      <c r="A20" s="562" t="s">
        <v>624</v>
      </c>
      <c r="B20" s="583"/>
      <c r="C20" s="583"/>
      <c r="D20" s="583"/>
      <c r="E20" s="583"/>
      <c r="F20" s="583"/>
      <c r="G20" s="101"/>
      <c r="H20" s="101"/>
      <c r="I20" s="101"/>
      <c r="J20" s="101"/>
      <c r="K20" s="101"/>
      <c r="L20" s="16"/>
    </row>
    <row r="21" spans="1:12" ht="10.5" customHeight="1" x14ac:dyDescent="0.25">
      <c r="A21" s="562" t="s">
        <v>629</v>
      </c>
      <c r="B21" s="583"/>
      <c r="C21" s="583"/>
      <c r="D21" s="583"/>
      <c r="E21" s="583"/>
      <c r="F21" s="583"/>
      <c r="G21" s="102"/>
      <c r="H21" s="102"/>
      <c r="I21" s="102"/>
      <c r="J21" s="102"/>
      <c r="K21" s="102"/>
      <c r="L21" s="16"/>
    </row>
    <row r="22" spans="1:12" ht="15" x14ac:dyDescent="0.25">
      <c r="A22" s="562" t="s">
        <v>248</v>
      </c>
      <c r="B22" s="583"/>
      <c r="C22" s="583"/>
      <c r="D22" s="583"/>
      <c r="E22" s="583"/>
      <c r="F22" s="583"/>
    </row>
    <row r="23" spans="1:12" ht="15" x14ac:dyDescent="0.25">
      <c r="A23" s="582" t="s">
        <v>371</v>
      </c>
      <c r="B23" s="583"/>
      <c r="C23" s="583"/>
      <c r="D23" s="583"/>
      <c r="E23" s="583"/>
      <c r="F23" s="583"/>
    </row>
    <row r="24" spans="1:12" x14ac:dyDescent="0.25">
      <c r="A24" s="664"/>
      <c r="B24" s="664"/>
      <c r="C24" s="664"/>
      <c r="D24" s="664"/>
      <c r="E24" s="664"/>
      <c r="F24" s="664"/>
    </row>
  </sheetData>
  <mergeCells count="12">
    <mergeCell ref="A1:F1"/>
    <mergeCell ref="A3:B3"/>
    <mergeCell ref="A4:A9"/>
    <mergeCell ref="G4:G6"/>
    <mergeCell ref="A24:F24"/>
    <mergeCell ref="A10:A12"/>
    <mergeCell ref="A13:A18"/>
    <mergeCell ref="A22:F22"/>
    <mergeCell ref="A23:F23"/>
    <mergeCell ref="A19:F19"/>
    <mergeCell ref="A20:F20"/>
    <mergeCell ref="A21:F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7"/>
  </sheetPr>
  <dimension ref="A1:AC35"/>
  <sheetViews>
    <sheetView workbookViewId="0">
      <pane xSplit="2" ySplit="3" topLeftCell="K10" activePane="bottomRight" state="frozen"/>
      <selection activeCell="A22" sqref="A22:K22"/>
      <selection pane="topRight" activeCell="A22" sqref="A22:K22"/>
      <selection pane="bottomLeft" activeCell="A22" sqref="A22:K22"/>
      <selection pane="bottomRight" activeCell="AB1" sqref="AB1:AC2"/>
    </sheetView>
  </sheetViews>
  <sheetFormatPr baseColWidth="10" defaultColWidth="11.42578125" defaultRowHeight="12.75" x14ac:dyDescent="0.25"/>
  <cols>
    <col min="1" max="1" width="15.85546875" style="15" customWidth="1"/>
    <col min="2" max="2" width="30.140625" style="15" customWidth="1"/>
    <col min="3" max="4" width="5.7109375" style="15" bestFit="1" customWidth="1"/>
    <col min="5" max="14" width="6.5703125" style="15" bestFit="1" customWidth="1"/>
    <col min="15" max="15" width="5.7109375" style="15" bestFit="1" customWidth="1"/>
    <col min="16" max="16" width="5.7109375" style="15" customWidth="1"/>
    <col min="17" max="18" width="5.7109375" style="15" bestFit="1" customWidth="1"/>
    <col min="19" max="19" width="5.7109375" style="273" bestFit="1" customWidth="1"/>
    <col min="20" max="20" width="5.7109375" style="15" bestFit="1" customWidth="1"/>
    <col min="21" max="22" width="6.5703125" style="15" bestFit="1" customWidth="1"/>
    <col min="23" max="24" width="6.5703125" style="15" customWidth="1"/>
    <col min="25" max="26" width="6.28515625" style="15" bestFit="1" customWidth="1"/>
    <col min="27" max="28" width="7.28515625" style="15" bestFit="1" customWidth="1"/>
    <col min="29" max="29" width="7.28515625" style="15" customWidth="1"/>
    <col min="30" max="16384" width="11.42578125" style="15"/>
  </cols>
  <sheetData>
    <row r="1" spans="1:29" s="85" customFormat="1" ht="13.15" customHeight="1" x14ac:dyDescent="0.25">
      <c r="A1" s="139" t="s">
        <v>271</v>
      </c>
      <c r="B1" s="139"/>
      <c r="C1" s="139"/>
      <c r="D1" s="139"/>
      <c r="E1" s="139"/>
      <c r="F1" s="139"/>
      <c r="G1" s="139"/>
      <c r="H1" s="139"/>
      <c r="I1" s="139"/>
      <c r="J1" s="139"/>
      <c r="K1" s="139"/>
      <c r="L1" s="139"/>
      <c r="M1" s="139"/>
      <c r="N1" s="139"/>
      <c r="O1" s="139"/>
      <c r="P1" s="139"/>
      <c r="Q1" s="139"/>
      <c r="R1" s="533">
        <f t="shared" ref="R1:V1" si="0">R8-R5</f>
        <v>10164</v>
      </c>
      <c r="S1" s="533">
        <f t="shared" si="0"/>
        <v>9728</v>
      </c>
      <c r="T1" s="533">
        <f t="shared" si="0"/>
        <v>11378</v>
      </c>
      <c r="U1" s="533">
        <f t="shared" si="0"/>
        <v>13414</v>
      </c>
      <c r="V1" s="533">
        <f t="shared" si="0"/>
        <v>13256</v>
      </c>
      <c r="W1" s="533">
        <f>W8-W5</f>
        <v>13307</v>
      </c>
      <c r="X1" s="533">
        <f>X8-X5</f>
        <v>12256</v>
      </c>
      <c r="Y1" s="515">
        <f t="shared" ref="Y1" si="1">V1-U1</f>
        <v>-158</v>
      </c>
      <c r="Z1" s="515">
        <f t="shared" ref="Z1" si="2">W1-V1</f>
        <v>51</v>
      </c>
      <c r="AA1" s="516">
        <f t="shared" ref="AA1" si="3">V1/U1-1</f>
        <v>-1.1778738631280761E-2</v>
      </c>
      <c r="AB1" s="516">
        <f t="shared" ref="AB1:AC1" si="4">W1/V1-1</f>
        <v>3.8473144236572665E-3</v>
      </c>
      <c r="AC1" s="516">
        <f t="shared" si="4"/>
        <v>-7.8980987450214202E-2</v>
      </c>
    </row>
    <row r="2" spans="1:29" s="85" customFormat="1" x14ac:dyDescent="0.25">
      <c r="A2" s="173"/>
      <c r="B2" s="173"/>
      <c r="C2" s="173"/>
      <c r="D2" s="173"/>
      <c r="E2" s="173"/>
      <c r="F2" s="173"/>
      <c r="R2" s="533">
        <f t="shared" ref="R2:V2" si="5">R9-R6</f>
        <v>2580</v>
      </c>
      <c r="S2" s="533">
        <f t="shared" si="5"/>
        <v>2709</v>
      </c>
      <c r="T2" s="533">
        <f t="shared" si="5"/>
        <v>2780</v>
      </c>
      <c r="U2" s="533">
        <f t="shared" si="5"/>
        <v>2978</v>
      </c>
      <c r="V2" s="533">
        <f t="shared" si="5"/>
        <v>3099</v>
      </c>
      <c r="W2" s="533">
        <f>W9-W6</f>
        <v>3187</v>
      </c>
      <c r="X2" s="533">
        <f>X9-X6</f>
        <v>3352</v>
      </c>
      <c r="Y2" s="515">
        <f t="shared" ref="Y2" si="6">V2-U2</f>
        <v>121</v>
      </c>
      <c r="Z2" s="515">
        <f t="shared" ref="Z2" si="7">W2-V2</f>
        <v>88</v>
      </c>
      <c r="AA2" s="516">
        <f t="shared" ref="AA2" si="8">V2/U2-1</f>
        <v>4.0631296171927511E-2</v>
      </c>
      <c r="AB2" s="516">
        <f t="shared" ref="AB2:AC2" si="9">W2/V2-1</f>
        <v>2.8396256857050606E-2</v>
      </c>
      <c r="AC2" s="516">
        <f t="shared" si="9"/>
        <v>5.1772827110134978E-2</v>
      </c>
    </row>
    <row r="3" spans="1:29" ht="15" x14ac:dyDescent="0.25">
      <c r="A3" s="579"/>
      <c r="B3" s="661"/>
      <c r="C3" s="137">
        <v>2000</v>
      </c>
      <c r="D3" s="137">
        <v>2001</v>
      </c>
      <c r="E3" s="137">
        <v>2002</v>
      </c>
      <c r="F3" s="137">
        <v>2003</v>
      </c>
      <c r="G3" s="137">
        <v>2004</v>
      </c>
      <c r="H3" s="137">
        <v>2005</v>
      </c>
      <c r="I3" s="137">
        <v>2006</v>
      </c>
      <c r="J3" s="137">
        <v>2007</v>
      </c>
      <c r="K3" s="137">
        <v>2008</v>
      </c>
      <c r="L3" s="137">
        <v>2009</v>
      </c>
      <c r="M3" s="137">
        <v>2010</v>
      </c>
      <c r="N3" s="137">
        <v>2011</v>
      </c>
      <c r="O3" s="137">
        <v>2012</v>
      </c>
      <c r="P3" s="137">
        <v>2013</v>
      </c>
      <c r="Q3" s="137">
        <v>2013</v>
      </c>
      <c r="R3" s="137">
        <v>2014</v>
      </c>
      <c r="S3" s="268">
        <v>2015</v>
      </c>
      <c r="T3" s="268">
        <v>2016</v>
      </c>
      <c r="U3" s="268">
        <v>2017</v>
      </c>
      <c r="V3" s="268">
        <v>2018</v>
      </c>
      <c r="W3" s="268">
        <v>2019</v>
      </c>
      <c r="X3" s="268">
        <v>2020</v>
      </c>
      <c r="Y3" s="268" t="s">
        <v>418</v>
      </c>
      <c r="Z3" s="268" t="s">
        <v>417</v>
      </c>
      <c r="AA3" s="268" t="s">
        <v>418</v>
      </c>
      <c r="AB3" s="268" t="s">
        <v>417</v>
      </c>
      <c r="AC3" s="538" t="s">
        <v>455</v>
      </c>
    </row>
    <row r="4" spans="1:29" ht="27" customHeight="1" x14ac:dyDescent="0.25">
      <c r="A4" s="579" t="s">
        <v>241</v>
      </c>
      <c r="B4" s="168" t="s">
        <v>58</v>
      </c>
      <c r="C4" s="3">
        <v>61803</v>
      </c>
      <c r="D4" s="3">
        <v>62286</v>
      </c>
      <c r="E4" s="3">
        <v>67683</v>
      </c>
      <c r="F4" s="3">
        <v>76706</v>
      </c>
      <c r="G4" s="3">
        <v>73550</v>
      </c>
      <c r="H4" s="3">
        <v>72663</v>
      </c>
      <c r="I4" s="269">
        <v>77432</v>
      </c>
      <c r="J4" s="269">
        <v>80565</v>
      </c>
      <c r="K4" s="269">
        <v>81691</v>
      </c>
      <c r="L4" s="269">
        <v>70381</v>
      </c>
      <c r="M4" s="269">
        <v>56157</v>
      </c>
      <c r="N4" s="269">
        <v>75189</v>
      </c>
      <c r="O4" s="269">
        <v>59130</v>
      </c>
      <c r="P4" s="269">
        <v>62058</v>
      </c>
      <c r="Q4" s="170">
        <v>63228</v>
      </c>
      <c r="R4" s="170">
        <v>61363</v>
      </c>
      <c r="S4" s="170">
        <v>58978</v>
      </c>
      <c r="T4" s="170">
        <v>59081</v>
      </c>
      <c r="U4" s="170">
        <v>64044</v>
      </c>
      <c r="V4" s="170">
        <v>61893</v>
      </c>
      <c r="W4" s="170">
        <v>59504</v>
      </c>
      <c r="X4" s="170">
        <v>60606</v>
      </c>
      <c r="Y4" s="515">
        <f t="shared" ref="Y4:Y27" si="10">V4-U4</f>
        <v>-2151</v>
      </c>
      <c r="Z4" s="515">
        <f t="shared" ref="Z4:Z27" si="11">W4-V4</f>
        <v>-2389</v>
      </c>
      <c r="AA4" s="516">
        <f t="shared" ref="AA4:AA27" si="12">V4/U4-1</f>
        <v>-3.3586284429454771E-2</v>
      </c>
      <c r="AB4" s="516">
        <f t="shared" ref="AB4:AC27" si="13">W4/V4-1</f>
        <v>-3.8598872247265437E-2</v>
      </c>
      <c r="AC4" s="516">
        <f t="shared" si="13"/>
        <v>1.851976337725203E-2</v>
      </c>
    </row>
    <row r="5" spans="1:29" ht="17.25" customHeight="1" x14ac:dyDescent="0.25">
      <c r="A5" s="579"/>
      <c r="B5" s="167" t="s">
        <v>143</v>
      </c>
      <c r="C5" s="165">
        <v>47033</v>
      </c>
      <c r="D5" s="165">
        <v>47674</v>
      </c>
      <c r="E5" s="165">
        <v>53025</v>
      </c>
      <c r="F5" s="165">
        <v>61215</v>
      </c>
      <c r="G5" s="165">
        <v>57608</v>
      </c>
      <c r="H5" s="165">
        <v>56617</v>
      </c>
      <c r="I5" s="270">
        <v>61682</v>
      </c>
      <c r="J5" s="270">
        <v>64930</v>
      </c>
      <c r="K5" s="270">
        <v>65939</v>
      </c>
      <c r="L5" s="270">
        <v>54296</v>
      </c>
      <c r="M5" s="270">
        <v>56160</v>
      </c>
      <c r="N5" s="270">
        <v>59081</v>
      </c>
      <c r="O5" s="270">
        <v>42905</v>
      </c>
      <c r="P5" s="270">
        <v>45966</v>
      </c>
      <c r="Q5" s="171">
        <v>45966</v>
      </c>
      <c r="R5" s="171">
        <v>44234</v>
      </c>
      <c r="S5" s="171">
        <v>41425</v>
      </c>
      <c r="T5" s="171">
        <v>41762</v>
      </c>
      <c r="U5" s="171">
        <v>46104</v>
      </c>
      <c r="V5" s="171">
        <v>43548</v>
      </c>
      <c r="W5" s="171">
        <v>42463</v>
      </c>
      <c r="X5" s="171">
        <v>42640</v>
      </c>
      <c r="Y5" s="515">
        <f t="shared" si="10"/>
        <v>-2556</v>
      </c>
      <c r="Z5" s="515">
        <f t="shared" si="11"/>
        <v>-1085</v>
      </c>
      <c r="AA5" s="516">
        <f t="shared" si="12"/>
        <v>-5.543987506507031E-2</v>
      </c>
      <c r="AB5" s="516">
        <f t="shared" si="13"/>
        <v>-2.4915036281804026E-2</v>
      </c>
      <c r="AC5" s="516">
        <f t="shared" si="13"/>
        <v>4.1683347855780983E-3</v>
      </c>
    </row>
    <row r="6" spans="1:29" ht="25.5" customHeight="1" x14ac:dyDescent="0.25">
      <c r="A6" s="579"/>
      <c r="B6" s="167" t="s">
        <v>148</v>
      </c>
      <c r="C6" s="165">
        <v>14770</v>
      </c>
      <c r="D6" s="165">
        <v>14612</v>
      </c>
      <c r="E6" s="165">
        <v>14658</v>
      </c>
      <c r="F6" s="165">
        <v>15491</v>
      </c>
      <c r="G6" s="165">
        <v>15942</v>
      </c>
      <c r="H6" s="165">
        <v>16046</v>
      </c>
      <c r="I6" s="270">
        <v>15750</v>
      </c>
      <c r="J6" s="270">
        <v>15635</v>
      </c>
      <c r="K6" s="270">
        <v>15752</v>
      </c>
      <c r="L6" s="270">
        <v>16085</v>
      </c>
      <c r="M6" s="270">
        <v>16278</v>
      </c>
      <c r="N6" s="270">
        <v>16108</v>
      </c>
      <c r="O6" s="270">
        <v>16225</v>
      </c>
      <c r="P6" s="270">
        <v>16092</v>
      </c>
      <c r="Q6" s="171">
        <v>17262</v>
      </c>
      <c r="R6" s="171">
        <v>17129</v>
      </c>
      <c r="S6" s="171">
        <v>17553</v>
      </c>
      <c r="T6" s="171">
        <v>17319</v>
      </c>
      <c r="U6" s="171">
        <v>17940</v>
      </c>
      <c r="V6" s="171">
        <v>18345</v>
      </c>
      <c r="W6" s="171">
        <v>17041</v>
      </c>
      <c r="X6" s="171">
        <v>17966</v>
      </c>
      <c r="Y6" s="515">
        <f t="shared" si="10"/>
        <v>405</v>
      </c>
      <c r="Z6" s="515">
        <f t="shared" si="11"/>
        <v>-1304</v>
      </c>
      <c r="AA6" s="516">
        <f t="shared" si="12"/>
        <v>2.2575250836120331E-2</v>
      </c>
      <c r="AB6" s="516">
        <f t="shared" si="13"/>
        <v>-7.1082038702643735E-2</v>
      </c>
      <c r="AC6" s="516">
        <f t="shared" si="13"/>
        <v>5.4280852062672302E-2</v>
      </c>
    </row>
    <row r="7" spans="1:29" ht="24" customHeight="1" x14ac:dyDescent="0.25">
      <c r="A7" s="579"/>
      <c r="B7" s="168" t="s">
        <v>111</v>
      </c>
      <c r="C7" s="23">
        <v>73280</v>
      </c>
      <c r="D7" s="23">
        <v>74269</v>
      </c>
      <c r="E7" s="23">
        <v>80689</v>
      </c>
      <c r="F7" s="23">
        <v>92316</v>
      </c>
      <c r="G7" s="23">
        <v>90002</v>
      </c>
      <c r="H7" s="23">
        <v>88483</v>
      </c>
      <c r="I7" s="271">
        <v>94737</v>
      </c>
      <c r="J7" s="271">
        <v>99237</v>
      </c>
      <c r="K7" s="271">
        <v>99508</v>
      </c>
      <c r="L7" s="271">
        <v>86199</v>
      </c>
      <c r="M7" s="271">
        <v>88401</v>
      </c>
      <c r="N7" s="271">
        <v>92810</v>
      </c>
      <c r="O7" s="271">
        <v>67670</v>
      </c>
      <c r="P7" s="271">
        <v>74367</v>
      </c>
      <c r="Q7" s="393">
        <v>75793</v>
      </c>
      <c r="R7" s="393">
        <v>74107</v>
      </c>
      <c r="S7" s="393">
        <v>71415</v>
      </c>
      <c r="T7" s="393">
        <v>73239</v>
      </c>
      <c r="U7" s="393">
        <v>80436</v>
      </c>
      <c r="V7" s="393">
        <v>78248</v>
      </c>
      <c r="W7" s="393">
        <v>75998</v>
      </c>
      <c r="X7" s="393">
        <v>76214</v>
      </c>
      <c r="Y7" s="515">
        <f t="shared" si="10"/>
        <v>-2188</v>
      </c>
      <c r="Z7" s="515">
        <f t="shared" si="11"/>
        <v>-2250</v>
      </c>
      <c r="AA7" s="516">
        <f t="shared" si="12"/>
        <v>-2.7201750459993068E-2</v>
      </c>
      <c r="AB7" s="516">
        <f t="shared" si="13"/>
        <v>-2.875472855536243E-2</v>
      </c>
      <c r="AC7" s="516">
        <f t="shared" si="13"/>
        <v>2.8421800573699141E-3</v>
      </c>
    </row>
    <row r="8" spans="1:29" ht="24" customHeight="1" x14ac:dyDescent="0.25">
      <c r="A8" s="579"/>
      <c r="B8" s="167" t="s">
        <v>143</v>
      </c>
      <c r="C8" s="22">
        <v>56207</v>
      </c>
      <c r="D8" s="22">
        <v>57393</v>
      </c>
      <c r="E8" s="22">
        <v>63801</v>
      </c>
      <c r="F8" s="22">
        <v>74728</v>
      </c>
      <c r="G8" s="22">
        <v>72003</v>
      </c>
      <c r="H8" s="22">
        <v>70284</v>
      </c>
      <c r="I8" s="270">
        <v>76775</v>
      </c>
      <c r="J8" s="270">
        <v>81287</v>
      </c>
      <c r="K8" s="270">
        <v>81456</v>
      </c>
      <c r="L8" s="270">
        <v>68167</v>
      </c>
      <c r="M8" s="270">
        <v>70095</v>
      </c>
      <c r="N8" s="270">
        <v>74654</v>
      </c>
      <c r="O8" s="270">
        <v>49265</v>
      </c>
      <c r="P8" s="270">
        <v>55887</v>
      </c>
      <c r="Q8" s="171">
        <v>55887</v>
      </c>
      <c r="R8" s="171">
        <v>54398</v>
      </c>
      <c r="S8" s="171">
        <v>51153</v>
      </c>
      <c r="T8" s="171">
        <v>53140</v>
      </c>
      <c r="U8" s="171">
        <v>59518</v>
      </c>
      <c r="V8" s="171">
        <v>56804</v>
      </c>
      <c r="W8" s="171">
        <v>55770</v>
      </c>
      <c r="X8" s="171">
        <v>54896</v>
      </c>
      <c r="Y8" s="515">
        <f t="shared" si="10"/>
        <v>-2714</v>
      </c>
      <c r="Z8" s="515">
        <f t="shared" si="11"/>
        <v>-1034</v>
      </c>
      <c r="AA8" s="516">
        <f t="shared" si="12"/>
        <v>-4.5599650525891322E-2</v>
      </c>
      <c r="AB8" s="516">
        <f t="shared" si="13"/>
        <v>-1.8202943454686316E-2</v>
      </c>
      <c r="AC8" s="516">
        <f t="shared" si="13"/>
        <v>-1.567150797920025E-2</v>
      </c>
    </row>
    <row r="9" spans="1:29" ht="30" customHeight="1" x14ac:dyDescent="0.25">
      <c r="A9" s="579"/>
      <c r="B9" s="167" t="s">
        <v>148</v>
      </c>
      <c r="C9" s="22">
        <v>17073</v>
      </c>
      <c r="D9" s="22">
        <v>16876</v>
      </c>
      <c r="E9" s="22">
        <v>16888</v>
      </c>
      <c r="F9" s="22">
        <v>17588</v>
      </c>
      <c r="G9" s="22">
        <v>17999</v>
      </c>
      <c r="H9" s="22">
        <v>18199</v>
      </c>
      <c r="I9" s="270">
        <v>17962</v>
      </c>
      <c r="J9" s="270">
        <v>17950</v>
      </c>
      <c r="K9" s="270">
        <v>18052</v>
      </c>
      <c r="L9" s="270">
        <v>18032</v>
      </c>
      <c r="M9" s="270">
        <v>18306</v>
      </c>
      <c r="N9" s="270">
        <v>18156</v>
      </c>
      <c r="O9" s="270">
        <v>18405</v>
      </c>
      <c r="P9" s="270">
        <v>18480</v>
      </c>
      <c r="Q9" s="171">
        <v>19906</v>
      </c>
      <c r="R9" s="171">
        <v>19709</v>
      </c>
      <c r="S9" s="171">
        <v>20262</v>
      </c>
      <c r="T9" s="171">
        <v>20099</v>
      </c>
      <c r="U9" s="171">
        <v>20918</v>
      </c>
      <c r="V9" s="171">
        <v>21444</v>
      </c>
      <c r="W9" s="171">
        <v>20228</v>
      </c>
      <c r="X9" s="171">
        <v>21318</v>
      </c>
      <c r="Y9" s="515">
        <f t="shared" si="10"/>
        <v>526</v>
      </c>
      <c r="Z9" s="515">
        <f t="shared" si="11"/>
        <v>-1216</v>
      </c>
      <c r="AA9" s="516">
        <f t="shared" si="12"/>
        <v>2.5145807438569756E-2</v>
      </c>
      <c r="AB9" s="516">
        <f t="shared" si="13"/>
        <v>-5.6705838462973279E-2</v>
      </c>
      <c r="AC9" s="516">
        <f t="shared" si="13"/>
        <v>5.3885702985960071E-2</v>
      </c>
    </row>
    <row r="10" spans="1:29" ht="23.25" customHeight="1" x14ac:dyDescent="0.25">
      <c r="A10" s="579"/>
      <c r="B10" s="168" t="s">
        <v>239</v>
      </c>
      <c r="C10" s="23">
        <v>20749</v>
      </c>
      <c r="D10" s="23">
        <v>20895</v>
      </c>
      <c r="E10" s="23">
        <v>20607</v>
      </c>
      <c r="F10" s="23">
        <v>18920</v>
      </c>
      <c r="G10" s="23">
        <v>18534</v>
      </c>
      <c r="H10" s="23">
        <v>17344</v>
      </c>
      <c r="I10" s="271">
        <v>16631</v>
      </c>
      <c r="J10" s="271">
        <v>17864</v>
      </c>
      <c r="K10" s="271">
        <v>19349</v>
      </c>
      <c r="L10" s="271">
        <v>19170</v>
      </c>
      <c r="M10" s="271">
        <v>19869</v>
      </c>
      <c r="N10" s="271">
        <v>20314</v>
      </c>
      <c r="O10" s="271">
        <v>18600</v>
      </c>
      <c r="P10" s="271">
        <v>18932</v>
      </c>
      <c r="Q10" s="393">
        <v>19462</v>
      </c>
      <c r="R10" s="393">
        <v>19239</v>
      </c>
      <c r="S10" s="393">
        <v>19142</v>
      </c>
      <c r="T10" s="393">
        <v>19452</v>
      </c>
      <c r="U10" s="393">
        <v>20333</v>
      </c>
      <c r="V10" s="393">
        <v>19775</v>
      </c>
      <c r="W10" s="393">
        <v>20884</v>
      </c>
      <c r="X10" s="393">
        <v>20022</v>
      </c>
      <c r="Y10" s="515">
        <f t="shared" si="10"/>
        <v>-558</v>
      </c>
      <c r="Z10" s="515">
        <f t="shared" si="11"/>
        <v>1109</v>
      </c>
      <c r="AA10" s="516">
        <f t="shared" si="12"/>
        <v>-2.7443072837259663E-2</v>
      </c>
      <c r="AB10" s="516">
        <f t="shared" si="13"/>
        <v>5.6080910240202231E-2</v>
      </c>
      <c r="AC10" s="516">
        <f t="shared" si="13"/>
        <v>-4.1275617697759004E-2</v>
      </c>
    </row>
    <row r="11" spans="1:29" ht="17.25" customHeight="1" x14ac:dyDescent="0.25">
      <c r="A11" s="579"/>
      <c r="B11" s="167" t="s">
        <v>143</v>
      </c>
      <c r="C11" s="165">
        <v>13060</v>
      </c>
      <c r="D11" s="165">
        <v>13376</v>
      </c>
      <c r="E11" s="165">
        <v>13288</v>
      </c>
      <c r="F11" s="165">
        <v>11453</v>
      </c>
      <c r="G11" s="165">
        <v>10556</v>
      </c>
      <c r="H11" s="165">
        <v>9753</v>
      </c>
      <c r="I11" s="270">
        <v>9720</v>
      </c>
      <c r="J11" s="270">
        <v>10832</v>
      </c>
      <c r="K11" s="270">
        <v>12420</v>
      </c>
      <c r="L11" s="270">
        <v>12152</v>
      </c>
      <c r="M11" s="270">
        <v>13077</v>
      </c>
      <c r="N11" s="270">
        <v>13503</v>
      </c>
      <c r="O11" s="270">
        <v>11415</v>
      </c>
      <c r="P11" s="270">
        <v>11830</v>
      </c>
      <c r="Q11" s="171">
        <v>11856</v>
      </c>
      <c r="R11" s="171">
        <v>11857</v>
      </c>
      <c r="S11" s="171">
        <v>11236</v>
      </c>
      <c r="T11" s="171">
        <v>11412</v>
      </c>
      <c r="U11" s="171">
        <v>11621</v>
      </c>
      <c r="V11" s="171">
        <v>11936</v>
      </c>
      <c r="W11" s="171">
        <v>13070</v>
      </c>
      <c r="X11" s="171">
        <v>11950</v>
      </c>
      <c r="Y11" s="515">
        <f t="shared" si="10"/>
        <v>315</v>
      </c>
      <c r="Z11" s="515">
        <f t="shared" si="11"/>
        <v>1134</v>
      </c>
      <c r="AA11" s="516">
        <f t="shared" si="12"/>
        <v>2.7106101024008344E-2</v>
      </c>
      <c r="AB11" s="516">
        <f t="shared" si="13"/>
        <v>9.5006702412868682E-2</v>
      </c>
      <c r="AC11" s="516">
        <f t="shared" si="13"/>
        <v>-8.5692425401683203E-2</v>
      </c>
    </row>
    <row r="12" spans="1:29" ht="24.75" customHeight="1" x14ac:dyDescent="0.25">
      <c r="A12" s="579"/>
      <c r="B12" s="167" t="s">
        <v>149</v>
      </c>
      <c r="C12" s="165">
        <v>7689</v>
      </c>
      <c r="D12" s="165">
        <v>7519</v>
      </c>
      <c r="E12" s="165">
        <v>7319</v>
      </c>
      <c r="F12" s="165">
        <v>7467</v>
      </c>
      <c r="G12" s="165">
        <v>7978</v>
      </c>
      <c r="H12" s="165">
        <v>7591</v>
      </c>
      <c r="I12" s="270">
        <v>6911</v>
      </c>
      <c r="J12" s="270">
        <v>7032</v>
      </c>
      <c r="K12" s="270">
        <v>6929</v>
      </c>
      <c r="L12" s="270">
        <v>7018</v>
      </c>
      <c r="M12" s="270">
        <v>6792</v>
      </c>
      <c r="N12" s="270">
        <v>6811</v>
      </c>
      <c r="O12" s="270">
        <v>7185</v>
      </c>
      <c r="P12" s="270">
        <v>7102</v>
      </c>
      <c r="Q12" s="171">
        <v>7606</v>
      </c>
      <c r="R12" s="171">
        <v>7382</v>
      </c>
      <c r="S12" s="171">
        <v>7906</v>
      </c>
      <c r="T12" s="171">
        <v>8040</v>
      </c>
      <c r="U12" s="171">
        <v>8712</v>
      </c>
      <c r="V12" s="171">
        <v>7839</v>
      </c>
      <c r="W12" s="171">
        <v>7814</v>
      </c>
      <c r="X12" s="171">
        <v>8072</v>
      </c>
      <c r="Y12" s="515">
        <f t="shared" si="10"/>
        <v>-873</v>
      </c>
      <c r="Z12" s="515">
        <f t="shared" si="11"/>
        <v>-25</v>
      </c>
      <c r="AA12" s="516">
        <f t="shared" si="12"/>
        <v>-0.10020661157024791</v>
      </c>
      <c r="AB12" s="516">
        <f t="shared" si="13"/>
        <v>-3.1891822936599423E-3</v>
      </c>
      <c r="AC12" s="516">
        <f t="shared" si="13"/>
        <v>3.3017660609163002E-2</v>
      </c>
    </row>
    <row r="13" spans="1:29" ht="25.5" customHeight="1" x14ac:dyDescent="0.25">
      <c r="A13" s="579"/>
      <c r="B13" s="168" t="s">
        <v>108</v>
      </c>
      <c r="C13" s="23">
        <v>94029</v>
      </c>
      <c r="D13" s="23">
        <v>95164</v>
      </c>
      <c r="E13" s="23">
        <v>101296</v>
      </c>
      <c r="F13" s="23">
        <v>111236</v>
      </c>
      <c r="G13" s="23">
        <v>108536</v>
      </c>
      <c r="H13" s="23">
        <v>105827</v>
      </c>
      <c r="I13" s="271">
        <v>111368</v>
      </c>
      <c r="J13" s="271">
        <v>117101</v>
      </c>
      <c r="K13" s="271">
        <v>118857</v>
      </c>
      <c r="L13" s="271">
        <v>105369</v>
      </c>
      <c r="M13" s="271">
        <v>108270</v>
      </c>
      <c r="N13" s="271">
        <v>113124</v>
      </c>
      <c r="O13" s="271">
        <v>86270</v>
      </c>
      <c r="P13" s="271">
        <v>93299</v>
      </c>
      <c r="Q13" s="393">
        <v>95255</v>
      </c>
      <c r="R13" s="393">
        <v>93346</v>
      </c>
      <c r="S13" s="393">
        <v>90557</v>
      </c>
      <c r="T13" s="393">
        <v>92691</v>
      </c>
      <c r="U13" s="393">
        <v>100769</v>
      </c>
      <c r="V13" s="393">
        <v>98023</v>
      </c>
      <c r="W13" s="393">
        <v>96882</v>
      </c>
      <c r="X13" s="393">
        <v>96236</v>
      </c>
      <c r="Y13" s="515">
        <f t="shared" si="10"/>
        <v>-2746</v>
      </c>
      <c r="Z13" s="515">
        <f t="shared" si="11"/>
        <v>-1141</v>
      </c>
      <c r="AA13" s="516">
        <f t="shared" si="12"/>
        <v>-2.7250444084986447E-2</v>
      </c>
      <c r="AB13" s="516">
        <f t="shared" si="13"/>
        <v>-1.1640125276720759E-2</v>
      </c>
      <c r="AC13" s="516">
        <f t="shared" si="13"/>
        <v>-6.6679052868438005E-3</v>
      </c>
    </row>
    <row r="14" spans="1:29" ht="17.25" customHeight="1" x14ac:dyDescent="0.25">
      <c r="A14" s="579"/>
      <c r="B14" s="167" t="s">
        <v>143</v>
      </c>
      <c r="C14" s="165">
        <v>69267</v>
      </c>
      <c r="D14" s="165">
        <v>70769</v>
      </c>
      <c r="E14" s="165">
        <v>77089</v>
      </c>
      <c r="F14" s="165">
        <v>86181</v>
      </c>
      <c r="G14" s="165">
        <v>82559</v>
      </c>
      <c r="H14" s="165">
        <v>80037</v>
      </c>
      <c r="I14" s="272">
        <v>86495</v>
      </c>
      <c r="J14" s="272">
        <v>92119</v>
      </c>
      <c r="K14" s="272">
        <v>93876</v>
      </c>
      <c r="L14" s="272">
        <v>80319</v>
      </c>
      <c r="M14" s="272">
        <v>83172</v>
      </c>
      <c r="N14" s="272">
        <v>88157</v>
      </c>
      <c r="O14" s="272">
        <v>60680</v>
      </c>
      <c r="P14" s="272">
        <v>67717</v>
      </c>
      <c r="Q14" s="172">
        <v>67743</v>
      </c>
      <c r="R14" s="172">
        <v>66255</v>
      </c>
      <c r="S14" s="172">
        <v>62389</v>
      </c>
      <c r="T14" s="172">
        <v>64552</v>
      </c>
      <c r="U14" s="172">
        <v>71139</v>
      </c>
      <c r="V14" s="172">
        <v>68740</v>
      </c>
      <c r="W14" s="172">
        <v>68840</v>
      </c>
      <c r="X14" s="172">
        <v>66846</v>
      </c>
      <c r="Y14" s="515">
        <f t="shared" si="10"/>
        <v>-2399</v>
      </c>
      <c r="Z14" s="515">
        <f t="shared" si="11"/>
        <v>100</v>
      </c>
      <c r="AA14" s="516">
        <f t="shared" si="12"/>
        <v>-3.3722711873936939E-2</v>
      </c>
      <c r="AB14" s="516">
        <f t="shared" si="13"/>
        <v>1.4547570555716316E-3</v>
      </c>
      <c r="AC14" s="516">
        <f t="shared" si="13"/>
        <v>-2.8965717606043051E-2</v>
      </c>
    </row>
    <row r="15" spans="1:29" ht="22.5" customHeight="1" x14ac:dyDescent="0.25">
      <c r="A15" s="579"/>
      <c r="B15" s="167" t="s">
        <v>148</v>
      </c>
      <c r="C15" s="165">
        <v>24762</v>
      </c>
      <c r="D15" s="165">
        <v>24395</v>
      </c>
      <c r="E15" s="165">
        <v>24207</v>
      </c>
      <c r="F15" s="165">
        <v>25055</v>
      </c>
      <c r="G15" s="165">
        <v>25977</v>
      </c>
      <c r="H15" s="165">
        <v>25790</v>
      </c>
      <c r="I15" s="272">
        <v>24873</v>
      </c>
      <c r="J15" s="272">
        <v>24982</v>
      </c>
      <c r="K15" s="272">
        <v>24981</v>
      </c>
      <c r="L15" s="272">
        <v>25050</v>
      </c>
      <c r="M15" s="272">
        <v>25098</v>
      </c>
      <c r="N15" s="272">
        <v>24967</v>
      </c>
      <c r="O15" s="272">
        <v>25590</v>
      </c>
      <c r="P15" s="272">
        <v>25582</v>
      </c>
      <c r="Q15" s="172">
        <v>27512</v>
      </c>
      <c r="R15" s="172">
        <v>27091</v>
      </c>
      <c r="S15" s="172">
        <v>28168</v>
      </c>
      <c r="T15" s="172">
        <v>28139</v>
      </c>
      <c r="U15" s="172">
        <v>29630</v>
      </c>
      <c r="V15" s="172">
        <v>29283</v>
      </c>
      <c r="W15" s="172">
        <v>28042</v>
      </c>
      <c r="X15" s="172">
        <v>29390</v>
      </c>
      <c r="Y15" s="515">
        <f t="shared" si="10"/>
        <v>-347</v>
      </c>
      <c r="Z15" s="515">
        <f t="shared" si="11"/>
        <v>-1241</v>
      </c>
      <c r="AA15" s="516">
        <f t="shared" si="12"/>
        <v>-1.1711103611204865E-2</v>
      </c>
      <c r="AB15" s="516">
        <f t="shared" si="13"/>
        <v>-4.2379537615681473E-2</v>
      </c>
      <c r="AC15" s="516">
        <f t="shared" si="13"/>
        <v>4.8070751016332736E-2</v>
      </c>
    </row>
    <row r="16" spans="1:29" ht="17.25" customHeight="1" x14ac:dyDescent="0.25">
      <c r="A16" s="579" t="s">
        <v>251</v>
      </c>
      <c r="B16" s="168" t="s">
        <v>250</v>
      </c>
      <c r="C16" s="23">
        <v>3988</v>
      </c>
      <c r="D16" s="23">
        <v>3623</v>
      </c>
      <c r="E16" s="23">
        <v>2955</v>
      </c>
      <c r="F16" s="23">
        <v>2764</v>
      </c>
      <c r="G16" s="23">
        <v>3571</v>
      </c>
      <c r="H16" s="23">
        <v>3540</v>
      </c>
      <c r="I16" s="271">
        <v>4288</v>
      </c>
      <c r="J16" s="271">
        <v>4146</v>
      </c>
      <c r="K16" s="271">
        <v>4744</v>
      </c>
      <c r="L16" s="271">
        <v>3968</v>
      </c>
      <c r="M16" s="271">
        <v>4220</v>
      </c>
      <c r="N16" s="271">
        <v>4154</v>
      </c>
      <c r="O16" s="271">
        <v>3514</v>
      </c>
      <c r="P16" s="271"/>
      <c r="Q16" s="393">
        <v>3959</v>
      </c>
      <c r="R16" s="393">
        <v>3812</v>
      </c>
      <c r="S16" s="393">
        <v>3628</v>
      </c>
      <c r="T16" s="393">
        <v>3704</v>
      </c>
      <c r="U16" s="393">
        <v>4153</v>
      </c>
      <c r="V16" s="393">
        <v>3645</v>
      </c>
      <c r="W16" s="393">
        <v>3514</v>
      </c>
      <c r="X16" s="393">
        <v>3395</v>
      </c>
      <c r="Y16" s="515">
        <f t="shared" si="10"/>
        <v>-508</v>
      </c>
      <c r="Z16" s="515">
        <f t="shared" si="11"/>
        <v>-131</v>
      </c>
      <c r="AA16" s="516">
        <f t="shared" si="12"/>
        <v>-0.12232121358054415</v>
      </c>
      <c r="AB16" s="516">
        <f t="shared" si="13"/>
        <v>-3.5939643347050798E-2</v>
      </c>
      <c r="AC16" s="516">
        <f t="shared" si="13"/>
        <v>-3.3864541832669293E-2</v>
      </c>
    </row>
    <row r="17" spans="1:29" ht="17.25" customHeight="1" x14ac:dyDescent="0.25">
      <c r="A17" s="579"/>
      <c r="B17" s="167" t="s">
        <v>143</v>
      </c>
      <c r="C17" s="165">
        <v>2112</v>
      </c>
      <c r="D17" s="165">
        <v>1979</v>
      </c>
      <c r="E17" s="165">
        <v>1202</v>
      </c>
      <c r="F17" s="165">
        <v>1180</v>
      </c>
      <c r="G17" s="165">
        <v>1816</v>
      </c>
      <c r="H17" s="165">
        <v>1825</v>
      </c>
      <c r="I17" s="270">
        <v>2612</v>
      </c>
      <c r="J17" s="270">
        <v>2503</v>
      </c>
      <c r="K17" s="270">
        <v>3095</v>
      </c>
      <c r="L17" s="270">
        <v>2425</v>
      </c>
      <c r="M17" s="270">
        <v>2591</v>
      </c>
      <c r="N17" s="270">
        <v>2547</v>
      </c>
      <c r="O17" s="270">
        <v>2029</v>
      </c>
      <c r="P17" s="270"/>
      <c r="Q17" s="171">
        <v>2470</v>
      </c>
      <c r="R17" s="171">
        <v>2396</v>
      </c>
      <c r="S17" s="171">
        <v>2136</v>
      </c>
      <c r="T17" s="171">
        <v>2287</v>
      </c>
      <c r="U17" s="171">
        <v>2665</v>
      </c>
      <c r="V17" s="171">
        <v>2195</v>
      </c>
      <c r="W17" s="171">
        <v>2120</v>
      </c>
      <c r="X17" s="171">
        <v>1999</v>
      </c>
      <c r="Y17" s="515">
        <f t="shared" si="10"/>
        <v>-470</v>
      </c>
      <c r="Z17" s="515">
        <f t="shared" si="11"/>
        <v>-75</v>
      </c>
      <c r="AA17" s="516">
        <f t="shared" si="12"/>
        <v>-0.17636022514071292</v>
      </c>
      <c r="AB17" s="516">
        <f t="shared" si="13"/>
        <v>-3.4168564920273314E-2</v>
      </c>
      <c r="AC17" s="516">
        <f t="shared" si="13"/>
        <v>-5.7075471698113223E-2</v>
      </c>
    </row>
    <row r="18" spans="1:29" ht="23.25" customHeight="1" x14ac:dyDescent="0.25">
      <c r="A18" s="579"/>
      <c r="B18" s="167" t="s">
        <v>249</v>
      </c>
      <c r="C18" s="165">
        <v>1876</v>
      </c>
      <c r="D18" s="165">
        <v>1644</v>
      </c>
      <c r="E18" s="165">
        <v>1753</v>
      </c>
      <c r="F18" s="165">
        <v>1584</v>
      </c>
      <c r="G18" s="165">
        <v>1755</v>
      </c>
      <c r="H18" s="165">
        <v>1715</v>
      </c>
      <c r="I18" s="270">
        <v>1676</v>
      </c>
      <c r="J18" s="270">
        <v>1643</v>
      </c>
      <c r="K18" s="270">
        <v>1649</v>
      </c>
      <c r="L18" s="270">
        <v>1543</v>
      </c>
      <c r="M18" s="270">
        <v>1629</v>
      </c>
      <c r="N18" s="270">
        <v>1607</v>
      </c>
      <c r="O18" s="270">
        <v>1485</v>
      </c>
      <c r="P18" s="270"/>
      <c r="Q18" s="171">
        <v>1489</v>
      </c>
      <c r="R18" s="171">
        <v>1416</v>
      </c>
      <c r="S18" s="171">
        <v>1492</v>
      </c>
      <c r="T18" s="171">
        <v>1417</v>
      </c>
      <c r="U18" s="171">
        <v>1488</v>
      </c>
      <c r="V18" s="171">
        <v>1450</v>
      </c>
      <c r="W18" s="171">
        <v>1394</v>
      </c>
      <c r="X18" s="171">
        <v>1396</v>
      </c>
      <c r="Y18" s="515">
        <f t="shared" si="10"/>
        <v>-38</v>
      </c>
      <c r="Z18" s="515">
        <f t="shared" si="11"/>
        <v>-56</v>
      </c>
      <c r="AA18" s="516">
        <f t="shared" si="12"/>
        <v>-2.5537634408602128E-2</v>
      </c>
      <c r="AB18" s="516">
        <f t="shared" si="13"/>
        <v>-3.8620689655172402E-2</v>
      </c>
      <c r="AC18" s="516">
        <f t="shared" si="13"/>
        <v>1.4347202295552641E-3</v>
      </c>
    </row>
    <row r="19" spans="1:29" ht="17.25" customHeight="1" x14ac:dyDescent="0.25">
      <c r="A19" s="579" t="s">
        <v>109</v>
      </c>
      <c r="B19" s="168" t="s">
        <v>16</v>
      </c>
      <c r="C19" s="3">
        <v>21627</v>
      </c>
      <c r="D19" s="3">
        <v>21419</v>
      </c>
      <c r="E19" s="3">
        <v>23449</v>
      </c>
      <c r="F19" s="3">
        <v>30207</v>
      </c>
      <c r="G19" s="3">
        <v>21787</v>
      </c>
      <c r="H19" s="3">
        <v>26571</v>
      </c>
      <c r="I19" s="269">
        <v>35015</v>
      </c>
      <c r="J19" s="269">
        <v>33977</v>
      </c>
      <c r="K19" s="269">
        <v>38312</v>
      </c>
      <c r="L19" s="269">
        <v>30822</v>
      </c>
      <c r="M19" s="269">
        <v>34695</v>
      </c>
      <c r="N19" s="269">
        <v>40859</v>
      </c>
      <c r="O19" s="269">
        <v>32564</v>
      </c>
      <c r="P19" s="269"/>
      <c r="Q19" s="170">
        <v>38854</v>
      </c>
      <c r="R19" s="170">
        <v>39221</v>
      </c>
      <c r="S19" s="170">
        <v>40056</v>
      </c>
      <c r="T19" s="170">
        <v>43258</v>
      </c>
      <c r="U19" s="170">
        <v>47840</v>
      </c>
      <c r="V19" s="170">
        <v>50503</v>
      </c>
      <c r="W19" s="170">
        <v>50634</v>
      </c>
      <c r="X19" s="170">
        <v>51325</v>
      </c>
      <c r="Y19" s="515">
        <f t="shared" si="10"/>
        <v>2663</v>
      </c>
      <c r="Z19" s="515">
        <f t="shared" si="11"/>
        <v>131</v>
      </c>
      <c r="AA19" s="516">
        <f t="shared" si="12"/>
        <v>5.5664715719063507E-2</v>
      </c>
      <c r="AB19" s="516">
        <f t="shared" si="13"/>
        <v>2.5939053125556555E-3</v>
      </c>
      <c r="AC19" s="516">
        <f t="shared" si="13"/>
        <v>1.3646956590433357E-2</v>
      </c>
    </row>
    <row r="20" spans="1:29" ht="17.25" customHeight="1" x14ac:dyDescent="0.25">
      <c r="A20" s="636"/>
      <c r="B20" s="167" t="s">
        <v>143</v>
      </c>
      <c r="C20" s="165">
        <v>16801</v>
      </c>
      <c r="D20" s="165">
        <v>16532</v>
      </c>
      <c r="E20" s="165">
        <v>18568</v>
      </c>
      <c r="F20" s="165">
        <v>24989</v>
      </c>
      <c r="G20" s="165">
        <v>16435</v>
      </c>
      <c r="H20" s="165">
        <v>20996</v>
      </c>
      <c r="I20" s="270">
        <v>29460</v>
      </c>
      <c r="J20" s="270">
        <v>28377</v>
      </c>
      <c r="K20" s="270">
        <v>32718</v>
      </c>
      <c r="L20" s="270">
        <v>24911</v>
      </c>
      <c r="M20" s="270">
        <v>28799</v>
      </c>
      <c r="N20" s="270">
        <v>34751</v>
      </c>
      <c r="O20" s="270">
        <v>26418</v>
      </c>
      <c r="P20" s="270"/>
      <c r="Q20" s="171">
        <v>32452</v>
      </c>
      <c r="R20" s="171">
        <v>32782</v>
      </c>
      <c r="S20" s="171">
        <v>33167</v>
      </c>
      <c r="T20" s="171">
        <v>36401</v>
      </c>
      <c r="U20" s="171">
        <v>40796</v>
      </c>
      <c r="V20" s="171">
        <v>43138</v>
      </c>
      <c r="W20" s="171">
        <v>43583</v>
      </c>
      <c r="X20" s="171">
        <v>43677</v>
      </c>
      <c r="Y20" s="515">
        <f t="shared" si="10"/>
        <v>2342</v>
      </c>
      <c r="Z20" s="515">
        <f t="shared" si="11"/>
        <v>445</v>
      </c>
      <c r="AA20" s="516">
        <f t="shared" si="12"/>
        <v>5.7407588979311752E-2</v>
      </c>
      <c r="AB20" s="516">
        <f t="shared" si="13"/>
        <v>1.0315730910102516E-2</v>
      </c>
      <c r="AC20" s="516">
        <f t="shared" si="13"/>
        <v>2.1568042585411451E-3</v>
      </c>
    </row>
    <row r="21" spans="1:29" ht="30" customHeight="1" x14ac:dyDescent="0.25">
      <c r="A21" s="636"/>
      <c r="B21" s="167" t="s">
        <v>249</v>
      </c>
      <c r="C21" s="165">
        <v>4826</v>
      </c>
      <c r="D21" s="165">
        <v>4887</v>
      </c>
      <c r="E21" s="165">
        <v>4881</v>
      </c>
      <c r="F21" s="165">
        <v>5218</v>
      </c>
      <c r="G21" s="165">
        <v>5352</v>
      </c>
      <c r="H21" s="165">
        <v>5575</v>
      </c>
      <c r="I21" s="270">
        <v>5555</v>
      </c>
      <c r="J21" s="270">
        <v>5600</v>
      </c>
      <c r="K21" s="270">
        <v>5594</v>
      </c>
      <c r="L21" s="270">
        <v>5911</v>
      </c>
      <c r="M21" s="270">
        <v>5896</v>
      </c>
      <c r="N21" s="270">
        <v>6108</v>
      </c>
      <c r="O21" s="270">
        <v>6146</v>
      </c>
      <c r="P21" s="270"/>
      <c r="Q21" s="171">
        <v>6402</v>
      </c>
      <c r="R21" s="171">
        <v>6439</v>
      </c>
      <c r="S21" s="171">
        <v>6889</v>
      </c>
      <c r="T21" s="171">
        <v>6857</v>
      </c>
      <c r="U21" s="171">
        <v>7044</v>
      </c>
      <c r="V21" s="171">
        <v>7365</v>
      </c>
      <c r="W21" s="171">
        <v>7051</v>
      </c>
      <c r="X21" s="171">
        <v>7648</v>
      </c>
      <c r="Y21" s="515">
        <f t="shared" si="10"/>
        <v>321</v>
      </c>
      <c r="Z21" s="515">
        <f t="shared" si="11"/>
        <v>-314</v>
      </c>
      <c r="AA21" s="516">
        <f t="shared" si="12"/>
        <v>4.5570698466780302E-2</v>
      </c>
      <c r="AB21" s="516">
        <f t="shared" si="13"/>
        <v>-4.2634080108621908E-2</v>
      </c>
      <c r="AC21" s="516">
        <f t="shared" si="13"/>
        <v>8.4668841299106568E-2</v>
      </c>
    </row>
    <row r="22" spans="1:29" ht="17.25" customHeight="1" x14ac:dyDescent="0.25">
      <c r="A22" s="636"/>
      <c r="B22" s="168" t="s">
        <v>19</v>
      </c>
      <c r="C22" s="23">
        <v>17567</v>
      </c>
      <c r="D22" s="23">
        <v>18982</v>
      </c>
      <c r="E22" s="23">
        <v>21361</v>
      </c>
      <c r="F22" s="23">
        <v>31199</v>
      </c>
      <c r="G22" s="23">
        <v>18520</v>
      </c>
      <c r="H22" s="23">
        <v>24083</v>
      </c>
      <c r="I22" s="271">
        <v>26989</v>
      </c>
      <c r="J22" s="271">
        <v>27698</v>
      </c>
      <c r="K22" s="271">
        <v>32960</v>
      </c>
      <c r="L22" s="271">
        <v>25365</v>
      </c>
      <c r="M22" s="271">
        <v>28268</v>
      </c>
      <c r="N22" s="271">
        <v>34600</v>
      </c>
      <c r="O22" s="271">
        <v>21948</v>
      </c>
      <c r="P22" s="271"/>
      <c r="Q22" s="393">
        <v>25020</v>
      </c>
      <c r="R22" s="393">
        <v>25034</v>
      </c>
      <c r="S22" s="393">
        <v>24553</v>
      </c>
      <c r="T22" s="393">
        <v>26568</v>
      </c>
      <c r="U22" s="393">
        <v>29239</v>
      </c>
      <c r="V22" s="393">
        <v>29964</v>
      </c>
      <c r="W22" s="393">
        <v>28521</v>
      </c>
      <c r="X22" s="393">
        <v>26997</v>
      </c>
      <c r="Y22" s="515">
        <f t="shared" si="10"/>
        <v>725</v>
      </c>
      <c r="Z22" s="515">
        <f t="shared" si="11"/>
        <v>-1443</v>
      </c>
      <c r="AA22" s="516">
        <f t="shared" si="12"/>
        <v>2.4795649646020657E-2</v>
      </c>
      <c r="AB22" s="516">
        <f t="shared" si="13"/>
        <v>-4.8157789347216706E-2</v>
      </c>
      <c r="AC22" s="516">
        <f t="shared" si="13"/>
        <v>-5.3434311559903191E-2</v>
      </c>
    </row>
    <row r="23" spans="1:29" ht="17.25" customHeight="1" x14ac:dyDescent="0.25">
      <c r="A23" s="636"/>
      <c r="B23" s="167" t="s">
        <v>143</v>
      </c>
      <c r="C23" s="165">
        <v>15499</v>
      </c>
      <c r="D23" s="165">
        <v>16736</v>
      </c>
      <c r="E23" s="165">
        <v>19057</v>
      </c>
      <c r="F23" s="165">
        <v>28569</v>
      </c>
      <c r="G23" s="165">
        <v>15747</v>
      </c>
      <c r="H23" s="165">
        <v>21196</v>
      </c>
      <c r="I23" s="270">
        <v>24051</v>
      </c>
      <c r="J23" s="270">
        <v>24734</v>
      </c>
      <c r="K23" s="270">
        <v>29874</v>
      </c>
      <c r="L23" s="270">
        <v>22289</v>
      </c>
      <c r="M23" s="270">
        <v>25128</v>
      </c>
      <c r="N23" s="270">
        <v>31432</v>
      </c>
      <c r="O23" s="270">
        <v>18719</v>
      </c>
      <c r="P23" s="270"/>
      <c r="Q23" s="171">
        <v>21696</v>
      </c>
      <c r="R23" s="171">
        <v>21747</v>
      </c>
      <c r="S23" s="171">
        <v>21026</v>
      </c>
      <c r="T23" s="171">
        <v>22848</v>
      </c>
      <c r="U23" s="171">
        <v>25470</v>
      </c>
      <c r="V23" s="171">
        <v>26059</v>
      </c>
      <c r="W23" s="171">
        <v>24702</v>
      </c>
      <c r="X23" s="171">
        <v>23062</v>
      </c>
      <c r="Y23" s="515">
        <f t="shared" si="10"/>
        <v>589</v>
      </c>
      <c r="Z23" s="515">
        <f t="shared" si="11"/>
        <v>-1357</v>
      </c>
      <c r="AA23" s="516">
        <f t="shared" si="12"/>
        <v>2.3125245386729443E-2</v>
      </c>
      <c r="AB23" s="516">
        <f t="shared" si="13"/>
        <v>-5.2074139452780277E-2</v>
      </c>
      <c r="AC23" s="516">
        <f t="shared" si="13"/>
        <v>-6.6391385312930096E-2</v>
      </c>
    </row>
    <row r="24" spans="1:29" ht="22.5" customHeight="1" x14ac:dyDescent="0.25">
      <c r="A24" s="636"/>
      <c r="B24" s="167" t="s">
        <v>249</v>
      </c>
      <c r="C24" s="165">
        <v>2068</v>
      </c>
      <c r="D24" s="165">
        <v>2246</v>
      </c>
      <c r="E24" s="165">
        <v>2304</v>
      </c>
      <c r="F24" s="165">
        <v>2630</v>
      </c>
      <c r="G24" s="165">
        <v>2773</v>
      </c>
      <c r="H24" s="165">
        <v>2887</v>
      </c>
      <c r="I24" s="270">
        <v>2938</v>
      </c>
      <c r="J24" s="270">
        <v>2964</v>
      </c>
      <c r="K24" s="270">
        <v>3086</v>
      </c>
      <c r="L24" s="270">
        <v>3076</v>
      </c>
      <c r="M24" s="270">
        <v>3140</v>
      </c>
      <c r="N24" s="270">
        <v>3168</v>
      </c>
      <c r="O24" s="270">
        <v>3229</v>
      </c>
      <c r="P24" s="270"/>
      <c r="Q24" s="171">
        <v>3324</v>
      </c>
      <c r="R24" s="171">
        <v>3287</v>
      </c>
      <c r="S24" s="171">
        <v>3527</v>
      </c>
      <c r="T24" s="171">
        <v>3720</v>
      </c>
      <c r="U24" s="171">
        <v>3769</v>
      </c>
      <c r="V24" s="171">
        <v>3905</v>
      </c>
      <c r="W24" s="171">
        <v>3819</v>
      </c>
      <c r="X24" s="171">
        <v>3935</v>
      </c>
      <c r="Y24" s="515">
        <f t="shared" si="10"/>
        <v>136</v>
      </c>
      <c r="Z24" s="515">
        <f t="shared" si="11"/>
        <v>-86</v>
      </c>
      <c r="AA24" s="516">
        <f t="shared" si="12"/>
        <v>3.6083841867869504E-2</v>
      </c>
      <c r="AB24" s="516">
        <f t="shared" si="13"/>
        <v>-2.2023047375160032E-2</v>
      </c>
      <c r="AC24" s="516">
        <f t="shared" si="13"/>
        <v>3.0374443571615561E-2</v>
      </c>
    </row>
    <row r="25" spans="1:29" ht="26.25" customHeight="1" x14ac:dyDescent="0.25">
      <c r="A25" s="636"/>
      <c r="B25" s="168" t="s">
        <v>119</v>
      </c>
      <c r="C25" s="23">
        <v>39194</v>
      </c>
      <c r="D25" s="23">
        <v>40401</v>
      </c>
      <c r="E25" s="23">
        <v>44810</v>
      </c>
      <c r="F25" s="23">
        <v>61406</v>
      </c>
      <c r="G25" s="23">
        <v>40307</v>
      </c>
      <c r="H25" s="23">
        <v>50654</v>
      </c>
      <c r="I25" s="271">
        <v>62004</v>
      </c>
      <c r="J25" s="271">
        <v>61675</v>
      </c>
      <c r="K25" s="271">
        <v>71272</v>
      </c>
      <c r="L25" s="271">
        <v>56187</v>
      </c>
      <c r="M25" s="271">
        <v>62963</v>
      </c>
      <c r="N25" s="271">
        <v>75459</v>
      </c>
      <c r="O25" s="271">
        <v>54512</v>
      </c>
      <c r="P25" s="271"/>
      <c r="Q25" s="393">
        <v>63874</v>
      </c>
      <c r="R25" s="393">
        <v>64255</v>
      </c>
      <c r="S25" s="393">
        <v>64609</v>
      </c>
      <c r="T25" s="393">
        <v>69826</v>
      </c>
      <c r="U25" s="393">
        <v>77079</v>
      </c>
      <c r="V25" s="393">
        <v>80467</v>
      </c>
      <c r="W25" s="393">
        <v>79155</v>
      </c>
      <c r="X25" s="393">
        <v>78322</v>
      </c>
      <c r="Y25" s="515">
        <f t="shared" si="10"/>
        <v>3388</v>
      </c>
      <c r="Z25" s="515">
        <f t="shared" si="11"/>
        <v>-1312</v>
      </c>
      <c r="AA25" s="516">
        <f t="shared" si="12"/>
        <v>4.3954903410786228E-2</v>
      </c>
      <c r="AB25" s="516">
        <f t="shared" si="13"/>
        <v>-1.6304820609690962E-2</v>
      </c>
      <c r="AC25" s="516">
        <f t="shared" si="13"/>
        <v>-1.0523656117743641E-2</v>
      </c>
    </row>
    <row r="26" spans="1:29" ht="20.25" customHeight="1" x14ac:dyDescent="0.25">
      <c r="A26" s="636"/>
      <c r="B26" s="167" t="s">
        <v>143</v>
      </c>
      <c r="C26" s="165">
        <v>32300</v>
      </c>
      <c r="D26" s="165">
        <v>33268</v>
      </c>
      <c r="E26" s="165">
        <v>37625</v>
      </c>
      <c r="F26" s="165">
        <v>53558</v>
      </c>
      <c r="G26" s="165">
        <v>32182</v>
      </c>
      <c r="H26" s="165">
        <v>42192</v>
      </c>
      <c r="I26" s="270">
        <v>53511</v>
      </c>
      <c r="J26" s="270">
        <v>53111</v>
      </c>
      <c r="K26" s="270">
        <v>62592</v>
      </c>
      <c r="L26" s="270">
        <v>47200</v>
      </c>
      <c r="M26" s="270">
        <v>53927</v>
      </c>
      <c r="N26" s="270">
        <v>66183</v>
      </c>
      <c r="O26" s="270">
        <v>45137</v>
      </c>
      <c r="P26" s="270"/>
      <c r="Q26" s="171">
        <v>54148</v>
      </c>
      <c r="R26" s="171">
        <v>54529</v>
      </c>
      <c r="S26" s="171">
        <v>54193</v>
      </c>
      <c r="T26" s="171">
        <v>59249</v>
      </c>
      <c r="U26" s="171">
        <v>66266</v>
      </c>
      <c r="V26" s="171">
        <v>69197</v>
      </c>
      <c r="W26" s="171">
        <v>68285</v>
      </c>
      <c r="X26" s="171">
        <v>66739</v>
      </c>
      <c r="Y26" s="515">
        <f t="shared" si="10"/>
        <v>2931</v>
      </c>
      <c r="Z26" s="515">
        <f t="shared" si="11"/>
        <v>-912</v>
      </c>
      <c r="AA26" s="516">
        <f t="shared" si="12"/>
        <v>4.4230827271904083E-2</v>
      </c>
      <c r="AB26" s="516">
        <f t="shared" si="13"/>
        <v>-1.3179762128415984E-2</v>
      </c>
      <c r="AC26" s="516">
        <f t="shared" si="13"/>
        <v>-2.2640404188328356E-2</v>
      </c>
    </row>
    <row r="27" spans="1:29" ht="24" customHeight="1" x14ac:dyDescent="0.25">
      <c r="A27" s="636"/>
      <c r="B27" s="167" t="s">
        <v>249</v>
      </c>
      <c r="C27" s="165">
        <v>6894</v>
      </c>
      <c r="D27" s="165">
        <v>7133</v>
      </c>
      <c r="E27" s="165">
        <v>7185</v>
      </c>
      <c r="F27" s="165">
        <v>7848</v>
      </c>
      <c r="G27" s="165">
        <v>8125</v>
      </c>
      <c r="H27" s="165">
        <v>8462</v>
      </c>
      <c r="I27" s="270">
        <v>8493</v>
      </c>
      <c r="J27" s="270">
        <v>8564</v>
      </c>
      <c r="K27" s="270">
        <v>8680</v>
      </c>
      <c r="L27" s="270">
        <v>8987</v>
      </c>
      <c r="M27" s="270">
        <v>9036</v>
      </c>
      <c r="N27" s="270">
        <v>9276</v>
      </c>
      <c r="O27" s="270">
        <v>9375</v>
      </c>
      <c r="P27" s="270"/>
      <c r="Q27" s="171">
        <v>9726</v>
      </c>
      <c r="R27" s="171">
        <v>9726</v>
      </c>
      <c r="S27" s="171">
        <v>10416</v>
      </c>
      <c r="T27" s="171">
        <v>10577</v>
      </c>
      <c r="U27" s="171">
        <v>10813</v>
      </c>
      <c r="V27" s="171">
        <v>11270</v>
      </c>
      <c r="W27" s="171">
        <v>10870</v>
      </c>
      <c r="X27" s="171">
        <v>11583</v>
      </c>
      <c r="Y27" s="515">
        <f t="shared" si="10"/>
        <v>457</v>
      </c>
      <c r="Z27" s="515">
        <f t="shared" si="11"/>
        <v>-400</v>
      </c>
      <c r="AA27" s="516">
        <f t="shared" si="12"/>
        <v>4.2263941551835771E-2</v>
      </c>
      <c r="AB27" s="516">
        <f t="shared" si="13"/>
        <v>-3.5492457852706272E-2</v>
      </c>
      <c r="AC27" s="516">
        <f t="shared" si="13"/>
        <v>6.5593376264949432E-2</v>
      </c>
    </row>
    <row r="28" spans="1:29" x14ac:dyDescent="0.25">
      <c r="A28" s="669" t="str">
        <f>'5.1-1 source'!A53:I53</f>
        <v>Sources : DGFiP - SRE, CNRACL et FSPOEIE.</v>
      </c>
      <c r="B28" s="669"/>
      <c r="C28" s="669"/>
      <c r="D28" s="669"/>
      <c r="E28" s="669"/>
      <c r="F28" s="669"/>
      <c r="G28" s="669"/>
      <c r="H28" s="669"/>
      <c r="I28" s="669"/>
      <c r="J28" s="669"/>
      <c r="K28" s="669"/>
      <c r="L28" s="669"/>
      <c r="M28" s="669"/>
      <c r="N28" s="669"/>
      <c r="O28" s="669"/>
      <c r="P28" s="669"/>
      <c r="Q28" s="669"/>
      <c r="R28" s="669"/>
      <c r="S28" s="669"/>
      <c r="T28" s="669"/>
      <c r="U28" s="669"/>
      <c r="V28" s="669"/>
      <c r="W28" s="669"/>
      <c r="X28" s="514"/>
      <c r="Y28" s="515"/>
      <c r="Z28" s="515"/>
      <c r="AA28" s="516"/>
      <c r="AB28" s="516"/>
    </row>
    <row r="29" spans="1:29" ht="34.5" customHeight="1" x14ac:dyDescent="0.25">
      <c r="A29" s="550" t="s">
        <v>354</v>
      </c>
      <c r="B29" s="668"/>
      <c r="C29" s="668"/>
      <c r="D29" s="668"/>
      <c r="E29" s="668"/>
      <c r="F29" s="668"/>
      <c r="G29" s="668"/>
      <c r="H29" s="668"/>
      <c r="I29" s="668"/>
      <c r="J29" s="668"/>
      <c r="K29" s="668"/>
      <c r="L29" s="668"/>
      <c r="M29" s="668"/>
      <c r="N29" s="668"/>
      <c r="O29" s="668"/>
      <c r="P29" s="668"/>
      <c r="Q29" s="668"/>
      <c r="R29" s="668"/>
      <c r="S29" s="668"/>
      <c r="T29" s="668"/>
      <c r="U29" s="668"/>
      <c r="V29" s="668"/>
      <c r="W29" s="668"/>
      <c r="X29" s="514"/>
      <c r="Y29" s="515"/>
      <c r="Z29" s="515"/>
      <c r="AA29" s="516"/>
      <c r="AB29" s="516"/>
    </row>
    <row r="30" spans="1:29" x14ac:dyDescent="0.25">
      <c r="A30" s="550" t="s">
        <v>355</v>
      </c>
      <c r="B30" s="550"/>
      <c r="C30" s="550"/>
      <c r="D30" s="550"/>
      <c r="E30" s="550"/>
      <c r="F30" s="550"/>
      <c r="G30" s="550"/>
      <c r="H30" s="550"/>
      <c r="I30" s="550"/>
      <c r="J30" s="550"/>
      <c r="K30" s="550"/>
      <c r="L30" s="550"/>
      <c r="M30" s="550"/>
      <c r="N30" s="550"/>
      <c r="O30" s="550"/>
      <c r="P30" s="550"/>
      <c r="Q30" s="550"/>
      <c r="R30" s="550"/>
      <c r="S30" s="550"/>
      <c r="T30" s="550"/>
      <c r="U30" s="550"/>
      <c r="V30" s="550"/>
      <c r="W30" s="550"/>
      <c r="X30" s="511"/>
      <c r="Y30" s="515"/>
      <c r="Z30" s="515"/>
      <c r="AA30" s="516"/>
      <c r="AB30" s="516"/>
    </row>
    <row r="31" spans="1:29" x14ac:dyDescent="0.25">
      <c r="A31" s="666" t="s">
        <v>248</v>
      </c>
      <c r="B31" s="666"/>
      <c r="C31" s="666"/>
      <c r="D31" s="666"/>
      <c r="E31" s="666"/>
      <c r="F31" s="666"/>
      <c r="G31" s="666"/>
      <c r="H31" s="666"/>
      <c r="I31" s="666"/>
      <c r="J31" s="666"/>
      <c r="K31" s="666"/>
      <c r="L31" s="666"/>
      <c r="M31" s="666"/>
      <c r="N31" s="666"/>
      <c r="O31" s="666"/>
      <c r="P31" s="666"/>
      <c r="Q31" s="666"/>
      <c r="R31" s="666"/>
      <c r="S31" s="666"/>
      <c r="T31" s="666"/>
      <c r="U31" s="666"/>
      <c r="V31" s="666"/>
      <c r="W31" s="666"/>
      <c r="X31" s="512"/>
      <c r="Y31" s="515"/>
      <c r="Z31" s="515"/>
      <c r="AA31" s="516"/>
      <c r="AB31" s="516"/>
    </row>
    <row r="32" spans="1:29" x14ac:dyDescent="0.25">
      <c r="A32" s="667" t="s">
        <v>371</v>
      </c>
      <c r="B32" s="667"/>
      <c r="C32" s="667"/>
      <c r="D32" s="667"/>
      <c r="E32" s="667"/>
      <c r="F32" s="667"/>
      <c r="G32" s="667"/>
      <c r="H32" s="667"/>
      <c r="I32" s="667"/>
      <c r="J32" s="667"/>
      <c r="K32" s="667"/>
      <c r="L32" s="667"/>
      <c r="M32" s="667"/>
      <c r="N32" s="667"/>
      <c r="O32" s="667"/>
      <c r="P32" s="667"/>
      <c r="Q32" s="667"/>
      <c r="R32" s="667"/>
      <c r="S32" s="667"/>
      <c r="T32" s="667"/>
      <c r="U32" s="667"/>
      <c r="V32" s="667"/>
      <c r="W32" s="667"/>
      <c r="X32" s="513"/>
      <c r="Y32" s="515"/>
      <c r="Z32" s="515"/>
      <c r="AA32" s="516"/>
      <c r="AB32" s="516"/>
    </row>
    <row r="33" spans="1:24" x14ac:dyDescent="0.25">
      <c r="A33" s="33"/>
      <c r="B33" s="33" t="s">
        <v>420</v>
      </c>
      <c r="C33" s="33"/>
      <c r="D33" s="33"/>
      <c r="E33" s="33"/>
      <c r="F33" s="33"/>
      <c r="G33" s="33"/>
      <c r="H33" s="33"/>
      <c r="I33" s="33"/>
      <c r="J33" s="33"/>
      <c r="K33" s="33"/>
      <c r="L33" s="33"/>
      <c r="M33" s="33"/>
      <c r="N33" s="33"/>
      <c r="O33" s="33"/>
      <c r="P33" s="33"/>
      <c r="Q33" s="33"/>
      <c r="R33" s="33"/>
      <c r="S33" s="520">
        <f t="shared" ref="S33:V33" si="14">S21/S19</f>
        <v>0.17198422208907529</v>
      </c>
      <c r="T33" s="520">
        <f t="shared" si="14"/>
        <v>0.15851403208655046</v>
      </c>
      <c r="U33" s="520">
        <f t="shared" si="14"/>
        <v>0.14724080267558529</v>
      </c>
      <c r="V33" s="520">
        <f t="shared" si="14"/>
        <v>0.14583292081658517</v>
      </c>
      <c r="W33" s="520">
        <f>W21/W19</f>
        <v>0.13925425603349528</v>
      </c>
      <c r="X33" s="520"/>
    </row>
    <row r="34" spans="1:24" x14ac:dyDescent="0.25">
      <c r="W34" s="521">
        <f>W33-S33</f>
        <v>-3.2729966055580012E-2</v>
      </c>
      <c r="X34" s="521"/>
    </row>
    <row r="35" spans="1:24" x14ac:dyDescent="0.25">
      <c r="B35" s="33" t="s">
        <v>421</v>
      </c>
      <c r="S35" s="520">
        <f t="shared" ref="S35:V35" si="15">S24/S22</f>
        <v>0.14364843399991856</v>
      </c>
      <c r="T35" s="520">
        <f t="shared" si="15"/>
        <v>0.14001806684733514</v>
      </c>
      <c r="U35" s="520">
        <f t="shared" si="15"/>
        <v>0.1289031772632443</v>
      </c>
      <c r="V35" s="520">
        <f t="shared" si="15"/>
        <v>0.13032305433186492</v>
      </c>
      <c r="W35" s="520">
        <f>W24/W22</f>
        <v>0.13390133585778899</v>
      </c>
      <c r="X35" s="520"/>
    </row>
  </sheetData>
  <mergeCells count="9">
    <mergeCell ref="A31:W31"/>
    <mergeCell ref="A32:W32"/>
    <mergeCell ref="A29:W29"/>
    <mergeCell ref="A30:W30"/>
    <mergeCell ref="A3:B3"/>
    <mergeCell ref="A4:A15"/>
    <mergeCell ref="A16:A18"/>
    <mergeCell ref="A19:A27"/>
    <mergeCell ref="A28:W28"/>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3" tint="0.79998168889431442"/>
  </sheetPr>
  <dimension ref="A1:S22"/>
  <sheetViews>
    <sheetView topLeftCell="A9" workbookViewId="0">
      <selection activeCell="A21" sqref="A21:L21"/>
    </sheetView>
  </sheetViews>
  <sheetFormatPr baseColWidth="10" defaultColWidth="11.42578125" defaultRowHeight="15" x14ac:dyDescent="0.25"/>
  <cols>
    <col min="1" max="17" width="11.42578125" style="59"/>
    <col min="18" max="18" width="10.7109375" style="59" customWidth="1"/>
    <col min="19" max="19" width="11.42578125" style="59" hidden="1" customWidth="1"/>
    <col min="20" max="16384" width="11.42578125" style="59"/>
  </cols>
  <sheetData>
    <row r="1" spans="1:12" s="84" customFormat="1" x14ac:dyDescent="0.25">
      <c r="A1" s="552" t="s">
        <v>270</v>
      </c>
      <c r="B1" s="552"/>
      <c r="C1" s="552"/>
      <c r="D1" s="670"/>
      <c r="E1" s="670"/>
      <c r="F1" s="670"/>
      <c r="G1" s="670"/>
      <c r="H1" s="670"/>
      <c r="I1" s="670"/>
      <c r="J1" s="670"/>
      <c r="K1" s="670"/>
      <c r="L1" s="670"/>
    </row>
    <row r="2" spans="1:12" s="186" customFormat="1" x14ac:dyDescent="0.25">
      <c r="A2" s="173"/>
      <c r="B2" s="173"/>
      <c r="C2" s="173"/>
    </row>
    <row r="19" spans="1:19" x14ac:dyDescent="0.25">
      <c r="A19" s="550" t="s">
        <v>404</v>
      </c>
      <c r="B19" s="587"/>
      <c r="C19" s="587"/>
      <c r="D19" s="587"/>
      <c r="E19" s="587"/>
      <c r="F19" s="587"/>
      <c r="G19" s="587"/>
      <c r="H19" s="587"/>
      <c r="I19" s="587"/>
      <c r="J19" s="587"/>
      <c r="K19" s="587"/>
      <c r="L19" s="587"/>
      <c r="M19" s="60"/>
      <c r="N19" s="60"/>
    </row>
    <row r="20" spans="1:19" ht="36" customHeight="1" x14ac:dyDescent="0.25">
      <c r="A20" s="562" t="s">
        <v>639</v>
      </c>
      <c r="B20" s="587"/>
      <c r="C20" s="587"/>
      <c r="D20" s="587"/>
      <c r="E20" s="587"/>
      <c r="F20" s="587"/>
      <c r="G20" s="587"/>
      <c r="H20" s="587"/>
      <c r="I20" s="587"/>
      <c r="J20" s="587"/>
      <c r="K20" s="587"/>
      <c r="L20" s="587"/>
      <c r="M20" s="60"/>
      <c r="N20" s="60"/>
    </row>
    <row r="21" spans="1:19" x14ac:dyDescent="0.25">
      <c r="A21" s="582" t="s">
        <v>630</v>
      </c>
      <c r="B21" s="587"/>
      <c r="C21" s="587"/>
      <c r="D21" s="587"/>
      <c r="E21" s="587"/>
      <c r="F21" s="587"/>
      <c r="G21" s="587"/>
      <c r="H21" s="587"/>
      <c r="I21" s="587"/>
      <c r="J21" s="587"/>
      <c r="K21" s="587"/>
      <c r="L21" s="587"/>
      <c r="M21" s="63"/>
      <c r="N21" s="63"/>
    </row>
    <row r="22" spans="1:19" x14ac:dyDescent="0.25">
      <c r="A22" s="562" t="s">
        <v>248</v>
      </c>
      <c r="B22" s="587"/>
      <c r="C22" s="587"/>
      <c r="D22" s="587"/>
      <c r="E22" s="587"/>
      <c r="F22" s="587"/>
      <c r="G22" s="587"/>
      <c r="H22" s="587"/>
      <c r="I22" s="587"/>
      <c r="J22" s="587"/>
      <c r="K22" s="587"/>
      <c r="L22" s="587"/>
      <c r="M22" s="58"/>
      <c r="N22" s="58"/>
      <c r="O22" s="58"/>
      <c r="P22" s="58"/>
      <c r="Q22" s="58"/>
      <c r="R22" s="58"/>
      <c r="S22" s="58"/>
    </row>
  </sheetData>
  <mergeCells count="5">
    <mergeCell ref="A1:L1"/>
    <mergeCell ref="A19:L19"/>
    <mergeCell ref="A20:L20"/>
    <mergeCell ref="A21:L21"/>
    <mergeCell ref="A22:L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7"/>
  </sheetPr>
  <dimension ref="A1:T30"/>
  <sheetViews>
    <sheetView workbookViewId="0">
      <pane xSplit="1" ySplit="3" topLeftCell="G4" activePane="bottomRight" state="frozen"/>
      <selection activeCell="A22" sqref="A22:K22"/>
      <selection pane="topRight" activeCell="A22" sqref="A22:K22"/>
      <selection pane="bottomLeft" activeCell="A22" sqref="A22:K22"/>
      <selection pane="bottomRight" activeCell="A2" sqref="A2"/>
    </sheetView>
  </sheetViews>
  <sheetFormatPr baseColWidth="10" defaultColWidth="11.42578125" defaultRowHeight="12.75" x14ac:dyDescent="0.25"/>
  <cols>
    <col min="1" max="1" width="28.5703125" style="15" customWidth="1"/>
    <col min="2" max="18" width="8.7109375" style="15" customWidth="1"/>
    <col min="19" max="19" width="15" style="15" customWidth="1"/>
    <col min="20" max="16384" width="11.42578125" style="15"/>
  </cols>
  <sheetData>
    <row r="1" spans="1:18" s="85" customFormat="1" ht="30" customHeight="1" x14ac:dyDescent="0.25">
      <c r="A1" s="552"/>
      <c r="B1" s="552"/>
      <c r="C1" s="552"/>
      <c r="D1" s="552"/>
      <c r="E1" s="552"/>
      <c r="F1" s="552"/>
      <c r="G1" s="552"/>
      <c r="H1" s="552"/>
      <c r="I1" s="552"/>
      <c r="J1" s="552"/>
      <c r="K1" s="552"/>
      <c r="L1" s="552"/>
      <c r="M1" s="552"/>
      <c r="N1" s="552"/>
      <c r="O1" s="408"/>
      <c r="P1" s="506"/>
      <c r="Q1" s="534"/>
      <c r="R1" s="287"/>
    </row>
    <row r="2" spans="1:18" s="85" customFormat="1" x14ac:dyDescent="0.25">
      <c r="A2" s="182"/>
      <c r="B2" s="182"/>
      <c r="C2" s="182"/>
      <c r="D2" s="182"/>
      <c r="E2" s="182"/>
      <c r="F2" s="182"/>
      <c r="G2" s="182"/>
      <c r="H2" s="182"/>
      <c r="I2" s="182"/>
      <c r="J2" s="182"/>
      <c r="K2" s="182"/>
      <c r="L2" s="182"/>
      <c r="M2" s="182"/>
      <c r="N2" s="280"/>
      <c r="O2" s="408"/>
      <c r="P2" s="506"/>
      <c r="Q2" s="534"/>
      <c r="R2" s="287"/>
    </row>
    <row r="3" spans="1:18" s="169" customFormat="1" ht="15" x14ac:dyDescent="0.25">
      <c r="A3" s="164"/>
      <c r="B3" s="137">
        <v>2004</v>
      </c>
      <c r="C3" s="137">
        <v>2005</v>
      </c>
      <c r="D3" s="137">
        <v>2006</v>
      </c>
      <c r="E3" s="137">
        <v>2007</v>
      </c>
      <c r="F3" s="137">
        <v>2008</v>
      </c>
      <c r="G3" s="137">
        <v>2009</v>
      </c>
      <c r="H3" s="137">
        <v>2010</v>
      </c>
      <c r="I3" s="137">
        <v>2011</v>
      </c>
      <c r="J3" s="137">
        <v>2012</v>
      </c>
      <c r="K3" s="137">
        <v>2013</v>
      </c>
      <c r="L3" s="137">
        <v>2014</v>
      </c>
      <c r="M3" s="137">
        <v>2015</v>
      </c>
      <c r="N3" s="137">
        <v>2016</v>
      </c>
      <c r="O3" s="137">
        <v>2017</v>
      </c>
      <c r="P3" s="137">
        <v>2018</v>
      </c>
      <c r="Q3" s="137">
        <v>2019</v>
      </c>
      <c r="R3" s="137">
        <v>2020</v>
      </c>
    </row>
    <row r="4" spans="1:18" ht="22.5" x14ac:dyDescent="0.25">
      <c r="A4" s="32" t="s">
        <v>252</v>
      </c>
      <c r="B4" s="441">
        <f>'5.1-6 source'!G8</f>
        <v>72003</v>
      </c>
      <c r="C4" s="441">
        <f>'5.1-6 source'!H8</f>
        <v>70284</v>
      </c>
      <c r="D4" s="441">
        <f>'5.1-6 source'!I8</f>
        <v>76775</v>
      </c>
      <c r="E4" s="441">
        <f>'5.1-6 source'!J8</f>
        <v>81287</v>
      </c>
      <c r="F4" s="441">
        <f>'5.1-6 source'!K8</f>
        <v>81456</v>
      </c>
      <c r="G4" s="441">
        <f>'5.1-6 source'!L8</f>
        <v>68167</v>
      </c>
      <c r="H4" s="441">
        <f>'5.1-6 source'!M8</f>
        <v>70095</v>
      </c>
      <c r="I4" s="441">
        <f>'5.1-6 source'!N8</f>
        <v>74654</v>
      </c>
      <c r="J4" s="441">
        <f>'5.1-6 source'!O8</f>
        <v>49265</v>
      </c>
      <c r="K4" s="441">
        <f>'5.1-6 source'!Q8</f>
        <v>55887</v>
      </c>
      <c r="L4" s="441">
        <f>'5.1-6 source'!R8</f>
        <v>54398</v>
      </c>
      <c r="M4" s="441">
        <f>'5.1-6 source'!S8</f>
        <v>51153</v>
      </c>
      <c r="N4" s="441">
        <f>'5.1-6 source'!T8</f>
        <v>53140</v>
      </c>
      <c r="O4" s="441">
        <f>'5.1-6 source'!U8</f>
        <v>59518</v>
      </c>
      <c r="P4" s="441">
        <f>'5.1-6 source'!V8</f>
        <v>56804</v>
      </c>
      <c r="Q4" s="441">
        <f>'5.1-6 source'!W8</f>
        <v>55770</v>
      </c>
      <c r="R4" s="441">
        <f>'5.1-6 source'!X8</f>
        <v>54896</v>
      </c>
    </row>
    <row r="5" spans="1:18" ht="22.5" customHeight="1" x14ac:dyDescent="0.25">
      <c r="A5" s="32" t="s">
        <v>253</v>
      </c>
      <c r="B5" s="441">
        <f>'5.1-6 source'!G5</f>
        <v>57608</v>
      </c>
      <c r="C5" s="441">
        <f>'5.1-6 source'!H5</f>
        <v>56617</v>
      </c>
      <c r="D5" s="441">
        <f>'5.1-6 source'!I5</f>
        <v>61682</v>
      </c>
      <c r="E5" s="441">
        <f>'5.1-6 source'!J5</f>
        <v>64930</v>
      </c>
      <c r="F5" s="441">
        <f>'5.1-6 source'!K5</f>
        <v>65939</v>
      </c>
      <c r="G5" s="441">
        <f>'5.1-6 source'!L5</f>
        <v>54296</v>
      </c>
      <c r="H5" s="441">
        <f>'5.1-6 source'!M5</f>
        <v>56160</v>
      </c>
      <c r="I5" s="441">
        <f>'5.1-6 source'!N5</f>
        <v>59081</v>
      </c>
      <c r="J5" s="441">
        <f>'5.1-6 source'!O5</f>
        <v>42905</v>
      </c>
      <c r="K5" s="441">
        <f>'5.1-6 source'!P5</f>
        <v>45966</v>
      </c>
      <c r="L5" s="441">
        <f>'5.1-6 source'!Q5</f>
        <v>45966</v>
      </c>
      <c r="M5" s="441">
        <f>'5.1-6 source'!R5</f>
        <v>44234</v>
      </c>
      <c r="N5" s="441">
        <f>'5.1-6 source'!S5</f>
        <v>41425</v>
      </c>
      <c r="O5" s="441">
        <f>'5.1-6 source'!T5</f>
        <v>41762</v>
      </c>
      <c r="P5" s="441">
        <f>'5.1-6 source'!U5</f>
        <v>46104</v>
      </c>
      <c r="Q5" s="441">
        <f>'5.1-6 source'!V5</f>
        <v>43548</v>
      </c>
      <c r="R5" s="441">
        <f>'5.1-6 source'!W5</f>
        <v>42463</v>
      </c>
    </row>
    <row r="6" spans="1:18" ht="22.5" x14ac:dyDescent="0.25">
      <c r="A6" s="32" t="s">
        <v>153</v>
      </c>
      <c r="B6" s="441">
        <f>'5.1-6 source'!G11</f>
        <v>10556</v>
      </c>
      <c r="C6" s="441">
        <f>'5.1-6 source'!H11</f>
        <v>9753</v>
      </c>
      <c r="D6" s="441">
        <f>'5.1-6 source'!I11</f>
        <v>9720</v>
      </c>
      <c r="E6" s="441">
        <f>'5.1-6 source'!J11</f>
        <v>10832</v>
      </c>
      <c r="F6" s="441">
        <f>'5.1-6 source'!K11</f>
        <v>12420</v>
      </c>
      <c r="G6" s="441">
        <f>'5.1-6 source'!L11</f>
        <v>12152</v>
      </c>
      <c r="H6" s="441">
        <f>'5.1-6 source'!M11</f>
        <v>13077</v>
      </c>
      <c r="I6" s="441">
        <f>'5.1-6 source'!N11</f>
        <v>13503</v>
      </c>
      <c r="J6" s="441">
        <f>'5.1-6 source'!O11</f>
        <v>11415</v>
      </c>
      <c r="K6" s="441">
        <f>'5.1-6 source'!Q11</f>
        <v>11856</v>
      </c>
      <c r="L6" s="441">
        <f>'5.1-6 source'!R11</f>
        <v>11857</v>
      </c>
      <c r="M6" s="441">
        <f>'5.1-6 source'!S11</f>
        <v>11236</v>
      </c>
      <c r="N6" s="441">
        <f>'5.1-6 source'!T11</f>
        <v>11412</v>
      </c>
      <c r="O6" s="441">
        <f>'5.1-6 source'!U11</f>
        <v>11621</v>
      </c>
      <c r="P6" s="441">
        <f>'5.1-6 source'!V11</f>
        <v>11936</v>
      </c>
      <c r="Q6" s="441">
        <f>'5.1-6 source'!W11</f>
        <v>13070</v>
      </c>
      <c r="R6" s="441">
        <f>'5.1-6 source'!X11</f>
        <v>11950</v>
      </c>
    </row>
    <row r="7" spans="1:18" ht="22.5" x14ac:dyDescent="0.25">
      <c r="A7" s="32" t="s">
        <v>152</v>
      </c>
      <c r="B7" s="441">
        <f>'5.1-6 source'!G17</f>
        <v>1816</v>
      </c>
      <c r="C7" s="441">
        <f>'5.1-6 source'!H17</f>
        <v>1825</v>
      </c>
      <c r="D7" s="441">
        <f>'5.1-6 source'!I17</f>
        <v>2612</v>
      </c>
      <c r="E7" s="441">
        <f>'5.1-6 source'!J17</f>
        <v>2503</v>
      </c>
      <c r="F7" s="441">
        <f>'5.1-6 source'!K17</f>
        <v>3095</v>
      </c>
      <c r="G7" s="441">
        <f>'5.1-6 source'!L17</f>
        <v>2425</v>
      </c>
      <c r="H7" s="441">
        <f>'5.1-6 source'!M17</f>
        <v>2591</v>
      </c>
      <c r="I7" s="441">
        <f>'5.1-6 source'!N17</f>
        <v>2547</v>
      </c>
      <c r="J7" s="441">
        <f>'5.1-6 source'!O17</f>
        <v>2029</v>
      </c>
      <c r="K7" s="441">
        <f>'5.1-6 source'!Q17</f>
        <v>2470</v>
      </c>
      <c r="L7" s="441">
        <f>'5.1-6 source'!R17</f>
        <v>2396</v>
      </c>
      <c r="M7" s="441">
        <f>'5.1-6 source'!S17</f>
        <v>2136</v>
      </c>
      <c r="N7" s="441">
        <f>'5.1-6 source'!T17</f>
        <v>2287</v>
      </c>
      <c r="O7" s="441">
        <f>'5.1-6 source'!U17</f>
        <v>2665</v>
      </c>
      <c r="P7" s="441">
        <f>'5.1-6 source'!V17</f>
        <v>2195</v>
      </c>
      <c r="Q7" s="441">
        <f>'5.1-6 source'!W17</f>
        <v>2120</v>
      </c>
      <c r="R7" s="441">
        <f>'5.1-6 source'!X17</f>
        <v>1999</v>
      </c>
    </row>
    <row r="8" spans="1:18" ht="22.5" x14ac:dyDescent="0.25">
      <c r="A8" s="32" t="s">
        <v>150</v>
      </c>
      <c r="B8" s="441">
        <f>'5.1-6 source'!G20</f>
        <v>16435</v>
      </c>
      <c r="C8" s="441">
        <f>'5.1-6 source'!H20</f>
        <v>20996</v>
      </c>
      <c r="D8" s="441">
        <f>'5.1-6 source'!I20</f>
        <v>29460</v>
      </c>
      <c r="E8" s="441">
        <f>'5.1-6 source'!J20</f>
        <v>28377</v>
      </c>
      <c r="F8" s="441">
        <f>'5.1-6 source'!K20</f>
        <v>32718</v>
      </c>
      <c r="G8" s="441">
        <f>'5.1-6 source'!L20</f>
        <v>24911</v>
      </c>
      <c r="H8" s="441">
        <f>'5.1-6 source'!M20</f>
        <v>28799</v>
      </c>
      <c r="I8" s="441">
        <f>'5.1-6 source'!N20</f>
        <v>34751</v>
      </c>
      <c r="J8" s="441">
        <f>'5.1-6 source'!O20</f>
        <v>26418</v>
      </c>
      <c r="K8" s="441">
        <f>'5.1-6 source'!Q20</f>
        <v>32452</v>
      </c>
      <c r="L8" s="441">
        <f>'5.1-6 source'!R20</f>
        <v>32782</v>
      </c>
      <c r="M8" s="441">
        <f>'5.1-6 source'!S20</f>
        <v>33167</v>
      </c>
      <c r="N8" s="441">
        <f>'5.1-6 source'!T20</f>
        <v>36401</v>
      </c>
      <c r="O8" s="441">
        <f>'5.1-6 source'!U20</f>
        <v>40796</v>
      </c>
      <c r="P8" s="441">
        <f>'5.1-6 source'!V20</f>
        <v>43138</v>
      </c>
      <c r="Q8" s="441">
        <f>'5.1-6 source'!W20</f>
        <v>43583</v>
      </c>
      <c r="R8" s="441">
        <f>'5.1-6 source'!X20</f>
        <v>43677</v>
      </c>
    </row>
    <row r="9" spans="1:18" ht="22.5" x14ac:dyDescent="0.25">
      <c r="A9" s="32" t="s">
        <v>151</v>
      </c>
      <c r="B9" s="441">
        <f>'5.1-6 source'!G23</f>
        <v>15747</v>
      </c>
      <c r="C9" s="441">
        <f>'5.1-6 source'!H23</f>
        <v>21196</v>
      </c>
      <c r="D9" s="441">
        <f>'5.1-6 source'!I23</f>
        <v>24051</v>
      </c>
      <c r="E9" s="441">
        <f>'5.1-6 source'!J23</f>
        <v>24734</v>
      </c>
      <c r="F9" s="441">
        <f>'5.1-6 source'!K23</f>
        <v>29874</v>
      </c>
      <c r="G9" s="441">
        <f>'5.1-6 source'!L23</f>
        <v>22289</v>
      </c>
      <c r="H9" s="441">
        <f>'5.1-6 source'!M23</f>
        <v>25128</v>
      </c>
      <c r="I9" s="441">
        <f>'5.1-6 source'!N23</f>
        <v>31432</v>
      </c>
      <c r="J9" s="441">
        <f>'5.1-6 source'!O23</f>
        <v>18719</v>
      </c>
      <c r="K9" s="441">
        <f>'5.1-6 source'!Q23</f>
        <v>21696</v>
      </c>
      <c r="L9" s="441">
        <f>'5.1-6 source'!R23</f>
        <v>21747</v>
      </c>
      <c r="M9" s="441">
        <f>'5.1-6 source'!S23</f>
        <v>21026</v>
      </c>
      <c r="N9" s="441">
        <f>'5.1-6 source'!T23</f>
        <v>22848</v>
      </c>
      <c r="O9" s="441">
        <f>'5.1-6 source'!U23</f>
        <v>25470</v>
      </c>
      <c r="P9" s="441">
        <f>'5.1-6 source'!V23</f>
        <v>26059</v>
      </c>
      <c r="Q9" s="441">
        <f>'5.1-6 source'!W23</f>
        <v>24702</v>
      </c>
      <c r="R9" s="441">
        <f>'5.1-6 source'!X23</f>
        <v>23062</v>
      </c>
    </row>
    <row r="10" spans="1:18" x14ac:dyDescent="0.25">
      <c r="A10" s="57"/>
      <c r="B10" s="492"/>
      <c r="C10" s="492"/>
      <c r="D10" s="492"/>
      <c r="E10" s="492"/>
      <c r="F10" s="492"/>
      <c r="G10" s="492"/>
      <c r="H10" s="477"/>
      <c r="I10" s="477"/>
      <c r="J10" s="477"/>
      <c r="K10" s="477"/>
      <c r="L10" s="477"/>
      <c r="M10" s="55"/>
      <c r="N10" s="477"/>
      <c r="O10" s="477"/>
      <c r="P10" s="477"/>
      <c r="Q10" s="477"/>
      <c r="R10" s="477"/>
    </row>
    <row r="11" spans="1:18" s="169" customFormat="1" ht="15" x14ac:dyDescent="0.25">
      <c r="A11" s="166"/>
      <c r="B11" s="137">
        <v>2004</v>
      </c>
      <c r="C11" s="137">
        <v>2005</v>
      </c>
      <c r="D11" s="137">
        <v>2006</v>
      </c>
      <c r="E11" s="137">
        <v>2007</v>
      </c>
      <c r="F11" s="137">
        <v>2008</v>
      </c>
      <c r="G11" s="137">
        <v>2009</v>
      </c>
      <c r="H11" s="137">
        <v>2010</v>
      </c>
      <c r="I11" s="137">
        <v>2011</v>
      </c>
      <c r="J11" s="137">
        <v>2012</v>
      </c>
      <c r="K11" s="137">
        <v>2013</v>
      </c>
      <c r="L11" s="137">
        <v>2014</v>
      </c>
      <c r="M11" s="137">
        <v>2015</v>
      </c>
      <c r="N11" s="137">
        <v>2016</v>
      </c>
      <c r="O11" s="137">
        <v>2017</v>
      </c>
      <c r="P11" s="137">
        <v>2018</v>
      </c>
      <c r="Q11" s="137">
        <v>2019</v>
      </c>
      <c r="R11" s="137">
        <v>2020</v>
      </c>
    </row>
    <row r="12" spans="1:18" ht="22.5" x14ac:dyDescent="0.25">
      <c r="A12" s="32" t="s">
        <v>252</v>
      </c>
      <c r="B12" s="482">
        <v>100</v>
      </c>
      <c r="C12" s="482">
        <f t="shared" ref="C12:C17" si="0">C4*$B12/$B4</f>
        <v>97.612599475021881</v>
      </c>
      <c r="D12" s="482">
        <f t="shared" ref="D12:J12" si="1">D4*$B12/$B4</f>
        <v>106.62750163187646</v>
      </c>
      <c r="E12" s="482">
        <f t="shared" si="1"/>
        <v>112.89390719831118</v>
      </c>
      <c r="F12" s="482">
        <f t="shared" si="1"/>
        <v>113.1286196408483</v>
      </c>
      <c r="G12" s="482">
        <f t="shared" si="1"/>
        <v>94.672444203713738</v>
      </c>
      <c r="H12" s="482">
        <f t="shared" si="1"/>
        <v>97.350110412066158</v>
      </c>
      <c r="I12" s="482">
        <f t="shared" si="1"/>
        <v>103.6817910364846</v>
      </c>
      <c r="J12" s="482">
        <f t="shared" si="1"/>
        <v>68.420760246100855</v>
      </c>
      <c r="K12" s="482">
        <f>K24*$B12/$B4</f>
        <v>77.617599266697226</v>
      </c>
      <c r="L12" s="482">
        <f>L4*K12/K4</f>
        <v>75.549629876532933</v>
      </c>
      <c r="M12" s="482">
        <f t="shared" ref="M12:N12" si="2">M4*L12/L4</f>
        <v>71.042873213616105</v>
      </c>
      <c r="N12" s="482">
        <f t="shared" si="2"/>
        <v>73.802480452203383</v>
      </c>
      <c r="O12" s="482">
        <f>O4*N12/N4</f>
        <v>82.660444703692903</v>
      </c>
      <c r="P12" s="482">
        <f t="shared" ref="P12:P14" si="3">P4*O12/O4</f>
        <v>78.891157312889746</v>
      </c>
      <c r="Q12" s="482">
        <f t="shared" ref="Q12:Q14" si="4">Q4*P12/P4</f>
        <v>77.455106037248456</v>
      </c>
      <c r="R12" s="482">
        <f t="shared" ref="R12:R14" si="5">R4*Q12/Q4</f>
        <v>76.241267724955904</v>
      </c>
    </row>
    <row r="13" spans="1:18" ht="22.5" x14ac:dyDescent="0.25">
      <c r="A13" s="32" t="s">
        <v>253</v>
      </c>
      <c r="B13" s="482">
        <v>100</v>
      </c>
      <c r="C13" s="482">
        <f t="shared" si="0"/>
        <v>98.279752812109436</v>
      </c>
      <c r="D13" s="482">
        <f t="shared" ref="D13:J13" si="6">D5*$B13/$B5</f>
        <v>107.07193445354812</v>
      </c>
      <c r="E13" s="482">
        <f t="shared" si="6"/>
        <v>112.71004027218441</v>
      </c>
      <c r="F13" s="482">
        <f t="shared" si="6"/>
        <v>114.46153312039995</v>
      </c>
      <c r="G13" s="482">
        <f t="shared" si="6"/>
        <v>94.250798500208305</v>
      </c>
      <c r="H13" s="482">
        <f t="shared" si="6"/>
        <v>97.486460213859189</v>
      </c>
      <c r="I13" s="482">
        <f t="shared" si="6"/>
        <v>102.55693653659215</v>
      </c>
      <c r="J13" s="482">
        <f t="shared" si="6"/>
        <v>74.477503124566027</v>
      </c>
      <c r="K13" s="482">
        <f>K23*$B13/$B5</f>
        <v>79.791001249826408</v>
      </c>
      <c r="L13" s="482">
        <f>L5*K13/K5</f>
        <v>79.791001249826408</v>
      </c>
      <c r="M13" s="482">
        <f t="shared" ref="M13:O13" si="7">M5*L13/L5</f>
        <v>76.784474378558528</v>
      </c>
      <c r="N13" s="482">
        <f t="shared" si="7"/>
        <v>71.908415497847514</v>
      </c>
      <c r="O13" s="482">
        <f t="shared" si="7"/>
        <v>72.493403693931398</v>
      </c>
      <c r="P13" s="482">
        <f t="shared" si="3"/>
        <v>80.030551312317726</v>
      </c>
      <c r="Q13" s="482">
        <f t="shared" si="4"/>
        <v>75.593667546174132</v>
      </c>
      <c r="R13" s="482">
        <f t="shared" si="5"/>
        <v>73.710248576586565</v>
      </c>
    </row>
    <row r="14" spans="1:18" ht="22.5" x14ac:dyDescent="0.25">
      <c r="A14" s="32" t="s">
        <v>153</v>
      </c>
      <c r="B14" s="482">
        <v>100</v>
      </c>
      <c r="C14" s="482">
        <f t="shared" si="0"/>
        <v>92.392951875710494</v>
      </c>
      <c r="D14" s="482">
        <f t="shared" ref="D14:J17" si="8">D6*$B14/$B6</f>
        <v>92.080333459643811</v>
      </c>
      <c r="E14" s="482">
        <f t="shared" si="8"/>
        <v>102.61462675255778</v>
      </c>
      <c r="F14" s="482">
        <f t="shared" si="8"/>
        <v>117.65820386510042</v>
      </c>
      <c r="G14" s="482">
        <f t="shared" si="8"/>
        <v>115.11936339522546</v>
      </c>
      <c r="H14" s="482">
        <f t="shared" si="8"/>
        <v>123.8821523304282</v>
      </c>
      <c r="I14" s="482">
        <f t="shared" si="8"/>
        <v>127.91777188328912</v>
      </c>
      <c r="J14" s="482">
        <f t="shared" si="8"/>
        <v>108.13755210306934</v>
      </c>
      <c r="K14" s="482">
        <f>K25*$B14/$B6</f>
        <v>112.06896551724138</v>
      </c>
      <c r="L14" s="482">
        <f>L6*K14/K6</f>
        <v>112.07841802782819</v>
      </c>
      <c r="M14" s="482">
        <f t="shared" ref="M14:N14" si="9">M6*L14/L6</f>
        <v>106.20840895341804</v>
      </c>
      <c r="N14" s="482">
        <f t="shared" si="9"/>
        <v>107.87205081669693</v>
      </c>
      <c r="O14" s="482">
        <f t="shared" ref="O14" si="10">O6*N14/N6</f>
        <v>109.8476255293406</v>
      </c>
      <c r="P14" s="482">
        <f t="shared" si="3"/>
        <v>112.82516636418634</v>
      </c>
      <c r="Q14" s="482">
        <f t="shared" si="4"/>
        <v>123.54431336963098</v>
      </c>
      <c r="R14" s="482">
        <f t="shared" si="5"/>
        <v>112.95750151240171</v>
      </c>
    </row>
    <row r="15" spans="1:18" ht="22.5" x14ac:dyDescent="0.25">
      <c r="A15" s="32" t="s">
        <v>152</v>
      </c>
      <c r="B15" s="482">
        <v>100</v>
      </c>
      <c r="C15" s="482">
        <f t="shared" si="0"/>
        <v>100.49559471365639</v>
      </c>
      <c r="D15" s="482">
        <f t="shared" si="8"/>
        <v>143.83259911894274</v>
      </c>
      <c r="E15" s="482">
        <f t="shared" si="8"/>
        <v>137.83039647577093</v>
      </c>
      <c r="F15" s="482">
        <f t="shared" si="8"/>
        <v>170.42951541850221</v>
      </c>
      <c r="G15" s="482">
        <f t="shared" si="8"/>
        <v>133.5352422907489</v>
      </c>
      <c r="H15" s="482">
        <f t="shared" si="8"/>
        <v>142.67621145374449</v>
      </c>
      <c r="I15" s="482">
        <f t="shared" si="8"/>
        <v>140.25330396475772</v>
      </c>
      <c r="J15" s="482">
        <f t="shared" si="8"/>
        <v>111.72907488986785</v>
      </c>
      <c r="K15" s="482">
        <f t="shared" ref="K15:N17" si="11">K7*$B15/$B7</f>
        <v>136.01321585903085</v>
      </c>
      <c r="L15" s="482">
        <f t="shared" si="11"/>
        <v>131.93832599118943</v>
      </c>
      <c r="M15" s="482">
        <f t="shared" si="11"/>
        <v>117.62114537444934</v>
      </c>
      <c r="N15" s="482">
        <f t="shared" si="11"/>
        <v>125.93612334801762</v>
      </c>
      <c r="O15" s="482">
        <f t="shared" ref="O15" si="12">O7*$B15/$B7</f>
        <v>146.75110132158591</v>
      </c>
      <c r="P15" s="482">
        <f t="shared" ref="P15" si="13">P7*$B15/$B7</f>
        <v>120.87004405286343</v>
      </c>
      <c r="Q15" s="482">
        <f t="shared" ref="Q15:R15" si="14">Q7*$B15/$B7</f>
        <v>116.74008810572687</v>
      </c>
      <c r="R15" s="482">
        <f t="shared" si="14"/>
        <v>110.07709251101322</v>
      </c>
    </row>
    <row r="16" spans="1:18" ht="22.5" x14ac:dyDescent="0.25">
      <c r="A16" s="32" t="s">
        <v>150</v>
      </c>
      <c r="B16" s="482">
        <v>100</v>
      </c>
      <c r="C16" s="482">
        <f t="shared" si="0"/>
        <v>127.75174931548524</v>
      </c>
      <c r="D16" s="482">
        <f t="shared" si="8"/>
        <v>179.25159720109522</v>
      </c>
      <c r="E16" s="482">
        <f t="shared" si="8"/>
        <v>172.66200182537267</v>
      </c>
      <c r="F16" s="482">
        <f t="shared" si="8"/>
        <v>199.07514450867052</v>
      </c>
      <c r="G16" s="482">
        <f t="shared" si="8"/>
        <v>151.57286279282019</v>
      </c>
      <c r="H16" s="482">
        <f t="shared" si="8"/>
        <v>175.22969272893215</v>
      </c>
      <c r="I16" s="482">
        <f t="shared" si="8"/>
        <v>211.4450867052023</v>
      </c>
      <c r="J16" s="482">
        <f t="shared" si="8"/>
        <v>160.74231822330393</v>
      </c>
      <c r="K16" s="482">
        <f t="shared" si="11"/>
        <v>197.45664739884393</v>
      </c>
      <c r="L16" s="482">
        <f t="shared" si="11"/>
        <v>199.46455734712504</v>
      </c>
      <c r="M16" s="482">
        <f t="shared" si="11"/>
        <v>201.807118953453</v>
      </c>
      <c r="N16" s="482">
        <f t="shared" si="11"/>
        <v>221.48463644660785</v>
      </c>
      <c r="O16" s="482">
        <f t="shared" ref="O16" si="15">O8*$B16/$B8</f>
        <v>248.2263462123517</v>
      </c>
      <c r="P16" s="482">
        <f t="shared" ref="P16" si="16">P8*$B16/$B8</f>
        <v>262.47642226954667</v>
      </c>
      <c r="Q16" s="482">
        <f t="shared" ref="Q16:R16" si="17">Q8*$B16/$B8</f>
        <v>265.18405841192578</v>
      </c>
      <c r="R16" s="482">
        <f t="shared" si="17"/>
        <v>265.75600851840585</v>
      </c>
    </row>
    <row r="17" spans="1:20" ht="22.5" x14ac:dyDescent="0.25">
      <c r="A17" s="32" t="s">
        <v>151</v>
      </c>
      <c r="B17" s="482">
        <v>100</v>
      </c>
      <c r="C17" s="482">
        <f t="shared" si="0"/>
        <v>134.6034165237823</v>
      </c>
      <c r="D17" s="482">
        <f t="shared" si="8"/>
        <v>152.73385406744143</v>
      </c>
      <c r="E17" s="482">
        <f t="shared" si="8"/>
        <v>157.07118816282465</v>
      </c>
      <c r="F17" s="482">
        <f t="shared" si="8"/>
        <v>189.71232615736332</v>
      </c>
      <c r="G17" s="482">
        <f t="shared" si="8"/>
        <v>141.54442115958597</v>
      </c>
      <c r="H17" s="482">
        <f t="shared" si="8"/>
        <v>159.57325204800915</v>
      </c>
      <c r="I17" s="482">
        <f t="shared" si="8"/>
        <v>199.60627421096081</v>
      </c>
      <c r="J17" s="482">
        <f t="shared" si="8"/>
        <v>118.87343621007176</v>
      </c>
      <c r="K17" s="482">
        <f t="shared" si="11"/>
        <v>137.77862449990474</v>
      </c>
      <c r="L17" s="482">
        <f t="shared" si="11"/>
        <v>138.10249571346924</v>
      </c>
      <c r="M17" s="482">
        <f t="shared" si="11"/>
        <v>133.52384581190069</v>
      </c>
      <c r="N17" s="482">
        <f t="shared" si="11"/>
        <v>145.09430367689083</v>
      </c>
      <c r="O17" s="482">
        <f t="shared" ref="O17" si="18">O9*$B17/$B9</f>
        <v>161.74509430367689</v>
      </c>
      <c r="P17" s="482">
        <f t="shared" ref="P17" si="19">P9*$B17/$B9</f>
        <v>165.48548929954913</v>
      </c>
      <c r="Q17" s="482">
        <f t="shared" ref="Q17:R17" si="20">Q9*$B17/$B9</f>
        <v>156.86797485235283</v>
      </c>
      <c r="R17" s="482">
        <f t="shared" si="20"/>
        <v>146.45329269067125</v>
      </c>
    </row>
    <row r="18" spans="1:20" ht="15.75" x14ac:dyDescent="0.25">
      <c r="A18" s="556"/>
      <c r="B18" s="584"/>
      <c r="C18" s="584"/>
      <c r="D18" s="584"/>
      <c r="E18" s="584"/>
      <c r="F18" s="584"/>
      <c r="G18" s="584"/>
      <c r="H18" s="584"/>
      <c r="I18" s="584"/>
      <c r="J18" s="584"/>
      <c r="K18" s="584"/>
      <c r="L18" s="584"/>
      <c r="M18" s="584"/>
      <c r="N18" s="60"/>
      <c r="O18" s="411"/>
      <c r="P18" s="510"/>
      <c r="Q18" s="537"/>
      <c r="R18" s="290"/>
      <c r="S18" s="101"/>
      <c r="T18" s="16"/>
    </row>
    <row r="19" spans="1:20" ht="63" customHeight="1" x14ac:dyDescent="0.25">
      <c r="A19" s="550"/>
      <c r="B19" s="608"/>
      <c r="C19" s="608"/>
      <c r="D19" s="608"/>
      <c r="E19" s="608"/>
      <c r="F19" s="608"/>
      <c r="G19" s="608"/>
      <c r="H19" s="608"/>
      <c r="I19" s="608"/>
      <c r="J19" s="608"/>
      <c r="K19" s="608"/>
      <c r="L19" s="608"/>
      <c r="M19" s="608"/>
      <c r="N19" s="60"/>
      <c r="O19" s="411"/>
      <c r="P19" s="510"/>
      <c r="Q19" s="537"/>
      <c r="R19" s="290"/>
      <c r="S19" s="101"/>
      <c r="T19" s="16"/>
    </row>
    <row r="20" spans="1:20" ht="15" customHeight="1" x14ac:dyDescent="0.25">
      <c r="A20" s="550"/>
      <c r="B20" s="608"/>
      <c r="C20" s="608"/>
      <c r="D20" s="608"/>
      <c r="E20" s="608"/>
      <c r="F20" s="608"/>
      <c r="G20" s="608"/>
      <c r="H20" s="608"/>
      <c r="I20" s="608"/>
      <c r="J20" s="608"/>
      <c r="K20" s="608"/>
      <c r="L20" s="608"/>
      <c r="M20" s="608"/>
      <c r="N20" s="63"/>
      <c r="O20" s="409"/>
      <c r="P20" s="507"/>
      <c r="Q20" s="535"/>
      <c r="R20" s="288"/>
    </row>
    <row r="21" spans="1:20" ht="15" customHeight="1" x14ac:dyDescent="0.25">
      <c r="A21" s="562"/>
      <c r="B21" s="587"/>
      <c r="C21" s="587"/>
      <c r="D21" s="587"/>
      <c r="E21" s="587"/>
      <c r="F21" s="587"/>
      <c r="G21" s="587"/>
      <c r="H21" s="587"/>
      <c r="I21" s="587"/>
      <c r="J21" s="587"/>
      <c r="K21" s="587"/>
      <c r="L21" s="587"/>
      <c r="M21" s="587"/>
      <c r="N21" s="58"/>
      <c r="O21" s="185"/>
      <c r="P21" s="185"/>
      <c r="Q21" s="185"/>
      <c r="R21" s="185"/>
      <c r="S21" s="58"/>
    </row>
    <row r="22" spans="1:20" x14ac:dyDescent="0.25">
      <c r="K22" s="137">
        <v>2013</v>
      </c>
    </row>
    <row r="23" spans="1:20" x14ac:dyDescent="0.25">
      <c r="J23" s="134" t="s">
        <v>414</v>
      </c>
      <c r="K23" s="480">
        <f>'5.1-6 source'!P5</f>
        <v>45966</v>
      </c>
    </row>
    <row r="24" spans="1:20" x14ac:dyDescent="0.25">
      <c r="I24" s="671" t="s">
        <v>356</v>
      </c>
      <c r="J24" s="134" t="s">
        <v>357</v>
      </c>
      <c r="K24" s="480">
        <f>'5.1-6 source'!P8</f>
        <v>55887</v>
      </c>
    </row>
    <row r="25" spans="1:20" x14ac:dyDescent="0.25">
      <c r="I25" s="671"/>
      <c r="J25" s="134" t="s">
        <v>358</v>
      </c>
      <c r="K25" s="22">
        <f>'5.1-6 source'!P11</f>
        <v>11830</v>
      </c>
    </row>
    <row r="26" spans="1:20" x14ac:dyDescent="0.25">
      <c r="K26" s="26"/>
    </row>
    <row r="27" spans="1:20" x14ac:dyDescent="0.25">
      <c r="K27" s="26"/>
    </row>
    <row r="28" spans="1:20" x14ac:dyDescent="0.25">
      <c r="K28" s="26"/>
    </row>
    <row r="29" spans="1:20" x14ac:dyDescent="0.25">
      <c r="K29" s="16"/>
    </row>
    <row r="30" spans="1:20" x14ac:dyDescent="0.25">
      <c r="K30" s="16"/>
    </row>
  </sheetData>
  <mergeCells count="6">
    <mergeCell ref="A1:N1"/>
    <mergeCell ref="I24:I25"/>
    <mergeCell ref="A18:M18"/>
    <mergeCell ref="A19:M19"/>
    <mergeCell ref="A20:M20"/>
    <mergeCell ref="A21:M2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3" tint="0.79998168889431442"/>
  </sheetPr>
  <dimension ref="A1:Y16"/>
  <sheetViews>
    <sheetView workbookViewId="0">
      <pane xSplit="1" ySplit="3" topLeftCell="B7" activePane="bottomRight" state="frozen"/>
      <selection activeCell="A36" sqref="A36:L36"/>
      <selection pane="topRight" activeCell="A36" sqref="A36:L36"/>
      <selection pane="bottomLeft" activeCell="A36" sqref="A36:L36"/>
      <selection pane="bottomRight" activeCell="A11" sqref="A11:E11"/>
    </sheetView>
  </sheetViews>
  <sheetFormatPr baseColWidth="10" defaultColWidth="11.42578125" defaultRowHeight="15" x14ac:dyDescent="0.25"/>
  <cols>
    <col min="1" max="1" width="55" style="183" customWidth="1"/>
    <col min="2" max="2" width="9.7109375" style="183" customWidth="1"/>
    <col min="3" max="3" width="9.7109375" style="508" customWidth="1"/>
    <col min="4" max="23" width="9.7109375" style="183" customWidth="1"/>
    <col min="24" max="16384" width="11.42578125" style="183"/>
  </cols>
  <sheetData>
    <row r="1" spans="1:25" s="188" customFormat="1" ht="30" customHeight="1" x14ac:dyDescent="0.25">
      <c r="A1" s="552" t="s">
        <v>457</v>
      </c>
      <c r="B1" s="672"/>
      <c r="C1" s="672"/>
      <c r="D1" s="672"/>
      <c r="E1" s="672"/>
    </row>
    <row r="2" spans="1:25" x14ac:dyDescent="0.25">
      <c r="A2" s="61" t="s">
        <v>225</v>
      </c>
    </row>
    <row r="3" spans="1:25" s="138" customFormat="1" ht="56.25" x14ac:dyDescent="0.25">
      <c r="A3" s="175"/>
      <c r="B3" s="541">
        <v>2000</v>
      </c>
      <c r="C3" s="541">
        <v>2001</v>
      </c>
      <c r="D3" s="541">
        <v>2002</v>
      </c>
      <c r="E3" s="541">
        <v>2003</v>
      </c>
      <c r="F3" s="541">
        <v>2004</v>
      </c>
      <c r="G3" s="541">
        <v>2005</v>
      </c>
      <c r="H3" s="541">
        <v>2006</v>
      </c>
      <c r="I3" s="541">
        <v>2007</v>
      </c>
      <c r="J3" s="541">
        <v>2008</v>
      </c>
      <c r="K3" s="541">
        <v>2009</v>
      </c>
      <c r="L3" s="541">
        <v>2010</v>
      </c>
      <c r="M3" s="541">
        <v>2011</v>
      </c>
      <c r="N3" s="541">
        <v>2012</v>
      </c>
      <c r="O3" s="541">
        <v>2013</v>
      </c>
      <c r="P3" s="541">
        <v>2013</v>
      </c>
      <c r="Q3" s="541">
        <v>2014</v>
      </c>
      <c r="R3" s="541">
        <v>2015</v>
      </c>
      <c r="S3" s="541">
        <v>2016</v>
      </c>
      <c r="T3" s="541">
        <v>2017</v>
      </c>
      <c r="U3" s="541">
        <v>2018</v>
      </c>
      <c r="V3" s="137">
        <f>'5.1-8 source'!V3</f>
        <v>2019</v>
      </c>
      <c r="W3" s="137">
        <f>'5.1-8 source'!W3</f>
        <v>2020</v>
      </c>
      <c r="X3" s="137" t="s">
        <v>447</v>
      </c>
      <c r="Y3" s="137" t="s">
        <v>448</v>
      </c>
    </row>
    <row r="4" spans="1:25" x14ac:dyDescent="0.25">
      <c r="A4" s="29" t="s">
        <v>415</v>
      </c>
      <c r="B4" s="42">
        <v>9.9302543165773578</v>
      </c>
      <c r="C4" s="42">
        <v>9.4162314098126831</v>
      </c>
      <c r="D4" s="42">
        <v>9.9562445777224546</v>
      </c>
      <c r="E4" s="42">
        <v>9.8861682089918919</v>
      </c>
      <c r="F4" s="42">
        <v>10.347401864615705</v>
      </c>
      <c r="G4" s="42">
        <v>10.546302347351503</v>
      </c>
      <c r="H4" s="42">
        <v>11.682500567426478</v>
      </c>
      <c r="I4" s="42">
        <v>10.517804337111878</v>
      </c>
      <c r="J4" s="42">
        <v>10.436918970563703</v>
      </c>
      <c r="K4" s="42">
        <v>9.1480035361720926</v>
      </c>
      <c r="L4" s="42">
        <v>8.4406218280891085</v>
      </c>
      <c r="M4" s="42">
        <v>6.3</v>
      </c>
      <c r="N4" s="42">
        <v>6.7754340985899093</v>
      </c>
      <c r="O4" s="42">
        <v>6.5060614297363397</v>
      </c>
      <c r="P4" s="42">
        <v>6.5287386329025798</v>
      </c>
      <c r="Q4" s="42">
        <v>6.3344938282768899</v>
      </c>
      <c r="R4" s="42">
        <v>6.0350030175015101</v>
      </c>
      <c r="S4" s="42">
        <v>5.8210813658349698</v>
      </c>
      <c r="T4" s="42">
        <v>4.9930591705708798</v>
      </c>
      <c r="U4" s="42">
        <v>5.1942683934968299</v>
      </c>
      <c r="V4" s="276">
        <f>'5.1-8 source'!V4</f>
        <v>5.185691072227586</v>
      </c>
      <c r="W4" s="276">
        <f>'5.1-8 source'!W4</f>
        <v>4.6130393996247658</v>
      </c>
      <c r="X4" s="276">
        <f>W4-V4</f>
        <v>-0.57265167260282013</v>
      </c>
      <c r="Y4" s="276">
        <f>(W4-'5.1-8 source'!P4)+('5.1-8 source'!O4-'5.1-8 source'!L4)</f>
        <v>-3.8502596316305828</v>
      </c>
    </row>
    <row r="5" spans="1:25" ht="15" customHeight="1" x14ac:dyDescent="0.25">
      <c r="A5" s="29" t="s">
        <v>403</v>
      </c>
      <c r="B5" s="42">
        <v>19.5</v>
      </c>
      <c r="C5" s="42">
        <v>20.2</v>
      </c>
      <c r="D5" s="42">
        <v>24.2</v>
      </c>
      <c r="E5" s="42">
        <v>25.6</v>
      </c>
      <c r="F5" s="42">
        <v>24</v>
      </c>
      <c r="G5" s="42">
        <v>24.9</v>
      </c>
      <c r="H5" s="42">
        <v>30.3</v>
      </c>
      <c r="I5" s="42">
        <v>30.599999999999998</v>
      </c>
      <c r="J5" s="42">
        <v>29.100000000000005</v>
      </c>
      <c r="K5" s="42">
        <v>26.700000000000003</v>
      </c>
      <c r="L5" s="42">
        <v>25.1</v>
      </c>
      <c r="M5" s="42">
        <v>20.599999999999998</v>
      </c>
      <c r="N5" s="42">
        <v>21.728744581084669</v>
      </c>
      <c r="O5" s="42">
        <v>21.63474154216</v>
      </c>
      <c r="P5" s="42">
        <v>21.550269905533099</v>
      </c>
      <c r="Q5" s="42">
        <v>20.232773888842001</v>
      </c>
      <c r="R5" s="42">
        <v>19.393022427910299</v>
      </c>
      <c r="S5" s="42">
        <v>20.566070802663898</v>
      </c>
      <c r="T5" s="42">
        <v>17.7007142242492</v>
      </c>
      <c r="U5" s="42">
        <v>17.786528150134099</v>
      </c>
      <c r="V5" s="276">
        <f>'5.1-8 source'!V6</f>
        <v>19.869931140015304</v>
      </c>
      <c r="W5" s="276">
        <f>'5.1-8 source'!W6</f>
        <v>17.715481171548117</v>
      </c>
      <c r="X5" s="276">
        <f t="shared" ref="X5:X8" si="0">W5-V5</f>
        <v>-2.1544499684671869</v>
      </c>
      <c r="Y5" s="276">
        <f>(W5-'5.1-8 source'!P6)+('5.1-8 source'!O6-'5.1-8 source'!L6)</f>
        <v>-7.3000471918249836</v>
      </c>
    </row>
    <row r="6" spans="1:25" ht="15" customHeight="1" x14ac:dyDescent="0.25">
      <c r="A6" s="29" t="s">
        <v>416</v>
      </c>
      <c r="B6" s="42">
        <v>8.1</v>
      </c>
      <c r="C6" s="42">
        <v>8.1</v>
      </c>
      <c r="D6" s="42">
        <v>9.1999999999999993</v>
      </c>
      <c r="E6" s="42">
        <v>9.8000000000000007</v>
      </c>
      <c r="F6" s="42">
        <v>6.8000000000000007</v>
      </c>
      <c r="G6" s="42">
        <v>7.3999999999999995</v>
      </c>
      <c r="H6" s="42">
        <v>6.9</v>
      </c>
      <c r="I6" s="42">
        <v>6.8000000000000007</v>
      </c>
      <c r="J6" s="42">
        <v>6.4</v>
      </c>
      <c r="K6" s="42">
        <v>5</v>
      </c>
      <c r="L6" s="42">
        <v>4.8</v>
      </c>
      <c r="M6" s="42">
        <v>3</v>
      </c>
      <c r="N6" s="42">
        <v>1.7000000000000002</v>
      </c>
      <c r="O6" s="42">
        <v>0</v>
      </c>
      <c r="P6" s="42">
        <v>0.89999999999999991</v>
      </c>
      <c r="Q6" s="42">
        <v>1.7260000000000002</v>
      </c>
      <c r="R6" s="42">
        <v>1.204</v>
      </c>
      <c r="S6" s="42">
        <v>1.0659999999999998</v>
      </c>
      <c r="T6" s="42">
        <v>0.6</v>
      </c>
      <c r="U6" s="42">
        <v>0.92999999999999994</v>
      </c>
      <c r="V6" s="276">
        <f>'5.1-8 source'!V7</f>
        <v>0.67243035542747354</v>
      </c>
      <c r="W6" s="276">
        <f>'5.1-8 source'!W7</f>
        <v>1.0659898477157361</v>
      </c>
      <c r="X6" s="276">
        <f t="shared" si="0"/>
        <v>0.39355949228826259</v>
      </c>
      <c r="Y6" s="481">
        <f>W6-'5.1-8 source'!L7</f>
        <v>-3.7340101522842639</v>
      </c>
    </row>
    <row r="7" spans="1:25" ht="15" customHeight="1" x14ac:dyDescent="0.25">
      <c r="A7" s="29" t="s">
        <v>150</v>
      </c>
      <c r="B7" s="42">
        <v>50.9</v>
      </c>
      <c r="C7" s="42">
        <v>52.6</v>
      </c>
      <c r="D7" s="42">
        <v>52.7</v>
      </c>
      <c r="E7" s="42">
        <v>53</v>
      </c>
      <c r="F7" s="42">
        <v>50.8</v>
      </c>
      <c r="G7" s="42">
        <v>52.300000000000004</v>
      </c>
      <c r="H7" s="42">
        <v>50.9</v>
      </c>
      <c r="I7" s="42">
        <v>48.5</v>
      </c>
      <c r="J7" s="42">
        <v>46.9</v>
      </c>
      <c r="K7" s="42">
        <v>47.699999999999996</v>
      </c>
      <c r="L7" s="42">
        <v>45.300000000000004</v>
      </c>
      <c r="M7" s="42">
        <v>39.1</v>
      </c>
      <c r="N7" s="42">
        <v>33.700000000000003</v>
      </c>
      <c r="O7" s="42">
        <v>0</v>
      </c>
      <c r="P7" s="42">
        <v>31.6</v>
      </c>
      <c r="Q7" s="42">
        <v>34.300000000000004</v>
      </c>
      <c r="R7" s="42">
        <v>32.960199004975124</v>
      </c>
      <c r="S7" s="42">
        <v>31.1</v>
      </c>
      <c r="T7" s="42">
        <v>27.900000000000002</v>
      </c>
      <c r="U7" s="42">
        <v>28.199999999999996</v>
      </c>
      <c r="V7" s="276">
        <f>'5.1-8 source'!V8</f>
        <v>28.768099287520108</v>
      </c>
      <c r="W7" s="276">
        <f>'5.1-8 source'!W8</f>
        <v>28.398999518116526</v>
      </c>
      <c r="X7" s="276">
        <f t="shared" si="0"/>
        <v>-0.36909976940358291</v>
      </c>
      <c r="Y7" s="481">
        <f>W7-'5.1-8 source'!L8</f>
        <v>-16.901000481883479</v>
      </c>
    </row>
    <row r="8" spans="1:25" ht="15" customHeight="1" x14ac:dyDescent="0.25">
      <c r="A8" s="29" t="s">
        <v>151</v>
      </c>
      <c r="B8" s="42">
        <v>37.9</v>
      </c>
      <c r="C8" s="42">
        <v>36.6</v>
      </c>
      <c r="D8" s="42">
        <v>34.699999999999996</v>
      </c>
      <c r="E8" s="42">
        <v>31.900000000000002</v>
      </c>
      <c r="F8" s="42">
        <v>32.1</v>
      </c>
      <c r="G8" s="42">
        <v>32.200000000000003</v>
      </c>
      <c r="H8" s="42">
        <v>30.7</v>
      </c>
      <c r="I8" s="42">
        <v>29.7</v>
      </c>
      <c r="J8" s="42">
        <v>26.3</v>
      </c>
      <c r="K8" s="42">
        <v>25.7</v>
      </c>
      <c r="L8" s="42">
        <v>24.6</v>
      </c>
      <c r="M8" s="42">
        <v>22.6</v>
      </c>
      <c r="N8" s="42">
        <v>18</v>
      </c>
      <c r="O8" s="42">
        <v>0</v>
      </c>
      <c r="P8" s="42">
        <v>16.2</v>
      </c>
      <c r="Q8" s="42">
        <v>19</v>
      </c>
      <c r="R8" s="42">
        <v>19.119123906078141</v>
      </c>
      <c r="S8" s="42">
        <v>17.899999999999999</v>
      </c>
      <c r="T8" s="42">
        <v>16.400000000000002</v>
      </c>
      <c r="U8" s="42">
        <v>16.7</v>
      </c>
      <c r="V8" s="276">
        <f>'5.1-8 source'!V9</f>
        <v>18.774070620667288</v>
      </c>
      <c r="W8" s="276">
        <f>'5.1-8 source'!W9</f>
        <v>20.22510973012907</v>
      </c>
      <c r="X8" s="276">
        <f t="shared" si="0"/>
        <v>1.4510391094617816</v>
      </c>
      <c r="Y8" s="481">
        <f>W8-'5.1-8 source'!L9</f>
        <v>-4.3748902698709315</v>
      </c>
    </row>
    <row r="9" spans="1:25" x14ac:dyDescent="0.25">
      <c r="A9" s="550" t="s">
        <v>404</v>
      </c>
      <c r="B9" s="665"/>
      <c r="C9" s="665"/>
      <c r="D9" s="665"/>
      <c r="E9" s="665"/>
    </row>
    <row r="10" spans="1:25" ht="43.5" customHeight="1" x14ac:dyDescent="0.25">
      <c r="A10" s="562" t="s">
        <v>641</v>
      </c>
      <c r="B10" s="583"/>
      <c r="C10" s="583"/>
      <c r="D10" s="583"/>
      <c r="E10" s="583"/>
    </row>
    <row r="11" spans="1:25" ht="34.5" customHeight="1" x14ac:dyDescent="0.25">
      <c r="A11" s="562" t="s">
        <v>640</v>
      </c>
      <c r="B11" s="583"/>
      <c r="C11" s="583"/>
      <c r="D11" s="583"/>
      <c r="E11" s="583"/>
    </row>
    <row r="12" spans="1:25" x14ac:dyDescent="0.25">
      <c r="A12" s="673"/>
      <c r="B12" s="583"/>
      <c r="C12" s="583"/>
      <c r="D12" s="583"/>
      <c r="E12" s="583"/>
    </row>
    <row r="14" spans="1:25" x14ac:dyDescent="0.25">
      <c r="A14" s="187"/>
    </row>
    <row r="15" spans="1:25" x14ac:dyDescent="0.25">
      <c r="A15" s="184"/>
    </row>
    <row r="16" spans="1:25" x14ac:dyDescent="0.25">
      <c r="A16" s="173"/>
    </row>
  </sheetData>
  <mergeCells count="5">
    <mergeCell ref="A10:E10"/>
    <mergeCell ref="A9:E9"/>
    <mergeCell ref="A1:E1"/>
    <mergeCell ref="A11:E11"/>
    <mergeCell ref="A12:E1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2">
    <tabColor theme="7"/>
  </sheetPr>
  <dimension ref="A1:W18"/>
  <sheetViews>
    <sheetView workbookViewId="0">
      <pane xSplit="1" ySplit="3" topLeftCell="B4" activePane="bottomRight" state="frozen"/>
      <selection activeCell="A22" sqref="A22:K22"/>
      <selection pane="topRight" activeCell="A22" sqref="A22:K22"/>
      <selection pane="bottomLeft" activeCell="A22" sqref="A22:K22"/>
      <selection pane="bottomRight" activeCell="W7" sqref="W7"/>
    </sheetView>
  </sheetViews>
  <sheetFormatPr baseColWidth="10" defaultColWidth="11.42578125" defaultRowHeight="15" x14ac:dyDescent="0.25"/>
  <cols>
    <col min="1" max="1" width="37" style="27" customWidth="1"/>
    <col min="2" max="14" width="4.42578125" style="27" bestFit="1" customWidth="1"/>
    <col min="15" max="15" width="4.42578125" style="396" customWidth="1"/>
    <col min="16" max="16" width="4.42578125" style="104" bestFit="1" customWidth="1"/>
    <col min="17" max="17" width="4.42578125" style="27" bestFit="1" customWidth="1"/>
    <col min="18" max="18" width="4.42578125" style="274" bestFit="1" customWidth="1"/>
    <col min="19" max="19" width="4.42578125" style="191" bestFit="1" customWidth="1"/>
    <col min="20" max="20" width="4.42578125" style="410" customWidth="1"/>
    <col min="21" max="21" width="4.140625" style="289" customWidth="1"/>
    <col min="22" max="22" width="4.140625" style="536" customWidth="1"/>
    <col min="23" max="23" width="4.140625" style="508" customWidth="1"/>
    <col min="24" max="16384" width="11.42578125" style="27"/>
  </cols>
  <sheetData>
    <row r="1" spans="1:23" s="87" customFormat="1" ht="15" customHeight="1" x14ac:dyDescent="0.25">
      <c r="A1" s="552"/>
      <c r="B1" s="552"/>
      <c r="C1" s="552"/>
      <c r="D1" s="552"/>
      <c r="E1" s="552"/>
      <c r="F1" s="552"/>
      <c r="G1" s="552"/>
      <c r="H1" s="552"/>
      <c r="I1" s="552"/>
      <c r="J1" s="552"/>
      <c r="K1" s="552"/>
      <c r="L1" s="552"/>
      <c r="M1" s="552"/>
      <c r="N1" s="552"/>
      <c r="O1" s="552"/>
      <c r="P1" s="552"/>
      <c r="Q1" s="552"/>
      <c r="R1" s="552"/>
      <c r="S1" s="552"/>
      <c r="T1" s="552"/>
      <c r="U1" s="552"/>
      <c r="V1" s="552"/>
      <c r="W1" s="552"/>
    </row>
    <row r="2" spans="1:23" x14ac:dyDescent="0.25">
      <c r="A2" s="61" t="s">
        <v>225</v>
      </c>
      <c r="B2" s="46"/>
      <c r="C2" s="46"/>
    </row>
    <row r="3" spans="1:23" s="138" customFormat="1" x14ac:dyDescent="0.25">
      <c r="A3" s="75"/>
      <c r="B3" s="75">
        <v>2000</v>
      </c>
      <c r="C3" s="75">
        <v>2001</v>
      </c>
      <c r="D3" s="75">
        <v>2002</v>
      </c>
      <c r="E3" s="75">
        <v>2003</v>
      </c>
      <c r="F3" s="75">
        <v>2004</v>
      </c>
      <c r="G3" s="75">
        <v>2005</v>
      </c>
      <c r="H3" s="75">
        <v>2006</v>
      </c>
      <c r="I3" s="75">
        <v>2007</v>
      </c>
      <c r="J3" s="75">
        <v>2008</v>
      </c>
      <c r="K3" s="75">
        <v>2009</v>
      </c>
      <c r="L3" s="75">
        <v>2010</v>
      </c>
      <c r="M3" s="75">
        <v>2011</v>
      </c>
      <c r="N3" s="163">
        <v>2012</v>
      </c>
      <c r="O3" s="395">
        <v>2013</v>
      </c>
      <c r="P3" s="395">
        <v>2013</v>
      </c>
      <c r="Q3" s="163">
        <v>2014</v>
      </c>
      <c r="R3" s="137">
        <v>2015</v>
      </c>
      <c r="S3" s="137">
        <v>2016</v>
      </c>
      <c r="T3" s="137">
        <v>2017</v>
      </c>
      <c r="U3" s="137">
        <v>2018</v>
      </c>
      <c r="V3" s="137">
        <v>2019</v>
      </c>
      <c r="W3" s="137">
        <v>2020</v>
      </c>
    </row>
    <row r="4" spans="1:23" ht="30" customHeight="1" x14ac:dyDescent="0.25">
      <c r="A4" s="78" t="s">
        <v>253</v>
      </c>
      <c r="B4" s="42">
        <v>9.9302543165773578</v>
      </c>
      <c r="C4" s="42">
        <v>9.4162314098126831</v>
      </c>
      <c r="D4" s="42">
        <v>9.9562445777224546</v>
      </c>
      <c r="E4" s="42">
        <v>9.8861682089918919</v>
      </c>
      <c r="F4" s="42">
        <v>10.347401864615705</v>
      </c>
      <c r="G4" s="42">
        <v>10.546302347351503</v>
      </c>
      <c r="H4" s="42">
        <v>11.682500567426478</v>
      </c>
      <c r="I4" s="42">
        <v>10.517804337111878</v>
      </c>
      <c r="J4" s="42">
        <v>10.436918970563703</v>
      </c>
      <c r="K4" s="42">
        <v>9.1480035361720926</v>
      </c>
      <c r="L4" s="42">
        <v>8.4406218280891085</v>
      </c>
      <c r="M4" s="42">
        <v>6.3</v>
      </c>
      <c r="N4" s="42">
        <v>6.7754340985899093</v>
      </c>
      <c r="O4" s="42">
        <v>6.5060614297363397</v>
      </c>
      <c r="P4" s="257">
        <v>6.5287386329025798</v>
      </c>
      <c r="Q4" s="257">
        <v>6.3344938282768899</v>
      </c>
      <c r="R4" s="257">
        <v>6.0350030175015101</v>
      </c>
      <c r="S4" s="257">
        <v>5.8210813658349698</v>
      </c>
      <c r="T4" s="257">
        <v>4.9930591705708798</v>
      </c>
      <c r="U4" s="257">
        <v>5.1942683934968299</v>
      </c>
      <c r="V4" s="257">
        <v>5.185691072227586</v>
      </c>
      <c r="W4" s="257">
        <v>4.6130393996247658</v>
      </c>
    </row>
    <row r="5" spans="1:23" ht="30" customHeight="1" x14ac:dyDescent="0.25">
      <c r="A5" s="29" t="s">
        <v>252</v>
      </c>
      <c r="B5" s="42">
        <v>10.511050215310155</v>
      </c>
      <c r="C5" s="42">
        <v>10.038334204565254</v>
      </c>
      <c r="D5" s="42">
        <v>10.583403868459826</v>
      </c>
      <c r="E5" s="42">
        <v>10.404624277456648</v>
      </c>
      <c r="F5" s="42">
        <v>10.979438732981384</v>
      </c>
      <c r="G5" s="42">
        <v>11.056570485458996</v>
      </c>
      <c r="H5" s="42">
        <v>11.649625529143602</v>
      </c>
      <c r="I5" s="42">
        <v>10.734803843172955</v>
      </c>
      <c r="J5" s="42">
        <v>10.708848949125908</v>
      </c>
      <c r="K5" s="42">
        <v>9.5530095207358396</v>
      </c>
      <c r="L5" s="42">
        <v>9.0177616092445962</v>
      </c>
      <c r="M5" s="42">
        <v>6.4</v>
      </c>
      <c r="N5" s="42">
        <v>7.2079569674210902</v>
      </c>
      <c r="O5" s="42">
        <v>6.6000000000000005</v>
      </c>
      <c r="P5" s="257">
        <v>6.6169234347880606</v>
      </c>
      <c r="Q5" s="257">
        <v>6.4395749843744294</v>
      </c>
      <c r="R5" s="257">
        <v>5.9976931949250298</v>
      </c>
      <c r="S5" s="257">
        <v>5.5231464057207402</v>
      </c>
      <c r="T5" s="257">
        <v>4.6708558755334497</v>
      </c>
      <c r="U5" s="257">
        <v>4.71973804661644</v>
      </c>
      <c r="V5" s="257">
        <v>4.6727631343015954</v>
      </c>
      <c r="W5" s="257">
        <v>4.2389245118041385</v>
      </c>
    </row>
    <row r="6" spans="1:23" ht="30" customHeight="1" x14ac:dyDescent="0.25">
      <c r="A6" s="29" t="s">
        <v>153</v>
      </c>
      <c r="B6" s="42">
        <v>19.5</v>
      </c>
      <c r="C6" s="42">
        <v>20.2</v>
      </c>
      <c r="D6" s="42">
        <v>24.2</v>
      </c>
      <c r="E6" s="42">
        <v>25.6</v>
      </c>
      <c r="F6" s="42">
        <v>24</v>
      </c>
      <c r="G6" s="42">
        <v>24.9</v>
      </c>
      <c r="H6" s="42">
        <v>30.3</v>
      </c>
      <c r="I6" s="42">
        <v>30.599999999999998</v>
      </c>
      <c r="J6" s="42">
        <v>29.100000000000005</v>
      </c>
      <c r="K6" s="42">
        <v>26.700000000000003</v>
      </c>
      <c r="L6" s="42">
        <v>25.1</v>
      </c>
      <c r="M6" s="42">
        <v>20.599999999999998</v>
      </c>
      <c r="N6" s="42">
        <v>21.728744581084669</v>
      </c>
      <c r="O6" s="42">
        <v>21.63474154216</v>
      </c>
      <c r="P6" s="257">
        <v>21.550269905533099</v>
      </c>
      <c r="Q6" s="257">
        <v>20.232773888842001</v>
      </c>
      <c r="R6" s="257">
        <v>19.393022427910299</v>
      </c>
      <c r="S6" s="257">
        <v>20.566070802663898</v>
      </c>
      <c r="T6" s="257">
        <v>17.7007142242492</v>
      </c>
      <c r="U6" s="257">
        <v>17.786528150134099</v>
      </c>
      <c r="V6" s="257">
        <v>19.869931140015304</v>
      </c>
      <c r="W6" s="257">
        <v>17.715481171548117</v>
      </c>
    </row>
    <row r="7" spans="1:23" ht="30" customHeight="1" x14ac:dyDescent="0.25">
      <c r="A7" s="29" t="s">
        <v>416</v>
      </c>
      <c r="B7" s="42">
        <v>8.1</v>
      </c>
      <c r="C7" s="42">
        <v>8.1</v>
      </c>
      <c r="D7" s="42">
        <v>9.1999999999999993</v>
      </c>
      <c r="E7" s="42">
        <v>9.8000000000000007</v>
      </c>
      <c r="F7" s="42">
        <v>6.8000000000000007</v>
      </c>
      <c r="G7" s="42">
        <v>7.3999999999999995</v>
      </c>
      <c r="H7" s="42">
        <v>6.9</v>
      </c>
      <c r="I7" s="42">
        <v>6.8000000000000007</v>
      </c>
      <c r="J7" s="42">
        <v>6.4</v>
      </c>
      <c r="K7" s="42">
        <v>5</v>
      </c>
      <c r="L7" s="42">
        <v>4.8</v>
      </c>
      <c r="M7" s="42">
        <v>3</v>
      </c>
      <c r="N7" s="42">
        <v>1.7000000000000002</v>
      </c>
      <c r="O7" s="42"/>
      <c r="P7" s="42">
        <v>0.89999999999999991</v>
      </c>
      <c r="Q7" s="42">
        <v>1.7260000000000002</v>
      </c>
      <c r="R7" s="276">
        <v>1.204</v>
      </c>
      <c r="S7" s="257">
        <v>1.0659999999999998</v>
      </c>
      <c r="T7" s="257">
        <v>0.6</v>
      </c>
      <c r="U7" s="257">
        <v>0.92999999999999994</v>
      </c>
      <c r="V7" s="257">
        <v>0.67243035542747354</v>
      </c>
      <c r="W7" s="257">
        <v>1.0659898477157361</v>
      </c>
    </row>
    <row r="8" spans="1:23" ht="30" customHeight="1" x14ac:dyDescent="0.25">
      <c r="A8" s="29" t="s">
        <v>150</v>
      </c>
      <c r="B8" s="42">
        <v>50.9</v>
      </c>
      <c r="C8" s="42">
        <v>52.6</v>
      </c>
      <c r="D8" s="42">
        <v>52.7</v>
      </c>
      <c r="E8" s="42">
        <v>53</v>
      </c>
      <c r="F8" s="42">
        <v>50.8</v>
      </c>
      <c r="G8" s="42">
        <v>52.300000000000004</v>
      </c>
      <c r="H8" s="42">
        <v>50.9</v>
      </c>
      <c r="I8" s="42">
        <v>48.5</v>
      </c>
      <c r="J8" s="42">
        <v>46.9</v>
      </c>
      <c r="K8" s="42">
        <v>47.699999999999996</v>
      </c>
      <c r="L8" s="42">
        <v>45.300000000000004</v>
      </c>
      <c r="M8" s="42">
        <v>39.1</v>
      </c>
      <c r="N8" s="42">
        <v>33.700000000000003</v>
      </c>
      <c r="O8" s="42"/>
      <c r="P8" s="42">
        <v>31.6</v>
      </c>
      <c r="Q8" s="42">
        <v>34.300000000000004</v>
      </c>
      <c r="R8" s="276">
        <v>32.960199004975124</v>
      </c>
      <c r="S8" s="257">
        <v>31.1</v>
      </c>
      <c r="T8" s="257">
        <v>27.900000000000002</v>
      </c>
      <c r="U8" s="257">
        <v>28.199999999999996</v>
      </c>
      <c r="V8" s="257">
        <v>28.768099287520108</v>
      </c>
      <c r="W8" s="257">
        <v>28.398999518116526</v>
      </c>
    </row>
    <row r="9" spans="1:23" ht="30" customHeight="1" x14ac:dyDescent="0.25">
      <c r="A9" s="29" t="s">
        <v>151</v>
      </c>
      <c r="B9" s="42">
        <v>37.9</v>
      </c>
      <c r="C9" s="42">
        <v>36.6</v>
      </c>
      <c r="D9" s="42">
        <v>34.699999999999996</v>
      </c>
      <c r="E9" s="42">
        <v>31.900000000000002</v>
      </c>
      <c r="F9" s="42">
        <v>32.1</v>
      </c>
      <c r="G9" s="42">
        <v>32.200000000000003</v>
      </c>
      <c r="H9" s="42">
        <v>30.7</v>
      </c>
      <c r="I9" s="42">
        <v>29.7</v>
      </c>
      <c r="J9" s="42">
        <v>26.3</v>
      </c>
      <c r="K9" s="42">
        <v>25.7</v>
      </c>
      <c r="L9" s="42">
        <v>24.6</v>
      </c>
      <c r="M9" s="42">
        <v>22.6</v>
      </c>
      <c r="N9" s="42">
        <v>18</v>
      </c>
      <c r="O9" s="42"/>
      <c r="P9" s="42">
        <v>16.2</v>
      </c>
      <c r="Q9" s="42">
        <v>19</v>
      </c>
      <c r="R9" s="276">
        <v>19.119123906078141</v>
      </c>
      <c r="S9" s="257">
        <v>17.899999999999999</v>
      </c>
      <c r="T9" s="257">
        <v>16.400000000000002</v>
      </c>
      <c r="U9" s="257">
        <v>16.7</v>
      </c>
      <c r="V9" s="257">
        <v>18.774070620667288</v>
      </c>
      <c r="W9" s="257">
        <v>20.22510973012907</v>
      </c>
    </row>
    <row r="10" spans="1:23" ht="30" customHeight="1" x14ac:dyDescent="0.25">
      <c r="A10" s="29" t="s">
        <v>154</v>
      </c>
      <c r="B10" s="42">
        <v>44.7</v>
      </c>
      <c r="C10" s="42">
        <v>44.6</v>
      </c>
      <c r="D10" s="42">
        <v>43.6</v>
      </c>
      <c r="E10" s="42">
        <v>41.699999999999996</v>
      </c>
      <c r="F10" s="42">
        <v>41.699999999999996</v>
      </c>
      <c r="G10" s="42">
        <v>42.199999999999996</v>
      </c>
      <c r="H10" s="42">
        <v>41.8</v>
      </c>
      <c r="I10" s="42">
        <v>39.800000000000004</v>
      </c>
      <c r="J10" s="42">
        <v>37.1</v>
      </c>
      <c r="K10" s="42">
        <v>37.299999999999997</v>
      </c>
      <c r="L10" s="42">
        <v>35.6</v>
      </c>
      <c r="M10" s="42">
        <v>31.3</v>
      </c>
      <c r="N10" s="42">
        <v>27.200000000000003</v>
      </c>
      <c r="O10" s="42"/>
      <c r="P10" s="42">
        <v>25.4</v>
      </c>
      <c r="Q10" s="42">
        <v>28.199999999999996</v>
      </c>
      <c r="R10" s="276">
        <v>27.587935034802786</v>
      </c>
      <c r="S10" s="257">
        <v>26</v>
      </c>
      <c r="T10" s="257">
        <v>23.5</v>
      </c>
      <c r="U10" s="257">
        <v>23.9</v>
      </c>
      <c r="V10" s="257">
        <v>25.152177420537718</v>
      </c>
      <c r="W10" s="257">
        <v>25.57441057215798</v>
      </c>
    </row>
    <row r="11" spans="1:23" ht="15" customHeight="1" x14ac:dyDescent="0.25">
      <c r="A11" s="556"/>
      <c r="B11" s="584"/>
      <c r="C11" s="584"/>
      <c r="D11" s="584"/>
      <c r="E11" s="584"/>
      <c r="F11" s="584"/>
      <c r="G11" s="584"/>
      <c r="H11" s="584"/>
      <c r="I11" s="584"/>
      <c r="J11" s="584"/>
      <c r="K11" s="584"/>
      <c r="L11" s="584"/>
      <c r="M11" s="584"/>
      <c r="N11" s="584"/>
      <c r="O11" s="584"/>
      <c r="P11" s="584"/>
      <c r="Q11" s="584"/>
      <c r="R11" s="584"/>
      <c r="S11" s="584"/>
      <c r="T11" s="584"/>
      <c r="U11" s="584"/>
      <c r="V11" s="584"/>
      <c r="W11" s="584"/>
    </row>
    <row r="12" spans="1:23" ht="39" customHeight="1" x14ac:dyDescent="0.25">
      <c r="A12" s="562"/>
      <c r="B12" s="587"/>
      <c r="C12" s="587"/>
      <c r="D12" s="587"/>
      <c r="E12" s="587"/>
      <c r="F12" s="587"/>
      <c r="G12" s="587"/>
      <c r="H12" s="587"/>
      <c r="I12" s="587"/>
      <c r="J12" s="587"/>
      <c r="K12" s="587"/>
      <c r="L12" s="587"/>
      <c r="M12" s="587"/>
      <c r="N12" s="587"/>
      <c r="O12" s="587"/>
      <c r="P12" s="587"/>
      <c r="Q12" s="587"/>
      <c r="R12" s="587"/>
      <c r="S12" s="587"/>
      <c r="T12" s="587"/>
      <c r="U12" s="587"/>
      <c r="V12" s="587"/>
      <c r="W12" s="587"/>
    </row>
    <row r="13" spans="1:23" ht="23.25" customHeight="1" x14ac:dyDescent="0.25">
      <c r="A13" s="562"/>
      <c r="B13" s="587"/>
      <c r="C13" s="587"/>
      <c r="D13" s="587"/>
      <c r="E13" s="587"/>
      <c r="F13" s="587"/>
      <c r="G13" s="587"/>
      <c r="H13" s="587"/>
      <c r="I13" s="587"/>
      <c r="J13" s="587"/>
      <c r="K13" s="587"/>
      <c r="L13" s="587"/>
      <c r="M13" s="587"/>
      <c r="N13" s="587"/>
      <c r="O13" s="587"/>
      <c r="P13" s="587"/>
      <c r="Q13" s="587"/>
      <c r="R13" s="587"/>
      <c r="S13" s="587"/>
      <c r="T13" s="587"/>
      <c r="U13" s="587"/>
      <c r="V13" s="587"/>
      <c r="W13" s="587"/>
    </row>
    <row r="14" spans="1:23" ht="15" customHeight="1" x14ac:dyDescent="0.25">
      <c r="A14" s="676"/>
      <c r="B14" s="588"/>
      <c r="C14" s="588"/>
      <c r="D14" s="588"/>
      <c r="E14" s="588"/>
      <c r="F14" s="588"/>
      <c r="G14" s="588"/>
      <c r="H14" s="588"/>
      <c r="I14" s="588"/>
      <c r="J14" s="588"/>
      <c r="K14" s="588"/>
      <c r="L14" s="588"/>
      <c r="M14" s="588"/>
      <c r="N14" s="588"/>
      <c r="O14" s="588"/>
      <c r="P14" s="588"/>
      <c r="Q14" s="588"/>
      <c r="R14" s="588"/>
      <c r="S14" s="588"/>
      <c r="T14" s="588"/>
      <c r="U14" s="588"/>
      <c r="V14" s="588"/>
      <c r="W14" s="588"/>
    </row>
    <row r="16" spans="1:23" x14ac:dyDescent="0.25">
      <c r="A16" s="674"/>
      <c r="B16" s="674"/>
      <c r="C16" s="674"/>
      <c r="D16" s="674"/>
      <c r="E16" s="674"/>
      <c r="F16" s="674"/>
      <c r="J16" s="100"/>
    </row>
    <row r="17" spans="1:12" x14ac:dyDescent="0.25">
      <c r="A17" s="675"/>
      <c r="B17" s="675"/>
      <c r="C17" s="675"/>
      <c r="D17" s="675"/>
      <c r="E17" s="675"/>
      <c r="F17" s="675"/>
    </row>
    <row r="18" spans="1:12" x14ac:dyDescent="0.25">
      <c r="A18" s="552"/>
      <c r="B18" s="552"/>
      <c r="C18" s="552"/>
      <c r="D18" s="654"/>
      <c r="E18" s="654"/>
      <c r="F18" s="654"/>
      <c r="G18" s="654"/>
      <c r="H18" s="654"/>
      <c r="I18" s="654"/>
      <c r="J18" s="654"/>
      <c r="K18" s="654"/>
      <c r="L18" s="654"/>
    </row>
  </sheetData>
  <mergeCells count="8">
    <mergeCell ref="A1:W1"/>
    <mergeCell ref="A16:F16"/>
    <mergeCell ref="A17:F17"/>
    <mergeCell ref="A18:L18"/>
    <mergeCell ref="A11:W11"/>
    <mergeCell ref="A12:W12"/>
    <mergeCell ref="A13:W13"/>
    <mergeCell ref="A14:W1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sheetPr>
  <dimension ref="A1:H39"/>
  <sheetViews>
    <sheetView zoomScaleNormal="100" workbookViewId="0">
      <pane xSplit="2" ySplit="3" topLeftCell="C28" activePane="bottomRight" state="frozen"/>
      <selection sqref="A1:XFD1048576"/>
      <selection pane="topRight" sqref="A1:XFD1048576"/>
      <selection pane="bottomLeft" sqref="A1:XFD1048576"/>
      <selection pane="bottomRight" activeCell="A30" sqref="A30:D30"/>
    </sheetView>
  </sheetViews>
  <sheetFormatPr baseColWidth="10" defaultColWidth="11.42578125" defaultRowHeight="15" x14ac:dyDescent="0.25"/>
  <cols>
    <col min="1" max="1" width="13.7109375" style="160" customWidth="1"/>
    <col min="2" max="2" width="60.140625" style="59" customWidth="1"/>
    <col min="3" max="3" width="19.7109375" style="59" customWidth="1"/>
    <col min="4" max="4" width="11.5703125" style="59" customWidth="1"/>
    <col min="5" max="16384" width="11.42578125" style="59"/>
  </cols>
  <sheetData>
    <row r="1" spans="1:4" s="306" customFormat="1" ht="24" customHeight="1" x14ac:dyDescent="0.25">
      <c r="A1" s="552" t="s">
        <v>359</v>
      </c>
      <c r="B1" s="552"/>
      <c r="C1" s="552"/>
      <c r="D1" s="553"/>
    </row>
    <row r="2" spans="1:4" s="306" customFormat="1" x14ac:dyDescent="0.25">
      <c r="A2" s="299"/>
      <c r="B2" s="299"/>
      <c r="C2" s="299"/>
    </row>
    <row r="3" spans="1:4" ht="22.5" x14ac:dyDescent="0.25">
      <c r="A3" s="300"/>
      <c r="B3" s="304"/>
      <c r="C3" s="303" t="s">
        <v>486</v>
      </c>
      <c r="D3" s="303" t="s">
        <v>487</v>
      </c>
    </row>
    <row r="4" spans="1:4" ht="22.5" x14ac:dyDescent="0.25">
      <c r="A4" s="547" t="s">
        <v>633</v>
      </c>
      <c r="B4" s="302" t="s">
        <v>4</v>
      </c>
      <c r="C4" s="96" t="s">
        <v>5</v>
      </c>
      <c r="D4" s="96" t="s">
        <v>488</v>
      </c>
    </row>
    <row r="5" spans="1:4" ht="22.5" x14ac:dyDescent="0.25">
      <c r="A5" s="547"/>
      <c r="B5" s="302" t="s">
        <v>6</v>
      </c>
      <c r="C5" s="96" t="s">
        <v>5</v>
      </c>
      <c r="D5" s="96" t="s">
        <v>269</v>
      </c>
    </row>
    <row r="6" spans="1:4" ht="22.5" x14ac:dyDescent="0.25">
      <c r="A6" s="547"/>
      <c r="B6" s="302" t="s">
        <v>7</v>
      </c>
      <c r="C6" s="96" t="s">
        <v>8</v>
      </c>
      <c r="D6" s="96" t="s">
        <v>9</v>
      </c>
    </row>
    <row r="7" spans="1:4" x14ac:dyDescent="0.25">
      <c r="A7" s="547"/>
      <c r="B7" s="302" t="s">
        <v>10</v>
      </c>
      <c r="C7" s="96" t="s">
        <v>11</v>
      </c>
      <c r="D7" s="96" t="s">
        <v>12</v>
      </c>
    </row>
    <row r="8" spans="1:4" x14ac:dyDescent="0.25">
      <c r="A8" s="547"/>
      <c r="B8" s="302" t="s">
        <v>489</v>
      </c>
      <c r="C8" s="96" t="s">
        <v>11</v>
      </c>
      <c r="D8" s="96" t="s">
        <v>12</v>
      </c>
    </row>
    <row r="9" spans="1:4" x14ac:dyDescent="0.25">
      <c r="A9" s="547"/>
      <c r="B9" s="302" t="s">
        <v>13</v>
      </c>
      <c r="C9" s="96" t="s">
        <v>11</v>
      </c>
      <c r="D9" s="96" t="s">
        <v>12</v>
      </c>
    </row>
    <row r="10" spans="1:4" x14ac:dyDescent="0.25">
      <c r="A10" s="547"/>
      <c r="B10" s="302" t="s">
        <v>490</v>
      </c>
      <c r="C10" s="96" t="s">
        <v>11</v>
      </c>
      <c r="D10" s="96" t="s">
        <v>12</v>
      </c>
    </row>
    <row r="11" spans="1:4" x14ac:dyDescent="0.25">
      <c r="A11" s="547"/>
      <c r="B11" s="286" t="s">
        <v>14</v>
      </c>
      <c r="C11" s="96" t="s">
        <v>11</v>
      </c>
      <c r="D11" s="96" t="s">
        <v>12</v>
      </c>
    </row>
    <row r="12" spans="1:4" ht="22.5" x14ac:dyDescent="0.25">
      <c r="A12" s="547"/>
      <c r="B12" s="286" t="s">
        <v>362</v>
      </c>
      <c r="C12" s="96" t="s">
        <v>11</v>
      </c>
      <c r="D12" s="96" t="s">
        <v>12</v>
      </c>
    </row>
    <row r="13" spans="1:4" ht="22.5" x14ac:dyDescent="0.25">
      <c r="A13" s="547"/>
      <c r="B13" s="286" t="s">
        <v>491</v>
      </c>
      <c r="C13" s="96" t="s">
        <v>11</v>
      </c>
      <c r="D13" s="96" t="s">
        <v>15</v>
      </c>
    </row>
    <row r="14" spans="1:4" ht="55.9" customHeight="1" x14ac:dyDescent="0.25">
      <c r="A14" s="547" t="s">
        <v>16</v>
      </c>
      <c r="B14" s="302" t="s">
        <v>268</v>
      </c>
      <c r="C14" s="96" t="s">
        <v>307</v>
      </c>
      <c r="D14" s="96" t="s">
        <v>12</v>
      </c>
    </row>
    <row r="15" spans="1:4" x14ac:dyDescent="0.25">
      <c r="A15" s="548"/>
      <c r="B15" s="302" t="s">
        <v>492</v>
      </c>
      <c r="C15" s="96" t="s">
        <v>11</v>
      </c>
      <c r="D15" s="96" t="s">
        <v>12</v>
      </c>
    </row>
    <row r="16" spans="1:4" x14ac:dyDescent="0.25">
      <c r="A16" s="548"/>
      <c r="B16" s="302" t="s">
        <v>17</v>
      </c>
      <c r="C16" s="96" t="s">
        <v>11</v>
      </c>
      <c r="D16" s="96" t="s">
        <v>12</v>
      </c>
    </row>
    <row r="17" spans="1:8" x14ac:dyDescent="0.25">
      <c r="A17" s="548"/>
      <c r="B17" s="302" t="s">
        <v>493</v>
      </c>
      <c r="C17" s="96" t="s">
        <v>11</v>
      </c>
      <c r="D17" s="96" t="s">
        <v>12</v>
      </c>
    </row>
    <row r="18" spans="1:8" x14ac:dyDescent="0.25">
      <c r="A18" s="548"/>
      <c r="B18" s="302" t="s">
        <v>494</v>
      </c>
      <c r="C18" s="96" t="s">
        <v>11</v>
      </c>
      <c r="D18" s="96" t="s">
        <v>12</v>
      </c>
    </row>
    <row r="19" spans="1:8" ht="22.5" x14ac:dyDescent="0.25">
      <c r="A19" s="548"/>
      <c r="B19" s="394" t="s">
        <v>360</v>
      </c>
      <c r="C19" s="96" t="s">
        <v>11</v>
      </c>
      <c r="D19" s="96" t="s">
        <v>12</v>
      </c>
    </row>
    <row r="20" spans="1:8" x14ac:dyDescent="0.25">
      <c r="A20" s="548"/>
      <c r="B20" s="302" t="s">
        <v>18</v>
      </c>
      <c r="C20" s="96" t="s">
        <v>11</v>
      </c>
      <c r="D20" s="96" t="s">
        <v>12</v>
      </c>
    </row>
    <row r="21" spans="1:8" ht="34.5" customHeight="1" x14ac:dyDescent="0.25">
      <c r="A21" s="547" t="s">
        <v>19</v>
      </c>
      <c r="B21" s="286" t="s">
        <v>495</v>
      </c>
      <c r="C21" s="96" t="s">
        <v>11</v>
      </c>
      <c r="D21" s="96" t="s">
        <v>12</v>
      </c>
    </row>
    <row r="22" spans="1:8" x14ac:dyDescent="0.25">
      <c r="A22" s="549"/>
      <c r="B22" s="302" t="s">
        <v>20</v>
      </c>
      <c r="C22" s="96" t="s">
        <v>11</v>
      </c>
      <c r="D22" s="96" t="s">
        <v>12</v>
      </c>
    </row>
    <row r="23" spans="1:8" ht="22.5" x14ac:dyDescent="0.25">
      <c r="A23" s="549"/>
      <c r="B23" s="302" t="s">
        <v>634</v>
      </c>
      <c r="C23" s="96" t="s">
        <v>11</v>
      </c>
      <c r="D23" s="96" t="s">
        <v>12</v>
      </c>
    </row>
    <row r="24" spans="1:8" ht="33.75" x14ac:dyDescent="0.25">
      <c r="A24" s="549"/>
      <c r="B24" s="302" t="s">
        <v>308</v>
      </c>
      <c r="C24" s="96" t="s">
        <v>11</v>
      </c>
      <c r="D24" s="96" t="s">
        <v>12</v>
      </c>
    </row>
    <row r="25" spans="1:8" x14ac:dyDescent="0.25">
      <c r="A25" s="549"/>
      <c r="B25" s="302" t="s">
        <v>21</v>
      </c>
      <c r="C25" s="96" t="s">
        <v>11</v>
      </c>
      <c r="D25" s="96" t="s">
        <v>12</v>
      </c>
    </row>
    <row r="26" spans="1:8" x14ac:dyDescent="0.25">
      <c r="A26" s="549"/>
      <c r="B26" s="302" t="s">
        <v>22</v>
      </c>
      <c r="C26" s="96" t="s">
        <v>11</v>
      </c>
      <c r="D26" s="96" t="s">
        <v>12</v>
      </c>
    </row>
    <row r="27" spans="1:8" ht="15" customHeight="1" x14ac:dyDescent="0.25">
      <c r="A27" s="549"/>
      <c r="B27" s="302" t="s">
        <v>23</v>
      </c>
      <c r="C27" s="96" t="s">
        <v>11</v>
      </c>
      <c r="D27" s="96" t="s">
        <v>12</v>
      </c>
      <c r="E27" s="554"/>
      <c r="F27" s="555"/>
      <c r="G27" s="555"/>
      <c r="H27" s="555"/>
    </row>
    <row r="28" spans="1:8" x14ac:dyDescent="0.25">
      <c r="A28" s="556" t="s">
        <v>24</v>
      </c>
      <c r="B28" s="556"/>
      <c r="C28" s="556"/>
      <c r="D28" s="556"/>
      <c r="E28" s="555"/>
      <c r="F28" s="557"/>
      <c r="G28" s="557"/>
      <c r="H28" s="557"/>
    </row>
    <row r="29" spans="1:8" ht="154.5" customHeight="1" x14ac:dyDescent="0.25">
      <c r="A29" s="550" t="s">
        <v>496</v>
      </c>
      <c r="B29" s="551"/>
      <c r="C29" s="551"/>
      <c r="D29" s="551"/>
    </row>
    <row r="30" spans="1:8" ht="48.75" customHeight="1" x14ac:dyDescent="0.25">
      <c r="A30" s="550" t="s">
        <v>497</v>
      </c>
      <c r="B30" s="551"/>
      <c r="C30" s="551"/>
      <c r="D30" s="551"/>
    </row>
    <row r="31" spans="1:8" ht="36" customHeight="1" x14ac:dyDescent="0.25">
      <c r="A31" s="550" t="s">
        <v>267</v>
      </c>
      <c r="B31" s="551"/>
      <c r="C31" s="551"/>
      <c r="D31" s="551"/>
    </row>
    <row r="32" spans="1:8" ht="83.25" customHeight="1" x14ac:dyDescent="0.25">
      <c r="A32" s="550" t="s">
        <v>498</v>
      </c>
      <c r="B32" s="551"/>
      <c r="C32" s="551"/>
      <c r="D32" s="551"/>
    </row>
    <row r="33" spans="1:4" ht="40.5" customHeight="1" x14ac:dyDescent="0.25">
      <c r="A33" s="550" t="s">
        <v>363</v>
      </c>
      <c r="B33" s="551"/>
      <c r="C33" s="551"/>
      <c r="D33" s="551"/>
    </row>
    <row r="34" spans="1:4" ht="51" customHeight="1" x14ac:dyDescent="0.25">
      <c r="A34" s="550" t="s">
        <v>422</v>
      </c>
      <c r="B34" s="551"/>
      <c r="C34" s="551"/>
      <c r="D34" s="551"/>
    </row>
    <row r="35" spans="1:4" ht="39.75" customHeight="1" x14ac:dyDescent="0.25">
      <c r="A35" s="550" t="s">
        <v>423</v>
      </c>
      <c r="B35" s="551"/>
      <c r="C35" s="551"/>
      <c r="D35" s="551"/>
    </row>
    <row r="36" spans="1:4" x14ac:dyDescent="0.25">
      <c r="A36" s="285"/>
      <c r="B36" s="305"/>
      <c r="C36" s="305"/>
      <c r="D36" s="305"/>
    </row>
    <row r="37" spans="1:4" x14ac:dyDescent="0.25">
      <c r="A37" s="285"/>
      <c r="B37" s="305"/>
      <c r="C37" s="305"/>
      <c r="D37" s="305"/>
    </row>
    <row r="38" spans="1:4" x14ac:dyDescent="0.25">
      <c r="A38" s="285"/>
      <c r="B38" s="305"/>
      <c r="C38" s="305"/>
      <c r="D38" s="305"/>
    </row>
    <row r="39" spans="1:4" x14ac:dyDescent="0.25">
      <c r="A39" s="285"/>
      <c r="B39" s="305"/>
      <c r="C39" s="305"/>
      <c r="D39" s="305"/>
    </row>
  </sheetData>
  <mergeCells count="14">
    <mergeCell ref="A34:D34"/>
    <mergeCell ref="A35:D35"/>
    <mergeCell ref="E27:H27"/>
    <mergeCell ref="A28:D28"/>
    <mergeCell ref="E28:H28"/>
    <mergeCell ref="A33:D33"/>
    <mergeCell ref="A30:D30"/>
    <mergeCell ref="A31:D31"/>
    <mergeCell ref="A32:D32"/>
    <mergeCell ref="A4:A13"/>
    <mergeCell ref="A14:A20"/>
    <mergeCell ref="A21:A27"/>
    <mergeCell ref="A29:D29"/>
    <mergeCell ref="A1:D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3" tint="0.79998168889431442"/>
  </sheetPr>
  <dimension ref="A1:P25"/>
  <sheetViews>
    <sheetView workbookViewId="0">
      <pane xSplit="1" ySplit="5" topLeftCell="B21" activePane="bottomRight" state="frozen"/>
      <selection activeCell="A36" sqref="A36:L36"/>
      <selection pane="topRight" activeCell="A36" sqref="A36:L36"/>
      <selection pane="bottomLeft" activeCell="A36" sqref="A36:L36"/>
      <selection pane="bottomRight" activeCell="A9" sqref="A9"/>
    </sheetView>
  </sheetViews>
  <sheetFormatPr baseColWidth="10" defaultColWidth="11.42578125" defaultRowHeight="15" x14ac:dyDescent="0.25"/>
  <cols>
    <col min="1" max="1" width="17.5703125" style="183" customWidth="1"/>
    <col min="2" max="2" width="17" style="183" bestFit="1" customWidth="1"/>
    <col min="3" max="4" width="10.7109375" style="183" customWidth="1"/>
    <col min="5" max="7" width="12.7109375" style="183" customWidth="1"/>
    <col min="8" max="8" width="12.28515625" style="183" bestFit="1" customWidth="1"/>
    <col min="9" max="10" width="10.7109375" style="183" customWidth="1"/>
    <col min="11" max="11" width="15.28515625" style="183" customWidth="1"/>
    <col min="12" max="17" width="2.7109375" style="183" customWidth="1"/>
    <col min="18" max="18" width="3.5703125" style="183" customWidth="1"/>
    <col min="19" max="16384" width="11.42578125" style="183"/>
  </cols>
  <sheetData>
    <row r="1" spans="1:16" s="188" customFormat="1" ht="24" customHeight="1" x14ac:dyDescent="0.25">
      <c r="A1" s="552" t="s">
        <v>449</v>
      </c>
      <c r="B1" s="677"/>
      <c r="C1" s="677"/>
      <c r="D1" s="677"/>
      <c r="E1" s="677"/>
      <c r="F1" s="677"/>
      <c r="G1" s="677"/>
      <c r="H1" s="677"/>
      <c r="I1" s="677"/>
      <c r="J1" s="677"/>
      <c r="K1" s="677"/>
    </row>
    <row r="2" spans="1:16" s="188" customFormat="1" x14ac:dyDescent="0.25">
      <c r="A2" s="173"/>
      <c r="B2" s="88"/>
      <c r="C2" s="88"/>
      <c r="D2" s="88"/>
      <c r="E2" s="88"/>
      <c r="F2" s="88"/>
      <c r="G2" s="88"/>
      <c r="H2" s="88"/>
      <c r="I2" s="88"/>
      <c r="J2" s="88"/>
      <c r="K2" s="88"/>
    </row>
    <row r="3" spans="1:16" x14ac:dyDescent="0.25">
      <c r="A3" s="605" t="s">
        <v>642</v>
      </c>
      <c r="B3" s="579" t="s">
        <v>156</v>
      </c>
      <c r="C3" s="579"/>
      <c r="D3" s="579"/>
      <c r="E3" s="579"/>
      <c r="F3" s="579"/>
      <c r="G3" s="579"/>
      <c r="H3" s="579"/>
      <c r="I3" s="579"/>
      <c r="J3" s="579"/>
      <c r="K3" s="579"/>
      <c r="L3" s="99"/>
    </row>
    <row r="4" spans="1:16" s="138" customFormat="1" x14ac:dyDescent="0.25">
      <c r="A4" s="605"/>
      <c r="B4" s="579" t="s">
        <v>361</v>
      </c>
      <c r="C4" s="579"/>
      <c r="D4" s="579"/>
      <c r="E4" s="579"/>
      <c r="F4" s="579"/>
      <c r="G4" s="579"/>
      <c r="H4" s="579" t="s">
        <v>89</v>
      </c>
      <c r="I4" s="661"/>
      <c r="J4" s="661"/>
      <c r="K4" s="579" t="s">
        <v>644</v>
      </c>
    </row>
    <row r="5" spans="1:16" ht="45" x14ac:dyDescent="0.25">
      <c r="A5" s="605"/>
      <c r="B5" s="175" t="s">
        <v>643</v>
      </c>
      <c r="C5" s="177" t="s">
        <v>87</v>
      </c>
      <c r="D5" s="177" t="s">
        <v>88</v>
      </c>
      <c r="E5" s="177" t="s">
        <v>430</v>
      </c>
      <c r="F5" s="177" t="s">
        <v>596</v>
      </c>
      <c r="G5" s="177" t="s">
        <v>597</v>
      </c>
      <c r="H5" s="175" t="s">
        <v>602</v>
      </c>
      <c r="I5" s="177" t="s">
        <v>87</v>
      </c>
      <c r="J5" s="177" t="s">
        <v>88</v>
      </c>
      <c r="K5" s="579"/>
      <c r="L5" s="97"/>
      <c r="M5" s="97"/>
      <c r="N5" s="97"/>
      <c r="O5" s="97"/>
      <c r="P5" s="97"/>
    </row>
    <row r="6" spans="1:16" ht="35.25" customHeight="1" x14ac:dyDescent="0.25">
      <c r="A6" s="176" t="s">
        <v>645</v>
      </c>
      <c r="B6" s="425">
        <f>'5.1-9 source'!B6</f>
        <v>40337</v>
      </c>
      <c r="C6" s="425">
        <f>'5.1-9 source'!C6</f>
        <v>16472</v>
      </c>
      <c r="D6" s="425">
        <f>'5.1-9 source'!D6</f>
        <v>23865</v>
      </c>
      <c r="E6" s="425">
        <f>'5.1-9 source'!E6</f>
        <v>4237</v>
      </c>
      <c r="F6" s="425">
        <f>'5.1-9 source'!F6</f>
        <v>2556</v>
      </c>
      <c r="G6" s="425">
        <f>'5.1-9 source'!G6</f>
        <v>8906</v>
      </c>
      <c r="H6" s="425">
        <f>'5.1-9 source'!H6</f>
        <v>2303</v>
      </c>
      <c r="I6" s="425">
        <f>'5.1-9 source'!I6</f>
        <v>765</v>
      </c>
      <c r="J6" s="425">
        <f>'5.1-9 source'!J6</f>
        <v>1538</v>
      </c>
      <c r="K6" s="425">
        <f>'5.1-9 source'!K6</f>
        <v>42640</v>
      </c>
      <c r="L6" s="98"/>
      <c r="M6" s="98"/>
      <c r="N6" s="98"/>
      <c r="O6" s="98"/>
      <c r="P6" s="98"/>
    </row>
    <row r="7" spans="1:16" ht="15" customHeight="1" x14ac:dyDescent="0.25">
      <c r="A7" s="174" t="s">
        <v>163</v>
      </c>
      <c r="B7" s="425">
        <f>SUM('5.1-9 source'!B7:B22)</f>
        <v>443</v>
      </c>
      <c r="C7" s="482">
        <f>SUM('5.1-9 source'!C7:C22)</f>
        <v>240</v>
      </c>
      <c r="D7" s="482">
        <f>SUM('5.1-9 source'!D7:D22)</f>
        <v>203</v>
      </c>
      <c r="E7" s="482">
        <f>SUM('5.1-9 source'!E7:E22)</f>
        <v>0</v>
      </c>
      <c r="F7" s="482">
        <f>SUM('5.1-9 source'!F7:F22)</f>
        <v>162</v>
      </c>
      <c r="G7" s="482">
        <f>SUM('5.1-9 source'!G7:G22)</f>
        <v>279</v>
      </c>
      <c r="H7" s="425">
        <f>SUM('5.1-9 source'!H7:H22)</f>
        <v>633</v>
      </c>
      <c r="I7" s="482">
        <f>SUM('5.1-9 source'!I7:I22)</f>
        <v>228</v>
      </c>
      <c r="J7" s="482">
        <f>SUM('5.1-9 source'!J7:J22)</f>
        <v>405</v>
      </c>
      <c r="K7" s="425">
        <f>SUM('5.1-9 source'!K7:K22)</f>
        <v>1076</v>
      </c>
      <c r="L7" s="98"/>
      <c r="M7" s="98"/>
      <c r="N7" s="98"/>
      <c r="O7" s="98"/>
      <c r="P7" s="98"/>
    </row>
    <row r="8" spans="1:16" ht="15" customHeight="1" x14ac:dyDescent="0.25">
      <c r="A8" s="174" t="s">
        <v>78</v>
      </c>
      <c r="B8" s="425">
        <f>'5.1-9 source'!B23</f>
        <v>463</v>
      </c>
      <c r="C8" s="482">
        <f>'5.1-9 source'!C23</f>
        <v>355</v>
      </c>
      <c r="D8" s="482">
        <f>'5.1-9 source'!D23</f>
        <v>108</v>
      </c>
      <c r="E8" s="482">
        <f>'5.1-9 source'!E23</f>
        <v>0</v>
      </c>
      <c r="F8" s="482">
        <f>'5.1-9 source'!F23</f>
        <v>73</v>
      </c>
      <c r="G8" s="482">
        <f>'5.1-9 source'!G23</f>
        <v>381</v>
      </c>
      <c r="H8" s="425">
        <f>'5.1-9 source'!H23</f>
        <v>121</v>
      </c>
      <c r="I8" s="482">
        <f>'5.1-9 source'!I23</f>
        <v>34</v>
      </c>
      <c r="J8" s="482">
        <f>'5.1-9 source'!J23</f>
        <v>87</v>
      </c>
      <c r="K8" s="425">
        <f>'5.1-9 source'!K23</f>
        <v>584</v>
      </c>
      <c r="L8" s="98"/>
      <c r="M8" s="98"/>
      <c r="N8" s="98"/>
      <c r="O8" s="98"/>
      <c r="P8" s="98"/>
    </row>
    <row r="9" spans="1:16" ht="15" customHeight="1" x14ac:dyDescent="0.25">
      <c r="A9" s="174" t="s">
        <v>79</v>
      </c>
      <c r="B9" s="425">
        <f>'5.1-9 source'!B24</f>
        <v>711</v>
      </c>
      <c r="C9" s="482">
        <f>'5.1-9 source'!C24</f>
        <v>518</v>
      </c>
      <c r="D9" s="482">
        <f>'5.1-9 source'!D24</f>
        <v>193</v>
      </c>
      <c r="E9" s="482">
        <f>'5.1-9 source'!E24</f>
        <v>0</v>
      </c>
      <c r="F9" s="482">
        <f>'5.1-9 source'!F24</f>
        <v>140</v>
      </c>
      <c r="G9" s="482">
        <f>'5.1-9 source'!G24</f>
        <v>557</v>
      </c>
      <c r="H9" s="425">
        <f>'5.1-9 source'!H24</f>
        <v>119</v>
      </c>
      <c r="I9" s="482">
        <f>'5.1-9 source'!I24</f>
        <v>40</v>
      </c>
      <c r="J9" s="482">
        <f>'5.1-9 source'!J24</f>
        <v>79</v>
      </c>
      <c r="K9" s="425">
        <f>'5.1-9 source'!K24</f>
        <v>830</v>
      </c>
      <c r="L9" s="98"/>
      <c r="M9" s="98"/>
      <c r="N9" s="98"/>
      <c r="O9" s="98"/>
      <c r="P9" s="98"/>
    </row>
    <row r="10" spans="1:16" ht="15" customHeight="1" x14ac:dyDescent="0.25">
      <c r="A10" s="174" t="s">
        <v>11</v>
      </c>
      <c r="B10" s="425">
        <f>'5.1-9 source'!B25</f>
        <v>1888</v>
      </c>
      <c r="C10" s="482">
        <f>'5.1-9 source'!C25</f>
        <v>770</v>
      </c>
      <c r="D10" s="482">
        <f>'5.1-9 source'!D25</f>
        <v>1118</v>
      </c>
      <c r="E10" s="482">
        <f>'5.1-9 source'!E25</f>
        <v>0</v>
      </c>
      <c r="F10" s="482">
        <f>'5.1-9 source'!F25</f>
        <v>131</v>
      </c>
      <c r="G10" s="482">
        <f>'5.1-9 source'!G25</f>
        <v>1746</v>
      </c>
      <c r="H10" s="425">
        <f>'5.1-9 source'!H25</f>
        <v>134</v>
      </c>
      <c r="I10" s="482">
        <f>'5.1-9 source'!I25</f>
        <v>45</v>
      </c>
      <c r="J10" s="482">
        <f>'5.1-9 source'!J25</f>
        <v>89</v>
      </c>
      <c r="K10" s="425">
        <f>'5.1-9 source'!K25</f>
        <v>2022</v>
      </c>
      <c r="L10" s="98"/>
      <c r="M10" s="98"/>
      <c r="N10" s="98"/>
      <c r="O10" s="98"/>
      <c r="P10" s="98"/>
    </row>
    <row r="11" spans="1:16" ht="15" customHeight="1" x14ac:dyDescent="0.25">
      <c r="A11" s="174" t="s">
        <v>80</v>
      </c>
      <c r="B11" s="425">
        <f>'5.1-9 source'!B26</f>
        <v>1284</v>
      </c>
      <c r="C11" s="482">
        <f>'5.1-9 source'!C26</f>
        <v>448</v>
      </c>
      <c r="D11" s="482">
        <f>'5.1-9 source'!D26</f>
        <v>836</v>
      </c>
      <c r="E11" s="482">
        <f>'5.1-9 source'!E26</f>
        <v>1</v>
      </c>
      <c r="F11" s="482">
        <f>'5.1-9 source'!F26</f>
        <v>144</v>
      </c>
      <c r="G11" s="482">
        <f>'5.1-9 source'!G26</f>
        <v>1129</v>
      </c>
      <c r="H11" s="425">
        <f>'5.1-9 source'!H26</f>
        <v>152</v>
      </c>
      <c r="I11" s="482">
        <f>'5.1-9 source'!I26</f>
        <v>46</v>
      </c>
      <c r="J11" s="482">
        <f>'5.1-9 source'!J26</f>
        <v>106</v>
      </c>
      <c r="K11" s="425">
        <f>'5.1-9 source'!K26</f>
        <v>1436</v>
      </c>
      <c r="L11" s="98"/>
      <c r="M11" s="98"/>
      <c r="N11" s="98"/>
      <c r="O11" s="98"/>
      <c r="P11" s="98"/>
    </row>
    <row r="12" spans="1:16" ht="15" customHeight="1" x14ac:dyDescent="0.25">
      <c r="A12" s="174" t="s">
        <v>9</v>
      </c>
      <c r="B12" s="425">
        <f>'5.1-9 source'!B27</f>
        <v>1397</v>
      </c>
      <c r="C12" s="482">
        <f>'5.1-9 source'!C27</f>
        <v>469</v>
      </c>
      <c r="D12" s="482">
        <f>'5.1-9 source'!D27</f>
        <v>928</v>
      </c>
      <c r="E12" s="482">
        <f>'5.1-9 source'!E27</f>
        <v>8</v>
      </c>
      <c r="F12" s="482">
        <f>'5.1-9 source'!F27</f>
        <v>279</v>
      </c>
      <c r="G12" s="482">
        <f>'5.1-9 source'!G27</f>
        <v>1102</v>
      </c>
      <c r="H12" s="425">
        <f>'5.1-9 source'!H27</f>
        <v>192</v>
      </c>
      <c r="I12" s="482">
        <f>'5.1-9 source'!I27</f>
        <v>65</v>
      </c>
      <c r="J12" s="482">
        <f>'5.1-9 source'!J27</f>
        <v>127</v>
      </c>
      <c r="K12" s="425">
        <f>'5.1-9 source'!K27</f>
        <v>1589</v>
      </c>
      <c r="L12" s="98"/>
      <c r="M12" s="98"/>
      <c r="N12" s="98"/>
      <c r="O12" s="98"/>
      <c r="P12" s="98"/>
    </row>
    <row r="13" spans="1:16" ht="15" customHeight="1" x14ac:dyDescent="0.25">
      <c r="A13" s="174" t="s">
        <v>81</v>
      </c>
      <c r="B13" s="425">
        <f>'5.1-9 source'!B28</f>
        <v>4617</v>
      </c>
      <c r="C13" s="482">
        <f>'5.1-9 source'!C28</f>
        <v>1804</v>
      </c>
      <c r="D13" s="482">
        <f>'5.1-9 source'!D28</f>
        <v>2813</v>
      </c>
      <c r="E13" s="482">
        <f>'5.1-9 source'!E28</f>
        <v>2843</v>
      </c>
      <c r="F13" s="482">
        <f>'5.1-9 source'!F28</f>
        <v>462</v>
      </c>
      <c r="G13" s="482">
        <f>'5.1-9 source'!G28</f>
        <v>1226</v>
      </c>
      <c r="H13" s="425">
        <f>'5.1-9 source'!H28</f>
        <v>217</v>
      </c>
      <c r="I13" s="482">
        <f>'5.1-9 source'!I28</f>
        <v>68</v>
      </c>
      <c r="J13" s="482">
        <f>'5.1-9 source'!J28</f>
        <v>149</v>
      </c>
      <c r="K13" s="425">
        <f>'5.1-9 source'!K28</f>
        <v>4834</v>
      </c>
      <c r="L13" s="98"/>
      <c r="M13" s="98"/>
      <c r="N13" s="98"/>
      <c r="O13" s="98"/>
      <c r="P13" s="98"/>
    </row>
    <row r="14" spans="1:16" ht="15" customHeight="1" x14ac:dyDescent="0.25">
      <c r="A14" s="174" t="s">
        <v>82</v>
      </c>
      <c r="B14" s="425">
        <f>'5.1-9 source'!B29</f>
        <v>2652</v>
      </c>
      <c r="C14" s="482">
        <f>'5.1-9 source'!C29</f>
        <v>1022</v>
      </c>
      <c r="D14" s="482">
        <f>'5.1-9 source'!D29</f>
        <v>1630</v>
      </c>
      <c r="E14" s="482">
        <f>'5.1-9 source'!E29</f>
        <v>1385</v>
      </c>
      <c r="F14" s="482">
        <f>'5.1-9 source'!F29</f>
        <v>325</v>
      </c>
      <c r="G14" s="482">
        <f>'5.1-9 source'!G29</f>
        <v>904</v>
      </c>
      <c r="H14" s="425">
        <f>'5.1-9 source'!H29</f>
        <v>229</v>
      </c>
      <c r="I14" s="482">
        <f>'5.1-9 source'!I29</f>
        <v>72</v>
      </c>
      <c r="J14" s="482">
        <f>'5.1-9 source'!J29</f>
        <v>157</v>
      </c>
      <c r="K14" s="425">
        <f>'5.1-9 source'!K29</f>
        <v>2881</v>
      </c>
      <c r="L14" s="98"/>
      <c r="M14" s="98"/>
      <c r="N14" s="98"/>
      <c r="O14" s="98"/>
      <c r="P14" s="98"/>
    </row>
    <row r="15" spans="1:16" ht="15" customHeight="1" x14ac:dyDescent="0.25">
      <c r="A15" s="174" t="s">
        <v>12</v>
      </c>
      <c r="B15" s="425">
        <f>'5.1-9 source'!B30</f>
        <v>11293</v>
      </c>
      <c r="C15" s="482">
        <f>'5.1-9 source'!C30</f>
        <v>3885</v>
      </c>
      <c r="D15" s="482">
        <f>'5.1-9 source'!D30</f>
        <v>7408</v>
      </c>
      <c r="E15" s="482">
        <f>'5.1-9 source'!E30</f>
        <v>0</v>
      </c>
      <c r="F15" s="482">
        <f>'5.1-9 source'!F30</f>
        <v>102</v>
      </c>
      <c r="G15" s="482">
        <f>'5.1-9 source'!G30</f>
        <v>597</v>
      </c>
      <c r="H15" s="425">
        <f>'5.1-9 source'!H30</f>
        <v>180</v>
      </c>
      <c r="I15" s="482">
        <f>'5.1-9 source'!I30</f>
        <v>61</v>
      </c>
      <c r="J15" s="482">
        <f>'5.1-9 source'!J30</f>
        <v>119</v>
      </c>
      <c r="K15" s="425">
        <f>'5.1-9 source'!K30</f>
        <v>11473</v>
      </c>
      <c r="L15" s="98"/>
      <c r="M15" s="98"/>
      <c r="N15" s="98"/>
      <c r="O15" s="98"/>
      <c r="P15" s="98"/>
    </row>
    <row r="16" spans="1:16" ht="15" customHeight="1" x14ac:dyDescent="0.25">
      <c r="A16" s="174" t="s">
        <v>83</v>
      </c>
      <c r="B16" s="425">
        <f>'5.1-9 source'!B31</f>
        <v>4993</v>
      </c>
      <c r="C16" s="482">
        <f>'5.1-9 source'!C31</f>
        <v>2002</v>
      </c>
      <c r="D16" s="482">
        <f>'5.1-9 source'!D31</f>
        <v>2991</v>
      </c>
      <c r="E16" s="482">
        <f>'5.1-9 source'!E31</f>
        <v>0</v>
      </c>
      <c r="F16" s="482">
        <f>'5.1-9 source'!F31</f>
        <v>61</v>
      </c>
      <c r="G16" s="482">
        <f>'5.1-9 source'!G31</f>
        <v>410</v>
      </c>
      <c r="H16" s="425">
        <f>'5.1-9 source'!H31</f>
        <v>142</v>
      </c>
      <c r="I16" s="482">
        <f>'5.1-9 source'!I31</f>
        <v>49</v>
      </c>
      <c r="J16" s="482">
        <f>'5.1-9 source'!J31</f>
        <v>93</v>
      </c>
      <c r="K16" s="425">
        <f>'5.1-9 source'!K31</f>
        <v>5135</v>
      </c>
      <c r="L16" s="98"/>
      <c r="M16" s="98"/>
      <c r="N16" s="98"/>
      <c r="O16" s="98"/>
      <c r="P16" s="98"/>
    </row>
    <row r="17" spans="1:16" ht="15" customHeight="1" x14ac:dyDescent="0.25">
      <c r="A17" s="174" t="s">
        <v>15</v>
      </c>
      <c r="B17" s="425">
        <f>'5.1-9 source'!B32</f>
        <v>3455</v>
      </c>
      <c r="C17" s="482">
        <f>'5.1-9 source'!C32</f>
        <v>1506</v>
      </c>
      <c r="D17" s="482">
        <f>'5.1-9 source'!D32</f>
        <v>1949</v>
      </c>
      <c r="E17" s="482">
        <f>'5.1-9 source'!E32</f>
        <v>0</v>
      </c>
      <c r="F17" s="483">
        <f>'5.1-9 source'!F32</f>
        <v>153</v>
      </c>
      <c r="G17" s="482">
        <f>'5.1-9 source'!G32</f>
        <v>228</v>
      </c>
      <c r="H17" s="425">
        <f>'5.1-9 source'!H32</f>
        <v>91</v>
      </c>
      <c r="I17" s="482">
        <f>'5.1-9 source'!I32</f>
        <v>28</v>
      </c>
      <c r="J17" s="482">
        <f>'5.1-9 source'!J32</f>
        <v>63</v>
      </c>
      <c r="K17" s="425">
        <f>'5.1-9 source'!K32</f>
        <v>3546</v>
      </c>
      <c r="L17" s="98"/>
      <c r="M17" s="98"/>
      <c r="N17" s="98"/>
      <c r="O17" s="98"/>
      <c r="P17" s="98"/>
    </row>
    <row r="18" spans="1:16" ht="15" customHeight="1" x14ac:dyDescent="0.25">
      <c r="A18" s="174" t="s">
        <v>84</v>
      </c>
      <c r="B18" s="425">
        <f>'5.1-9 source'!B33</f>
        <v>2999</v>
      </c>
      <c r="C18" s="482">
        <f>'5.1-9 source'!C33</f>
        <v>1319</v>
      </c>
      <c r="D18" s="482">
        <f>'5.1-9 source'!D33</f>
        <v>1680</v>
      </c>
      <c r="E18" s="482">
        <f>'5.1-9 source'!E33</f>
        <v>0</v>
      </c>
      <c r="F18" s="482">
        <f>'5.1-9 source'!F33</f>
        <v>260</v>
      </c>
      <c r="G18" s="482">
        <f>'5.1-9 source'!G33</f>
        <v>181</v>
      </c>
      <c r="H18" s="425">
        <f>'5.1-9 source'!H33</f>
        <v>60</v>
      </c>
      <c r="I18" s="482">
        <f>'5.1-9 source'!I33</f>
        <v>18</v>
      </c>
      <c r="J18" s="482">
        <f>'5.1-9 source'!J33</f>
        <v>42</v>
      </c>
      <c r="K18" s="425">
        <f>'5.1-9 source'!K33</f>
        <v>3059</v>
      </c>
      <c r="L18" s="98"/>
      <c r="M18" s="98"/>
      <c r="N18" s="98"/>
      <c r="O18" s="98"/>
      <c r="P18" s="98"/>
    </row>
    <row r="19" spans="1:16" ht="15" customHeight="1" x14ac:dyDescent="0.25">
      <c r="A19" s="174" t="s">
        <v>85</v>
      </c>
      <c r="B19" s="425">
        <f>'5.1-9 source'!B34</f>
        <v>4142</v>
      </c>
      <c r="C19" s="482">
        <f>'5.1-9 source'!C34</f>
        <v>2134</v>
      </c>
      <c r="D19" s="482">
        <f>'5.1-9 source'!D34</f>
        <v>2008</v>
      </c>
      <c r="E19" s="482">
        <f>'5.1-9 source'!E34</f>
        <v>0</v>
      </c>
      <c r="F19" s="482">
        <f>'5.1-9 source'!F34</f>
        <v>264</v>
      </c>
      <c r="G19" s="482">
        <f>'5.1-9 source'!G34</f>
        <v>166</v>
      </c>
      <c r="H19" s="425">
        <f>'5.1-9 source'!H34</f>
        <v>33</v>
      </c>
      <c r="I19" s="482">
        <f>'5.1-9 source'!I34</f>
        <v>11</v>
      </c>
      <c r="J19" s="420">
        <f>'5.1-9 source'!J34</f>
        <v>22</v>
      </c>
      <c r="K19" s="425">
        <f>'5.1-9 source'!K34</f>
        <v>4175</v>
      </c>
      <c r="L19" s="98"/>
      <c r="M19" s="98"/>
      <c r="N19" s="98"/>
      <c r="O19" s="98"/>
      <c r="P19" s="98"/>
    </row>
    <row r="20" spans="1:16" ht="15" customHeight="1" x14ac:dyDescent="0.25">
      <c r="A20" s="176" t="s">
        <v>86</v>
      </c>
      <c r="B20" s="484">
        <f>'5.1-9 source'!B35</f>
        <v>62.332101559363558</v>
      </c>
      <c r="C20" s="429">
        <f>'5.1-9 source'!C35</f>
        <v>62.379386619718353</v>
      </c>
      <c r="D20" s="429">
        <f>'5.1-9 source'!D35</f>
        <v>62.29946466373336</v>
      </c>
      <c r="E20" s="429">
        <f>'5.1-9 source'!E35</f>
        <v>60.693284422940799</v>
      </c>
      <c r="F20" s="429">
        <f>'5.1-9 source'!F35</f>
        <v>60.912821205007802</v>
      </c>
      <c r="G20" s="429">
        <f>'5.1-9 source'!G35</f>
        <v>59.516566719065757</v>
      </c>
      <c r="H20" s="484">
        <f>'5.1-9 source'!H35</f>
        <v>57.290701693443289</v>
      </c>
      <c r="I20" s="429">
        <f>'5.1-9 source'!I35</f>
        <v>57.054286013072002</v>
      </c>
      <c r="J20" s="429">
        <f>'5.1-9 source'!J35</f>
        <v>57.408294668400558</v>
      </c>
      <c r="K20" s="484">
        <f>'5.1-9 source'!K35</f>
        <v>62.059813944654294</v>
      </c>
    </row>
    <row r="21" spans="1:16" ht="15" customHeight="1" x14ac:dyDescent="0.25">
      <c r="A21" s="556" t="s">
        <v>436</v>
      </c>
      <c r="B21" s="678"/>
      <c r="C21" s="678"/>
      <c r="D21" s="678"/>
      <c r="E21" s="678"/>
      <c r="F21" s="678"/>
      <c r="G21" s="678"/>
      <c r="H21" s="678"/>
      <c r="I21" s="678"/>
      <c r="J21" s="678"/>
      <c r="K21" s="678"/>
    </row>
    <row r="22" spans="1:16" ht="15" customHeight="1" x14ac:dyDescent="0.25">
      <c r="A22" s="562" t="s">
        <v>598</v>
      </c>
      <c r="B22" s="583"/>
      <c r="C22" s="583"/>
      <c r="D22" s="583"/>
      <c r="E22" s="583"/>
      <c r="F22" s="583"/>
      <c r="G22" s="583"/>
      <c r="H22" s="583"/>
      <c r="I22" s="583"/>
      <c r="J22" s="583"/>
      <c r="K22" s="583"/>
    </row>
    <row r="23" spans="1:16" x14ac:dyDescent="0.25">
      <c r="A23" s="648" t="s">
        <v>162</v>
      </c>
      <c r="B23" s="583"/>
      <c r="C23" s="583"/>
      <c r="D23" s="583"/>
      <c r="E23" s="583"/>
      <c r="F23" s="583"/>
      <c r="G23" s="583"/>
      <c r="H23" s="583"/>
      <c r="I23" s="583"/>
      <c r="J23" s="583"/>
      <c r="K23" s="583"/>
    </row>
    <row r="24" spans="1:16" ht="25.9" customHeight="1" x14ac:dyDescent="0.25">
      <c r="A24" s="621" t="s">
        <v>373</v>
      </c>
      <c r="B24" s="583"/>
      <c r="C24" s="583"/>
      <c r="D24" s="583"/>
      <c r="E24" s="583"/>
      <c r="F24" s="583"/>
      <c r="G24" s="583"/>
      <c r="H24" s="583"/>
      <c r="I24" s="583"/>
      <c r="J24" s="583"/>
      <c r="K24" s="583"/>
    </row>
    <row r="25" spans="1:16" x14ac:dyDescent="0.25">
      <c r="A25" s="621"/>
      <c r="B25" s="583"/>
      <c r="C25" s="583"/>
      <c r="D25" s="583"/>
      <c r="E25" s="583"/>
      <c r="F25" s="583"/>
      <c r="G25" s="583"/>
      <c r="H25" s="583"/>
      <c r="I25" s="583"/>
      <c r="J25" s="583"/>
      <c r="K25" s="583"/>
    </row>
  </sheetData>
  <mergeCells count="11">
    <mergeCell ref="A25:K25"/>
    <mergeCell ref="A1:K1"/>
    <mergeCell ref="A22:K22"/>
    <mergeCell ref="A21:K21"/>
    <mergeCell ref="A23:K23"/>
    <mergeCell ref="A24:K24"/>
    <mergeCell ref="A3:A5"/>
    <mergeCell ref="B3:K3"/>
    <mergeCell ref="B4:G4"/>
    <mergeCell ref="H4:J4"/>
    <mergeCell ref="K4:K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theme="7"/>
  </sheetPr>
  <dimension ref="A1:R42"/>
  <sheetViews>
    <sheetView workbookViewId="0">
      <pane xSplit="1" ySplit="5" topLeftCell="B19" activePane="bottomRight" state="frozen"/>
      <selection activeCell="A36" sqref="A36:XFD39"/>
      <selection pane="topRight" activeCell="A36" sqref="A36:XFD39"/>
      <selection pane="bottomLeft" activeCell="A36" sqref="A36:XFD39"/>
      <selection pane="bottomRight" activeCell="A36" sqref="A36:K36"/>
    </sheetView>
  </sheetViews>
  <sheetFormatPr baseColWidth="10" defaultColWidth="11.42578125" defaultRowHeight="15" x14ac:dyDescent="0.25"/>
  <cols>
    <col min="1" max="1" width="18" style="27" customWidth="1"/>
    <col min="2" max="2" width="9.7109375" style="27" customWidth="1"/>
    <col min="3" max="3" width="8.140625" style="27" bestFit="1" customWidth="1"/>
    <col min="4" max="4" width="8" style="27" bestFit="1" customWidth="1"/>
    <col min="5" max="5" width="8.28515625" style="27" bestFit="1" customWidth="1"/>
    <col min="6" max="8" width="9.7109375" style="27" customWidth="1"/>
    <col min="9" max="9" width="8.140625" style="27" bestFit="1" customWidth="1"/>
    <col min="10" max="10" width="8" style="27" bestFit="1" customWidth="1"/>
    <col min="11" max="11" width="9.7109375" style="27" customWidth="1"/>
    <col min="12" max="16" width="2.7109375" style="27" customWidth="1"/>
    <col min="17" max="17" width="2.7109375" style="81" customWidth="1"/>
    <col min="18" max="18" width="3.5703125" style="81" customWidth="1"/>
    <col min="19" max="16384" width="11.42578125" style="27"/>
  </cols>
  <sheetData>
    <row r="1" spans="1:18" s="88" customFormat="1" x14ac:dyDescent="0.25">
      <c r="A1" s="552"/>
      <c r="B1" s="552"/>
      <c r="C1" s="552"/>
      <c r="D1" s="552"/>
      <c r="E1" s="552"/>
      <c r="F1" s="552"/>
      <c r="G1" s="552"/>
      <c r="H1" s="552"/>
      <c r="I1" s="552"/>
      <c r="J1" s="552"/>
      <c r="K1" s="552"/>
    </row>
    <row r="2" spans="1:18" s="88" customFormat="1" x14ac:dyDescent="0.25">
      <c r="A2" s="182"/>
      <c r="B2" s="182"/>
      <c r="C2" s="182"/>
      <c r="D2" s="182"/>
      <c r="E2" s="182"/>
      <c r="F2" s="182"/>
      <c r="G2" s="182"/>
      <c r="H2" s="182"/>
      <c r="I2" s="182"/>
      <c r="J2" s="182"/>
      <c r="K2" s="182"/>
    </row>
    <row r="3" spans="1:18" s="138" customFormat="1" ht="15" customHeight="1" x14ac:dyDescent="0.25">
      <c r="A3" s="605" t="s">
        <v>155</v>
      </c>
      <c r="B3" s="579" t="s">
        <v>156</v>
      </c>
      <c r="C3" s="579"/>
      <c r="D3" s="579"/>
      <c r="E3" s="579"/>
      <c r="F3" s="579"/>
      <c r="G3" s="579"/>
      <c r="H3" s="579"/>
      <c r="I3" s="579"/>
      <c r="J3" s="579"/>
      <c r="K3" s="579"/>
      <c r="L3" s="99"/>
    </row>
    <row r="4" spans="1:18" s="138" customFormat="1" ht="15" customHeight="1" x14ac:dyDescent="0.25">
      <c r="A4" s="605"/>
      <c r="B4" s="579" t="s">
        <v>94</v>
      </c>
      <c r="C4" s="579"/>
      <c r="D4" s="579"/>
      <c r="E4" s="579"/>
      <c r="F4" s="579"/>
      <c r="G4" s="579"/>
      <c r="H4" s="579" t="s">
        <v>89</v>
      </c>
      <c r="I4" s="661"/>
      <c r="J4" s="661"/>
      <c r="K4" s="579" t="s">
        <v>160</v>
      </c>
    </row>
    <row r="5" spans="1:18" s="138" customFormat="1" ht="90" x14ac:dyDescent="0.25">
      <c r="A5" s="605"/>
      <c r="B5" s="175" t="s">
        <v>161</v>
      </c>
      <c r="C5" s="175" t="s">
        <v>87</v>
      </c>
      <c r="D5" s="175" t="s">
        <v>88</v>
      </c>
      <c r="E5" s="175" t="s">
        <v>157</v>
      </c>
      <c r="F5" s="175" t="s">
        <v>158</v>
      </c>
      <c r="G5" s="175" t="s">
        <v>159</v>
      </c>
      <c r="H5" s="175" t="s">
        <v>179</v>
      </c>
      <c r="I5" s="175" t="s">
        <v>87</v>
      </c>
      <c r="J5" s="175" t="s">
        <v>88</v>
      </c>
      <c r="K5" s="579"/>
      <c r="L5" s="142"/>
      <c r="M5" s="142"/>
      <c r="N5" s="142"/>
      <c r="O5" s="142"/>
      <c r="P5" s="142"/>
    </row>
    <row r="6" spans="1:18" ht="38.25" customHeight="1" x14ac:dyDescent="0.25">
      <c r="A6" s="78" t="s">
        <v>177</v>
      </c>
      <c r="B6" s="170">
        <v>40337</v>
      </c>
      <c r="C6" s="170">
        <v>16472</v>
      </c>
      <c r="D6" s="170">
        <v>23865</v>
      </c>
      <c r="E6" s="170">
        <v>4237</v>
      </c>
      <c r="F6" s="170">
        <v>2556</v>
      </c>
      <c r="G6" s="170">
        <v>8906</v>
      </c>
      <c r="H6" s="170">
        <v>2303</v>
      </c>
      <c r="I6" s="170">
        <v>765</v>
      </c>
      <c r="J6" s="170">
        <v>1538</v>
      </c>
      <c r="K6" s="3">
        <f>SUM(B6,H6)</f>
        <v>42640</v>
      </c>
      <c r="L6" s="98"/>
      <c r="M6" s="98"/>
      <c r="N6" s="98"/>
      <c r="O6" s="98"/>
      <c r="P6" s="98"/>
      <c r="Q6" s="27"/>
      <c r="R6" s="27"/>
    </row>
    <row r="7" spans="1:18" x14ac:dyDescent="0.25">
      <c r="A7" s="74" t="s">
        <v>62</v>
      </c>
      <c r="B7" s="170">
        <v>0</v>
      </c>
      <c r="C7" s="172">
        <v>0</v>
      </c>
      <c r="D7" s="172">
        <v>0</v>
      </c>
      <c r="E7" s="172">
        <v>0</v>
      </c>
      <c r="F7" s="172">
        <v>0</v>
      </c>
      <c r="G7" s="172">
        <v>0</v>
      </c>
      <c r="H7" s="170">
        <v>42</v>
      </c>
      <c r="I7" s="172">
        <v>18</v>
      </c>
      <c r="J7" s="172">
        <v>24</v>
      </c>
      <c r="K7" s="3">
        <f t="shared" ref="K7:K34" si="0">SUM(B7,H7)</f>
        <v>42</v>
      </c>
      <c r="L7" s="98"/>
      <c r="M7" s="98"/>
      <c r="N7" s="98"/>
      <c r="O7" s="98"/>
      <c r="P7" s="98"/>
      <c r="Q7" s="27"/>
      <c r="R7" s="27"/>
    </row>
    <row r="8" spans="1:18" x14ac:dyDescent="0.25">
      <c r="A8" s="74" t="s">
        <v>63</v>
      </c>
      <c r="B8" s="170">
        <v>1</v>
      </c>
      <c r="C8" s="172">
        <v>0</v>
      </c>
      <c r="D8" s="172">
        <v>1</v>
      </c>
      <c r="E8" s="172">
        <v>0</v>
      </c>
      <c r="F8" s="172">
        <v>1</v>
      </c>
      <c r="G8" s="172">
        <v>0</v>
      </c>
      <c r="H8" s="170">
        <v>6</v>
      </c>
      <c r="I8" s="172">
        <v>2</v>
      </c>
      <c r="J8" s="172">
        <v>4</v>
      </c>
      <c r="K8" s="3">
        <f t="shared" si="0"/>
        <v>7</v>
      </c>
      <c r="L8" s="98"/>
      <c r="M8" s="98"/>
      <c r="N8" s="98"/>
      <c r="O8" s="98"/>
      <c r="P8" s="98"/>
      <c r="Q8" s="27"/>
      <c r="R8" s="27"/>
    </row>
    <row r="9" spans="1:18" x14ac:dyDescent="0.25">
      <c r="A9" s="74" t="s">
        <v>64</v>
      </c>
      <c r="B9" s="170">
        <v>0</v>
      </c>
      <c r="C9" s="172">
        <v>0</v>
      </c>
      <c r="D9" s="172">
        <v>0</v>
      </c>
      <c r="E9" s="172">
        <v>0</v>
      </c>
      <c r="F9" s="172">
        <v>0</v>
      </c>
      <c r="G9" s="172">
        <v>0</v>
      </c>
      <c r="H9" s="170">
        <v>17</v>
      </c>
      <c r="I9" s="172">
        <v>5</v>
      </c>
      <c r="J9" s="172">
        <v>12</v>
      </c>
      <c r="K9" s="3">
        <f t="shared" si="0"/>
        <v>17</v>
      </c>
      <c r="L9" s="98"/>
      <c r="M9" s="98"/>
      <c r="N9" s="98"/>
      <c r="O9" s="98"/>
      <c r="P9" s="98"/>
      <c r="Q9" s="27"/>
      <c r="R9" s="27"/>
    </row>
    <row r="10" spans="1:18" x14ac:dyDescent="0.25">
      <c r="A10" s="74" t="s">
        <v>65</v>
      </c>
      <c r="B10" s="170">
        <v>0</v>
      </c>
      <c r="C10" s="172">
        <v>0</v>
      </c>
      <c r="D10" s="172">
        <v>0</v>
      </c>
      <c r="E10" s="172">
        <v>0</v>
      </c>
      <c r="F10" s="172">
        <v>0</v>
      </c>
      <c r="G10" s="172">
        <v>0</v>
      </c>
      <c r="H10" s="170">
        <v>22</v>
      </c>
      <c r="I10" s="172">
        <v>10</v>
      </c>
      <c r="J10" s="172">
        <v>12</v>
      </c>
      <c r="K10" s="3">
        <f t="shared" si="0"/>
        <v>22</v>
      </c>
      <c r="L10" s="98"/>
      <c r="M10" s="98"/>
      <c r="N10" s="98"/>
      <c r="O10" s="98"/>
      <c r="P10" s="98"/>
      <c r="Q10" s="27"/>
      <c r="R10" s="27"/>
    </row>
    <row r="11" spans="1:18" x14ac:dyDescent="0.25">
      <c r="A11" s="74" t="s">
        <v>66</v>
      </c>
      <c r="B11" s="170">
        <v>3</v>
      </c>
      <c r="C11" s="172">
        <v>1</v>
      </c>
      <c r="D11" s="172">
        <v>2</v>
      </c>
      <c r="E11" s="172">
        <v>0</v>
      </c>
      <c r="F11" s="172">
        <v>2</v>
      </c>
      <c r="G11" s="172">
        <v>0</v>
      </c>
      <c r="H11" s="170">
        <v>13</v>
      </c>
      <c r="I11" s="172">
        <v>3</v>
      </c>
      <c r="J11" s="172">
        <v>10</v>
      </c>
      <c r="K11" s="3">
        <f t="shared" si="0"/>
        <v>16</v>
      </c>
      <c r="L11" s="98"/>
      <c r="M11" s="98"/>
      <c r="N11" s="98"/>
      <c r="O11" s="98"/>
      <c r="P11" s="98"/>
      <c r="Q11" s="27"/>
      <c r="R11" s="27"/>
    </row>
    <row r="12" spans="1:18" x14ac:dyDescent="0.25">
      <c r="A12" s="74" t="s">
        <v>67</v>
      </c>
      <c r="B12" s="170">
        <v>1</v>
      </c>
      <c r="C12" s="172">
        <v>0</v>
      </c>
      <c r="D12" s="172">
        <v>1</v>
      </c>
      <c r="E12" s="172">
        <v>0</v>
      </c>
      <c r="F12" s="172">
        <v>1</v>
      </c>
      <c r="G12" s="172">
        <v>0</v>
      </c>
      <c r="H12" s="170">
        <v>31</v>
      </c>
      <c r="I12" s="172">
        <v>10</v>
      </c>
      <c r="J12" s="172">
        <v>21</v>
      </c>
      <c r="K12" s="3">
        <f t="shared" si="0"/>
        <v>32</v>
      </c>
      <c r="L12" s="98"/>
      <c r="M12" s="98"/>
      <c r="N12" s="98"/>
      <c r="O12" s="98"/>
      <c r="P12" s="98"/>
      <c r="Q12" s="27"/>
      <c r="R12" s="27"/>
    </row>
    <row r="13" spans="1:18" x14ac:dyDescent="0.25">
      <c r="A13" s="74" t="s">
        <v>68</v>
      </c>
      <c r="B13" s="170">
        <v>0</v>
      </c>
      <c r="C13" s="172">
        <v>0</v>
      </c>
      <c r="D13" s="172">
        <v>0</v>
      </c>
      <c r="E13" s="172">
        <v>0</v>
      </c>
      <c r="F13" s="172">
        <v>0</v>
      </c>
      <c r="G13" s="172">
        <v>0</v>
      </c>
      <c r="H13" s="170">
        <v>21</v>
      </c>
      <c r="I13" s="172">
        <v>11</v>
      </c>
      <c r="J13" s="172">
        <v>10</v>
      </c>
      <c r="K13" s="3">
        <f t="shared" si="0"/>
        <v>21</v>
      </c>
      <c r="L13" s="98"/>
      <c r="M13" s="98"/>
      <c r="N13" s="98"/>
      <c r="O13" s="98"/>
      <c r="P13" s="98"/>
      <c r="Q13" s="27"/>
      <c r="R13" s="27"/>
    </row>
    <row r="14" spans="1:18" x14ac:dyDescent="0.25">
      <c r="A14" s="74" t="s">
        <v>69</v>
      </c>
      <c r="B14" s="170">
        <v>3</v>
      </c>
      <c r="C14" s="172">
        <v>1</v>
      </c>
      <c r="D14" s="172">
        <v>2</v>
      </c>
      <c r="E14" s="172">
        <v>0</v>
      </c>
      <c r="F14" s="172">
        <v>3</v>
      </c>
      <c r="G14" s="172">
        <v>0</v>
      </c>
      <c r="H14" s="170">
        <v>24</v>
      </c>
      <c r="I14" s="172">
        <v>7</v>
      </c>
      <c r="J14" s="172">
        <v>17</v>
      </c>
      <c r="K14" s="3">
        <f t="shared" si="0"/>
        <v>27</v>
      </c>
      <c r="L14" s="98"/>
      <c r="M14" s="98"/>
      <c r="N14" s="98"/>
      <c r="O14" s="98"/>
      <c r="P14" s="98"/>
      <c r="Q14" s="27"/>
      <c r="R14" s="27"/>
    </row>
    <row r="15" spans="1:18" x14ac:dyDescent="0.25">
      <c r="A15" s="74" t="s">
        <v>70</v>
      </c>
      <c r="B15" s="170">
        <v>2</v>
      </c>
      <c r="C15" s="172">
        <v>0</v>
      </c>
      <c r="D15" s="172">
        <v>2</v>
      </c>
      <c r="E15" s="172">
        <v>0</v>
      </c>
      <c r="F15" s="172">
        <v>2</v>
      </c>
      <c r="G15" s="172">
        <v>0</v>
      </c>
      <c r="H15" s="170">
        <v>27</v>
      </c>
      <c r="I15" s="172">
        <v>9</v>
      </c>
      <c r="J15" s="172">
        <v>18</v>
      </c>
      <c r="K15" s="3">
        <f t="shared" si="0"/>
        <v>29</v>
      </c>
      <c r="L15" s="98"/>
      <c r="M15" s="98"/>
      <c r="N15" s="98"/>
      <c r="O15" s="98"/>
      <c r="P15" s="98"/>
      <c r="Q15" s="27"/>
      <c r="R15" s="27"/>
    </row>
    <row r="16" spans="1:18" x14ac:dyDescent="0.25">
      <c r="A16" s="74" t="s">
        <v>71</v>
      </c>
      <c r="B16" s="170">
        <v>4</v>
      </c>
      <c r="C16" s="172">
        <v>0</v>
      </c>
      <c r="D16" s="172">
        <v>4</v>
      </c>
      <c r="E16" s="172">
        <v>0</v>
      </c>
      <c r="F16" s="172">
        <v>4</v>
      </c>
      <c r="G16" s="172">
        <v>0</v>
      </c>
      <c r="H16" s="170">
        <v>58</v>
      </c>
      <c r="I16" s="172">
        <v>21</v>
      </c>
      <c r="J16" s="172">
        <v>37</v>
      </c>
      <c r="K16" s="3">
        <f t="shared" si="0"/>
        <v>62</v>
      </c>
      <c r="L16" s="98"/>
      <c r="M16" s="98"/>
      <c r="N16" s="98"/>
      <c r="O16" s="98"/>
      <c r="P16" s="98"/>
      <c r="Q16" s="27"/>
      <c r="R16" s="27"/>
    </row>
    <row r="17" spans="1:18" x14ac:dyDescent="0.25">
      <c r="A17" s="74" t="s">
        <v>72</v>
      </c>
      <c r="B17" s="170">
        <v>11</v>
      </c>
      <c r="C17" s="172">
        <v>0</v>
      </c>
      <c r="D17" s="172">
        <v>11</v>
      </c>
      <c r="E17" s="172">
        <v>0</v>
      </c>
      <c r="F17" s="172">
        <v>11</v>
      </c>
      <c r="G17" s="172">
        <v>0</v>
      </c>
      <c r="H17" s="170">
        <v>53</v>
      </c>
      <c r="I17" s="172">
        <v>15</v>
      </c>
      <c r="J17" s="172">
        <v>38</v>
      </c>
      <c r="K17" s="3">
        <f t="shared" si="0"/>
        <v>64</v>
      </c>
      <c r="L17" s="98"/>
      <c r="M17" s="98"/>
      <c r="N17" s="98"/>
      <c r="O17" s="98"/>
      <c r="P17" s="98"/>
      <c r="Q17" s="27"/>
      <c r="R17" s="27"/>
    </row>
    <row r="18" spans="1:18" x14ac:dyDescent="0.25">
      <c r="A18" s="74" t="s">
        <v>73</v>
      </c>
      <c r="B18" s="170">
        <v>15</v>
      </c>
      <c r="C18" s="172">
        <v>0</v>
      </c>
      <c r="D18" s="172">
        <v>15</v>
      </c>
      <c r="E18" s="172">
        <v>0</v>
      </c>
      <c r="F18" s="172">
        <v>15</v>
      </c>
      <c r="G18" s="172">
        <v>0</v>
      </c>
      <c r="H18" s="170">
        <v>46</v>
      </c>
      <c r="I18" s="172">
        <v>14</v>
      </c>
      <c r="J18" s="172">
        <v>32</v>
      </c>
      <c r="K18" s="3">
        <f t="shared" si="0"/>
        <v>61</v>
      </c>
      <c r="L18" s="98"/>
      <c r="M18" s="98"/>
      <c r="N18" s="98"/>
      <c r="O18" s="98"/>
      <c r="P18" s="98"/>
      <c r="Q18" s="27"/>
      <c r="R18" s="27"/>
    </row>
    <row r="19" spans="1:18" x14ac:dyDescent="0.25">
      <c r="A19" s="74" t="s">
        <v>74</v>
      </c>
      <c r="B19" s="170">
        <v>14</v>
      </c>
      <c r="C19" s="172">
        <v>0</v>
      </c>
      <c r="D19" s="172">
        <v>14</v>
      </c>
      <c r="E19" s="172">
        <v>0</v>
      </c>
      <c r="F19" s="172">
        <v>14</v>
      </c>
      <c r="G19" s="172">
        <v>0</v>
      </c>
      <c r="H19" s="170">
        <v>42</v>
      </c>
      <c r="I19" s="172">
        <v>17</v>
      </c>
      <c r="J19" s="172">
        <v>25</v>
      </c>
      <c r="K19" s="3">
        <f t="shared" si="0"/>
        <v>56</v>
      </c>
      <c r="L19" s="98"/>
      <c r="M19" s="98"/>
      <c r="N19" s="98"/>
      <c r="O19" s="98"/>
      <c r="P19" s="98"/>
      <c r="Q19" s="27"/>
      <c r="R19" s="27"/>
    </row>
    <row r="20" spans="1:18" x14ac:dyDescent="0.25">
      <c r="A20" s="74" t="s">
        <v>75</v>
      </c>
      <c r="B20" s="170">
        <v>100</v>
      </c>
      <c r="C20" s="172">
        <v>58</v>
      </c>
      <c r="D20" s="172">
        <v>42</v>
      </c>
      <c r="E20" s="172">
        <v>0</v>
      </c>
      <c r="F20" s="172">
        <v>36</v>
      </c>
      <c r="G20" s="172">
        <v>64</v>
      </c>
      <c r="H20" s="170">
        <v>74</v>
      </c>
      <c r="I20" s="172">
        <v>30</v>
      </c>
      <c r="J20" s="172">
        <v>44</v>
      </c>
      <c r="K20" s="3">
        <f t="shared" si="0"/>
        <v>174</v>
      </c>
      <c r="L20" s="98"/>
      <c r="M20" s="98"/>
      <c r="N20" s="98"/>
      <c r="O20" s="98"/>
      <c r="P20" s="98"/>
      <c r="Q20" s="27"/>
      <c r="R20" s="27"/>
    </row>
    <row r="21" spans="1:18" x14ac:dyDescent="0.25">
      <c r="A21" s="74" t="s">
        <v>76</v>
      </c>
      <c r="B21" s="170">
        <v>95</v>
      </c>
      <c r="C21" s="172">
        <v>60</v>
      </c>
      <c r="D21" s="172">
        <v>35</v>
      </c>
      <c r="E21" s="172">
        <v>0</v>
      </c>
      <c r="F21" s="172">
        <v>29</v>
      </c>
      <c r="G21" s="172">
        <v>66</v>
      </c>
      <c r="H21" s="170">
        <v>74</v>
      </c>
      <c r="I21" s="172">
        <v>23</v>
      </c>
      <c r="J21" s="172">
        <v>51</v>
      </c>
      <c r="K21" s="3">
        <f t="shared" si="0"/>
        <v>169</v>
      </c>
      <c r="L21" s="98"/>
      <c r="M21" s="98"/>
      <c r="N21" s="98"/>
      <c r="O21" s="98"/>
      <c r="P21" s="98"/>
      <c r="Q21" s="27"/>
      <c r="R21" s="27"/>
    </row>
    <row r="22" spans="1:18" x14ac:dyDescent="0.25">
      <c r="A22" s="74" t="s">
        <v>77</v>
      </c>
      <c r="B22" s="170">
        <v>194</v>
      </c>
      <c r="C22" s="172">
        <v>120</v>
      </c>
      <c r="D22" s="172">
        <v>74</v>
      </c>
      <c r="E22" s="172">
        <v>0</v>
      </c>
      <c r="F22" s="172">
        <v>44</v>
      </c>
      <c r="G22" s="172">
        <v>149</v>
      </c>
      <c r="H22" s="170">
        <v>83</v>
      </c>
      <c r="I22" s="172">
        <v>33</v>
      </c>
      <c r="J22" s="172">
        <v>50</v>
      </c>
      <c r="K22" s="3">
        <f t="shared" si="0"/>
        <v>277</v>
      </c>
      <c r="L22" s="98"/>
      <c r="M22" s="98"/>
      <c r="N22" s="98"/>
      <c r="O22" s="98"/>
      <c r="P22" s="98"/>
      <c r="Q22" s="27"/>
      <c r="R22" s="27"/>
    </row>
    <row r="23" spans="1:18" x14ac:dyDescent="0.25">
      <c r="A23" s="74" t="s">
        <v>78</v>
      </c>
      <c r="B23" s="170">
        <v>463</v>
      </c>
      <c r="C23" s="172">
        <v>355</v>
      </c>
      <c r="D23" s="172">
        <v>108</v>
      </c>
      <c r="E23" s="172">
        <v>0</v>
      </c>
      <c r="F23" s="172">
        <v>73</v>
      </c>
      <c r="G23" s="172">
        <v>381</v>
      </c>
      <c r="H23" s="170">
        <v>121</v>
      </c>
      <c r="I23" s="172">
        <v>34</v>
      </c>
      <c r="J23" s="172">
        <v>87</v>
      </c>
      <c r="K23" s="3">
        <f t="shared" si="0"/>
        <v>584</v>
      </c>
      <c r="L23" s="98"/>
      <c r="M23" s="98"/>
      <c r="N23" s="98"/>
      <c r="O23" s="98"/>
      <c r="P23" s="98"/>
      <c r="Q23" s="27"/>
      <c r="R23" s="27"/>
    </row>
    <row r="24" spans="1:18" x14ac:dyDescent="0.25">
      <c r="A24" s="74" t="s">
        <v>79</v>
      </c>
      <c r="B24" s="170">
        <v>711</v>
      </c>
      <c r="C24" s="172">
        <v>518</v>
      </c>
      <c r="D24" s="172">
        <v>193</v>
      </c>
      <c r="E24" s="172">
        <v>0</v>
      </c>
      <c r="F24" s="172">
        <v>140</v>
      </c>
      <c r="G24" s="172">
        <v>557</v>
      </c>
      <c r="H24" s="170">
        <v>119</v>
      </c>
      <c r="I24" s="172">
        <v>40</v>
      </c>
      <c r="J24" s="172">
        <v>79</v>
      </c>
      <c r="K24" s="3">
        <f t="shared" si="0"/>
        <v>830</v>
      </c>
      <c r="L24" s="98"/>
      <c r="M24" s="98"/>
      <c r="N24" s="98"/>
      <c r="O24" s="98"/>
      <c r="P24" s="98"/>
      <c r="Q24" s="27"/>
      <c r="R24" s="27"/>
    </row>
    <row r="25" spans="1:18" x14ac:dyDescent="0.25">
      <c r="A25" s="74" t="s">
        <v>11</v>
      </c>
      <c r="B25" s="170">
        <v>1888</v>
      </c>
      <c r="C25" s="172">
        <v>770</v>
      </c>
      <c r="D25" s="172">
        <v>1118</v>
      </c>
      <c r="E25" s="172">
        <v>0</v>
      </c>
      <c r="F25" s="172">
        <v>131</v>
      </c>
      <c r="G25" s="172">
        <v>1746</v>
      </c>
      <c r="H25" s="170">
        <v>134</v>
      </c>
      <c r="I25" s="172">
        <v>45</v>
      </c>
      <c r="J25" s="172">
        <v>89</v>
      </c>
      <c r="K25" s="3">
        <f t="shared" si="0"/>
        <v>2022</v>
      </c>
      <c r="L25" s="98"/>
      <c r="M25" s="98"/>
      <c r="N25" s="98"/>
      <c r="O25" s="98"/>
      <c r="P25" s="98"/>
      <c r="Q25" s="27"/>
      <c r="R25" s="27"/>
    </row>
    <row r="26" spans="1:18" x14ac:dyDescent="0.25">
      <c r="A26" s="74" t="s">
        <v>80</v>
      </c>
      <c r="B26" s="170">
        <v>1284</v>
      </c>
      <c r="C26" s="172">
        <v>448</v>
      </c>
      <c r="D26" s="172">
        <v>836</v>
      </c>
      <c r="E26" s="172">
        <v>1</v>
      </c>
      <c r="F26" s="172">
        <v>144</v>
      </c>
      <c r="G26" s="172">
        <v>1129</v>
      </c>
      <c r="H26" s="170">
        <v>152</v>
      </c>
      <c r="I26" s="172">
        <v>46</v>
      </c>
      <c r="J26" s="172">
        <v>106</v>
      </c>
      <c r="K26" s="3">
        <f t="shared" si="0"/>
        <v>1436</v>
      </c>
      <c r="L26" s="98"/>
      <c r="M26" s="98"/>
      <c r="N26" s="98"/>
      <c r="O26" s="98"/>
      <c r="P26" s="98"/>
      <c r="Q26" s="27"/>
      <c r="R26" s="27"/>
    </row>
    <row r="27" spans="1:18" x14ac:dyDescent="0.25">
      <c r="A27" s="74" t="s">
        <v>9</v>
      </c>
      <c r="B27" s="170">
        <v>1397</v>
      </c>
      <c r="C27" s="172">
        <v>469</v>
      </c>
      <c r="D27" s="172">
        <v>928</v>
      </c>
      <c r="E27" s="172">
        <v>8</v>
      </c>
      <c r="F27" s="172">
        <v>279</v>
      </c>
      <c r="G27" s="172">
        <v>1102</v>
      </c>
      <c r="H27" s="170">
        <v>192</v>
      </c>
      <c r="I27" s="172">
        <v>65</v>
      </c>
      <c r="J27" s="172">
        <v>127</v>
      </c>
      <c r="K27" s="3">
        <f t="shared" si="0"/>
        <v>1589</v>
      </c>
      <c r="L27" s="98"/>
      <c r="M27" s="98"/>
      <c r="N27" s="98"/>
      <c r="O27" s="98"/>
      <c r="P27" s="98"/>
      <c r="Q27" s="27"/>
      <c r="R27" s="27"/>
    </row>
    <row r="28" spans="1:18" x14ac:dyDescent="0.25">
      <c r="A28" s="74" t="s">
        <v>81</v>
      </c>
      <c r="B28" s="170">
        <v>4617</v>
      </c>
      <c r="C28" s="172">
        <v>1804</v>
      </c>
      <c r="D28" s="172">
        <v>2813</v>
      </c>
      <c r="E28" s="172">
        <v>2843</v>
      </c>
      <c r="F28" s="172">
        <v>462</v>
      </c>
      <c r="G28" s="172">
        <v>1226</v>
      </c>
      <c r="H28" s="170">
        <v>217</v>
      </c>
      <c r="I28" s="172">
        <v>68</v>
      </c>
      <c r="J28" s="172">
        <v>149</v>
      </c>
      <c r="K28" s="3">
        <f t="shared" si="0"/>
        <v>4834</v>
      </c>
      <c r="L28" s="98"/>
      <c r="M28" s="98"/>
      <c r="N28" s="98"/>
      <c r="O28" s="98"/>
      <c r="P28" s="98"/>
      <c r="Q28" s="27"/>
      <c r="R28" s="27"/>
    </row>
    <row r="29" spans="1:18" x14ac:dyDescent="0.25">
      <c r="A29" s="74" t="s">
        <v>82</v>
      </c>
      <c r="B29" s="170">
        <v>2652</v>
      </c>
      <c r="C29" s="172">
        <v>1022</v>
      </c>
      <c r="D29" s="172">
        <v>1630</v>
      </c>
      <c r="E29" s="172">
        <v>1385</v>
      </c>
      <c r="F29" s="172">
        <v>325</v>
      </c>
      <c r="G29" s="172">
        <v>904</v>
      </c>
      <c r="H29" s="170">
        <v>229</v>
      </c>
      <c r="I29" s="172">
        <v>72</v>
      </c>
      <c r="J29" s="172">
        <v>157</v>
      </c>
      <c r="K29" s="3">
        <f t="shared" si="0"/>
        <v>2881</v>
      </c>
      <c r="L29" s="98"/>
      <c r="M29" s="98"/>
      <c r="N29" s="98"/>
      <c r="O29" s="98"/>
      <c r="P29" s="98"/>
      <c r="Q29" s="27"/>
      <c r="R29" s="27"/>
    </row>
    <row r="30" spans="1:18" x14ac:dyDescent="0.25">
      <c r="A30" s="74" t="s">
        <v>12</v>
      </c>
      <c r="B30" s="170">
        <v>11293</v>
      </c>
      <c r="C30" s="172">
        <v>3885</v>
      </c>
      <c r="D30" s="172">
        <v>7408</v>
      </c>
      <c r="E30" s="172">
        <v>0</v>
      </c>
      <c r="F30" s="172">
        <v>102</v>
      </c>
      <c r="G30" s="172">
        <v>597</v>
      </c>
      <c r="H30" s="170">
        <v>180</v>
      </c>
      <c r="I30" s="172">
        <v>61</v>
      </c>
      <c r="J30" s="172">
        <v>119</v>
      </c>
      <c r="K30" s="3">
        <f t="shared" si="0"/>
        <v>11473</v>
      </c>
      <c r="L30" s="98"/>
      <c r="M30" s="98"/>
      <c r="N30" s="98"/>
      <c r="O30" s="98"/>
      <c r="P30" s="98"/>
      <c r="Q30" s="27"/>
      <c r="R30" s="27"/>
    </row>
    <row r="31" spans="1:18" x14ac:dyDescent="0.25">
      <c r="A31" s="74" t="s">
        <v>83</v>
      </c>
      <c r="B31" s="170">
        <v>4993</v>
      </c>
      <c r="C31" s="172">
        <v>2002</v>
      </c>
      <c r="D31" s="172">
        <v>2991</v>
      </c>
      <c r="E31" s="172">
        <v>0</v>
      </c>
      <c r="F31" s="172">
        <v>61</v>
      </c>
      <c r="G31" s="172">
        <v>410</v>
      </c>
      <c r="H31" s="170">
        <v>142</v>
      </c>
      <c r="I31" s="172">
        <v>49</v>
      </c>
      <c r="J31" s="172">
        <v>93</v>
      </c>
      <c r="K31" s="3">
        <f t="shared" si="0"/>
        <v>5135</v>
      </c>
      <c r="L31" s="98"/>
      <c r="M31" s="98"/>
      <c r="N31" s="98"/>
      <c r="O31" s="98"/>
      <c r="P31" s="98"/>
      <c r="Q31" s="27"/>
      <c r="R31" s="27"/>
    </row>
    <row r="32" spans="1:18" x14ac:dyDescent="0.25">
      <c r="A32" s="74" t="s">
        <v>15</v>
      </c>
      <c r="B32" s="170">
        <v>3455</v>
      </c>
      <c r="C32" s="172">
        <v>1506</v>
      </c>
      <c r="D32" s="172">
        <v>1949</v>
      </c>
      <c r="E32" s="172">
        <v>0</v>
      </c>
      <c r="F32" s="172">
        <v>153</v>
      </c>
      <c r="G32" s="172">
        <v>228</v>
      </c>
      <c r="H32" s="170">
        <v>91</v>
      </c>
      <c r="I32" s="172">
        <v>28</v>
      </c>
      <c r="J32" s="172">
        <v>63</v>
      </c>
      <c r="K32" s="3">
        <f t="shared" si="0"/>
        <v>3546</v>
      </c>
      <c r="L32" s="98"/>
      <c r="M32" s="98"/>
      <c r="N32" s="98"/>
      <c r="O32" s="98"/>
      <c r="P32" s="98"/>
      <c r="Q32" s="27"/>
      <c r="R32" s="27"/>
    </row>
    <row r="33" spans="1:18" x14ac:dyDescent="0.25">
      <c r="A33" s="74" t="s">
        <v>84</v>
      </c>
      <c r="B33" s="170">
        <v>2999</v>
      </c>
      <c r="C33" s="172">
        <v>1319</v>
      </c>
      <c r="D33" s="172">
        <v>1680</v>
      </c>
      <c r="E33" s="172">
        <v>0</v>
      </c>
      <c r="F33" s="172">
        <v>260</v>
      </c>
      <c r="G33" s="172">
        <v>181</v>
      </c>
      <c r="H33" s="170">
        <v>60</v>
      </c>
      <c r="I33" s="172">
        <v>18</v>
      </c>
      <c r="J33" s="172">
        <v>42</v>
      </c>
      <c r="K33" s="3">
        <f t="shared" si="0"/>
        <v>3059</v>
      </c>
      <c r="L33" s="98"/>
      <c r="M33" s="98"/>
      <c r="N33" s="98"/>
      <c r="O33" s="98"/>
      <c r="P33" s="98"/>
      <c r="Q33" s="27"/>
      <c r="R33" s="27"/>
    </row>
    <row r="34" spans="1:18" x14ac:dyDescent="0.25">
      <c r="A34" s="74" t="s">
        <v>85</v>
      </c>
      <c r="B34" s="170">
        <v>4142</v>
      </c>
      <c r="C34" s="172">
        <v>2134</v>
      </c>
      <c r="D34" s="172">
        <v>2008</v>
      </c>
      <c r="E34" s="172">
        <v>0</v>
      </c>
      <c r="F34" s="172">
        <v>264</v>
      </c>
      <c r="G34" s="172">
        <v>166</v>
      </c>
      <c r="H34" s="170">
        <v>33</v>
      </c>
      <c r="I34" s="172">
        <v>11</v>
      </c>
      <c r="J34" s="258">
        <v>22</v>
      </c>
      <c r="K34" s="3">
        <f t="shared" si="0"/>
        <v>4175</v>
      </c>
      <c r="L34" s="98"/>
      <c r="M34" s="98"/>
      <c r="N34" s="98"/>
      <c r="O34" s="98"/>
      <c r="P34" s="98"/>
      <c r="Q34" s="27"/>
      <c r="R34" s="27"/>
    </row>
    <row r="35" spans="1:18" x14ac:dyDescent="0.25">
      <c r="A35" s="78" t="s">
        <v>86</v>
      </c>
      <c r="B35" s="259">
        <v>62.332101559363558</v>
      </c>
      <c r="C35" s="192">
        <v>62.379386619718353</v>
      </c>
      <c r="D35" s="192">
        <v>62.29946466373336</v>
      </c>
      <c r="E35" s="192">
        <v>60.693284422940799</v>
      </c>
      <c r="F35" s="192">
        <v>60.912821205007802</v>
      </c>
      <c r="G35" s="192">
        <v>59.516566719065757</v>
      </c>
      <c r="H35" s="259">
        <v>57.290701693443289</v>
      </c>
      <c r="I35" s="192">
        <v>57.054286013072002</v>
      </c>
      <c r="J35" s="192">
        <v>57.408294668400558</v>
      </c>
      <c r="K35" s="30">
        <f>'5.1-1 source'!B24</f>
        <v>62.059813944654294</v>
      </c>
      <c r="Q35" s="27"/>
      <c r="R35" s="27"/>
    </row>
    <row r="36" spans="1:18" ht="15" customHeight="1" x14ac:dyDescent="0.25">
      <c r="A36" s="550"/>
      <c r="B36" s="608"/>
      <c r="C36" s="608"/>
      <c r="D36" s="608"/>
      <c r="E36" s="608"/>
      <c r="F36" s="608"/>
      <c r="G36" s="608"/>
      <c r="H36" s="608"/>
      <c r="I36" s="608"/>
      <c r="J36" s="608"/>
      <c r="K36" s="608"/>
      <c r="Q36" s="27"/>
      <c r="R36" s="27"/>
    </row>
    <row r="37" spans="1:18" ht="15" customHeight="1" x14ac:dyDescent="0.25">
      <c r="A37" s="562"/>
      <c r="B37" s="587"/>
      <c r="C37" s="587"/>
      <c r="D37" s="587"/>
      <c r="E37" s="587"/>
      <c r="F37" s="587"/>
      <c r="G37" s="587"/>
      <c r="H37" s="587"/>
      <c r="I37" s="587"/>
      <c r="J37" s="587"/>
      <c r="K37" s="587"/>
      <c r="Q37" s="27"/>
      <c r="R37" s="27"/>
    </row>
    <row r="38" spans="1:18" ht="15" customHeight="1" x14ac:dyDescent="0.25">
      <c r="A38" s="648"/>
      <c r="B38" s="587"/>
      <c r="C38" s="587"/>
      <c r="D38" s="587"/>
      <c r="E38" s="587"/>
      <c r="F38" s="587"/>
      <c r="G38" s="587"/>
      <c r="H38" s="587"/>
      <c r="I38" s="587"/>
      <c r="J38" s="587"/>
      <c r="K38" s="587"/>
      <c r="Q38" s="27"/>
      <c r="R38" s="27"/>
    </row>
    <row r="39" spans="1:18" ht="15" customHeight="1" x14ac:dyDescent="0.25">
      <c r="A39" s="620"/>
      <c r="B39" s="588"/>
      <c r="C39" s="588"/>
      <c r="D39" s="588"/>
      <c r="E39" s="588"/>
      <c r="F39" s="588"/>
      <c r="G39" s="588"/>
      <c r="H39" s="588"/>
      <c r="I39" s="588"/>
      <c r="J39" s="588"/>
      <c r="K39" s="588"/>
      <c r="Q39" s="27"/>
      <c r="R39" s="27"/>
    </row>
    <row r="40" spans="1:18" x14ac:dyDescent="0.25">
      <c r="A40" s="620"/>
      <c r="B40" s="588"/>
      <c r="C40" s="588"/>
      <c r="D40" s="588"/>
      <c r="E40" s="588"/>
      <c r="F40" s="588"/>
      <c r="G40" s="588"/>
      <c r="H40" s="588"/>
      <c r="I40" s="588"/>
      <c r="J40" s="588"/>
      <c r="K40" s="588"/>
    </row>
    <row r="41" spans="1:18" s="274" customFormat="1" x14ac:dyDescent="0.25">
      <c r="A41" s="679"/>
      <c r="B41" s="679"/>
      <c r="C41" s="679"/>
      <c r="D41" s="679"/>
      <c r="E41" s="679"/>
      <c r="F41" s="679"/>
      <c r="G41" s="679"/>
      <c r="H41" s="679"/>
      <c r="I41" s="679"/>
      <c r="J41" s="679"/>
      <c r="K41" s="679"/>
    </row>
    <row r="42" spans="1:18" ht="48" customHeight="1" x14ac:dyDescent="0.25"/>
  </sheetData>
  <mergeCells count="12">
    <mergeCell ref="A41:K41"/>
    <mergeCell ref="A1:K1"/>
    <mergeCell ref="A38:K38"/>
    <mergeCell ref="A39:K39"/>
    <mergeCell ref="A36:K36"/>
    <mergeCell ref="A37:K37"/>
    <mergeCell ref="A3:A5"/>
    <mergeCell ref="B3:K3"/>
    <mergeCell ref="B4:G4"/>
    <mergeCell ref="H4:J4"/>
    <mergeCell ref="K4:K5"/>
    <mergeCell ref="A40:K4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3" tint="0.79998168889431442"/>
  </sheetPr>
  <dimension ref="A1:V38"/>
  <sheetViews>
    <sheetView workbookViewId="0">
      <pane xSplit="1" ySplit="3" topLeftCell="B25" activePane="bottomRight" state="frozen"/>
      <selection activeCell="A36" sqref="A36:L36"/>
      <selection pane="topRight" activeCell="A36" sqref="A36:L36"/>
      <selection pane="bottomLeft" activeCell="A36" sqref="A36:L36"/>
      <selection pane="bottomRight" activeCell="A32" sqref="A32:F33"/>
    </sheetView>
  </sheetViews>
  <sheetFormatPr baseColWidth="10" defaultColWidth="11.42578125" defaultRowHeight="15" x14ac:dyDescent="0.25"/>
  <cols>
    <col min="1" max="1" width="23.85546875" style="138" customWidth="1"/>
    <col min="2" max="6" width="12.7109375" style="183" customWidth="1"/>
    <col min="7" max="16384" width="11.42578125" style="183"/>
  </cols>
  <sheetData>
    <row r="1" spans="1:22" s="188" customFormat="1" ht="30" customHeight="1" x14ac:dyDescent="0.25">
      <c r="A1" s="552" t="s">
        <v>450</v>
      </c>
      <c r="B1" s="552"/>
      <c r="C1" s="552"/>
      <c r="D1" s="552"/>
      <c r="E1" s="552"/>
      <c r="F1" s="552"/>
      <c r="G1" s="139"/>
      <c r="H1" s="139"/>
      <c r="I1" s="139"/>
      <c r="J1" s="139"/>
      <c r="K1" s="139"/>
      <c r="L1" s="139"/>
      <c r="M1" s="139"/>
      <c r="N1" s="139"/>
      <c r="O1" s="139"/>
      <c r="P1" s="139"/>
      <c r="Q1" s="139"/>
      <c r="R1" s="139"/>
      <c r="S1" s="139"/>
      <c r="T1" s="139"/>
      <c r="U1" s="139"/>
      <c r="V1" s="139"/>
    </row>
    <row r="2" spans="1:22" s="188" customFormat="1" x14ac:dyDescent="0.25">
      <c r="A2" s="182"/>
      <c r="B2" s="182"/>
      <c r="C2" s="182"/>
      <c r="D2" s="182"/>
      <c r="E2" s="182"/>
      <c r="F2" s="182"/>
      <c r="G2" s="139"/>
      <c r="H2" s="139"/>
      <c r="I2" s="139"/>
      <c r="J2" s="139"/>
      <c r="K2" s="139"/>
      <c r="L2" s="139"/>
      <c r="M2" s="139"/>
      <c r="N2" s="139"/>
      <c r="O2" s="139"/>
      <c r="P2" s="139"/>
      <c r="Q2" s="139"/>
      <c r="R2" s="139"/>
      <c r="S2" s="139"/>
      <c r="T2" s="139"/>
      <c r="U2" s="139"/>
      <c r="V2" s="139"/>
    </row>
    <row r="3" spans="1:22" s="138" customFormat="1" ht="51" customHeight="1" x14ac:dyDescent="0.25">
      <c r="A3" s="175" t="s">
        <v>155</v>
      </c>
      <c r="B3" s="175" t="s">
        <v>632</v>
      </c>
      <c r="C3" s="175" t="s">
        <v>374</v>
      </c>
      <c r="D3" s="175" t="s">
        <v>631</v>
      </c>
      <c r="E3" s="175" t="s">
        <v>60</v>
      </c>
      <c r="F3" s="175" t="s">
        <v>61</v>
      </c>
    </row>
    <row r="4" spans="1:22" ht="22.5" x14ac:dyDescent="0.25">
      <c r="A4" s="29" t="s">
        <v>177</v>
      </c>
      <c r="B4" s="425">
        <f>'5.1-10 source'!B35</f>
        <v>11950</v>
      </c>
      <c r="C4" s="425">
        <f>'5.1-10 source'!C35</f>
        <v>2300</v>
      </c>
      <c r="D4" s="425">
        <f>'5.1-10 source'!D35</f>
        <v>3367</v>
      </c>
      <c r="E4" s="425">
        <f>'5.1-10 source'!E35</f>
        <v>7021</v>
      </c>
      <c r="F4" s="425">
        <f>'5.1-10 source'!F35</f>
        <v>1562</v>
      </c>
      <c r="G4" s="92"/>
    </row>
    <row r="5" spans="1:22" ht="14.1" customHeight="1" x14ac:dyDescent="0.25">
      <c r="A5" s="32" t="s">
        <v>178</v>
      </c>
      <c r="B5" s="425">
        <f>SUM('5.1-10 source'!B4:B9)</f>
        <v>1832</v>
      </c>
      <c r="C5" s="482">
        <f>SUM('5.1-10 source'!C4:C9)</f>
        <v>1828</v>
      </c>
      <c r="D5" s="482">
        <f>SUM('5.1-10 source'!D4:D9)</f>
        <v>1496</v>
      </c>
      <c r="E5" s="482">
        <f>SUM('5.1-10 source'!E4:E9)</f>
        <v>302</v>
      </c>
      <c r="F5" s="482">
        <f>SUM('5.1-10 source'!F4:F9)</f>
        <v>34</v>
      </c>
    </row>
    <row r="6" spans="1:22" ht="14.1" customHeight="1" x14ac:dyDescent="0.25">
      <c r="A6" s="32" t="s">
        <v>170</v>
      </c>
      <c r="B6" s="425">
        <f>'5.1-10 source'!B10</f>
        <v>57</v>
      </c>
      <c r="C6" s="482">
        <f>'5.1-10 source'!C10</f>
        <v>27</v>
      </c>
      <c r="D6" s="420">
        <f>'5.1-10 source'!D10</f>
        <v>17</v>
      </c>
      <c r="E6" s="420">
        <f>'5.1-10 source'!E10</f>
        <v>37</v>
      </c>
      <c r="F6" s="420">
        <f>'5.1-10 source'!F10</f>
        <v>3</v>
      </c>
    </row>
    <row r="7" spans="1:22" ht="14.1" customHeight="1" x14ac:dyDescent="0.25">
      <c r="A7" s="32" t="s">
        <v>171</v>
      </c>
      <c r="B7" s="425">
        <f>'5.1-10 source'!B11</f>
        <v>135</v>
      </c>
      <c r="C7" s="482">
        <f>'5.1-10 source'!C11</f>
        <v>36</v>
      </c>
      <c r="D7" s="420">
        <f>'5.1-10 source'!D11</f>
        <v>34</v>
      </c>
      <c r="E7" s="420">
        <f>'5.1-10 source'!E11</f>
        <v>95</v>
      </c>
      <c r="F7" s="420">
        <f>'5.1-10 source'!F11</f>
        <v>6</v>
      </c>
    </row>
    <row r="8" spans="1:22" ht="14.1" customHeight="1" x14ac:dyDescent="0.25">
      <c r="A8" s="32" t="s">
        <v>172</v>
      </c>
      <c r="B8" s="425">
        <f>'5.1-10 source'!B12</f>
        <v>234</v>
      </c>
      <c r="C8" s="482">
        <f>'5.1-10 source'!C12</f>
        <v>24</v>
      </c>
      <c r="D8" s="420">
        <f>'5.1-10 source'!D12</f>
        <v>74</v>
      </c>
      <c r="E8" s="420">
        <f>'5.1-10 source'!E12</f>
        <v>157</v>
      </c>
      <c r="F8" s="420">
        <f>'5.1-10 source'!F12</f>
        <v>3</v>
      </c>
    </row>
    <row r="9" spans="1:22" ht="14.1" customHeight="1" x14ac:dyDescent="0.25">
      <c r="A9" s="32" t="s">
        <v>173</v>
      </c>
      <c r="B9" s="425">
        <f>'5.1-10 source'!B13</f>
        <v>414</v>
      </c>
      <c r="C9" s="482">
        <f>'5.1-10 source'!C13</f>
        <v>31</v>
      </c>
      <c r="D9" s="420">
        <f>'5.1-10 source'!D13</f>
        <v>160</v>
      </c>
      <c r="E9" s="420">
        <f>'5.1-10 source'!E13</f>
        <v>246</v>
      </c>
      <c r="F9" s="420">
        <f>'5.1-10 source'!F13</f>
        <v>8</v>
      </c>
    </row>
    <row r="10" spans="1:22" ht="14.1" customHeight="1" x14ac:dyDescent="0.25">
      <c r="A10" s="32" t="s">
        <v>174</v>
      </c>
      <c r="B10" s="425">
        <f>'5.1-10 source'!B14</f>
        <v>520</v>
      </c>
      <c r="C10" s="482">
        <f>'5.1-10 source'!C14</f>
        <v>40</v>
      </c>
      <c r="D10" s="420">
        <f>'5.1-10 source'!D14</f>
        <v>212</v>
      </c>
      <c r="E10" s="420">
        <f>'5.1-10 source'!E14</f>
        <v>304</v>
      </c>
      <c r="F10" s="420">
        <f>'5.1-10 source'!F14</f>
        <v>4</v>
      </c>
    </row>
    <row r="11" spans="1:22" ht="14.1" customHeight="1" x14ac:dyDescent="0.25">
      <c r="A11" s="32" t="s">
        <v>63</v>
      </c>
      <c r="B11" s="425">
        <f>'5.1-10 source'!B15</f>
        <v>544</v>
      </c>
      <c r="C11" s="482">
        <f>'5.1-10 source'!C15</f>
        <v>34</v>
      </c>
      <c r="D11" s="420">
        <f>'5.1-10 source'!D15</f>
        <v>190</v>
      </c>
      <c r="E11" s="420">
        <f>'5.1-10 source'!E15</f>
        <v>350</v>
      </c>
      <c r="F11" s="420">
        <f>'5.1-10 source'!F15</f>
        <v>4</v>
      </c>
    </row>
    <row r="12" spans="1:22" ht="14.1" customHeight="1" x14ac:dyDescent="0.25">
      <c r="A12" s="32" t="s">
        <v>64</v>
      </c>
      <c r="B12" s="425">
        <f>'5.1-10 source'!B16</f>
        <v>601</v>
      </c>
      <c r="C12" s="482">
        <f>'5.1-10 source'!C16</f>
        <v>32</v>
      </c>
      <c r="D12" s="420">
        <f>'5.1-10 source'!D16</f>
        <v>222</v>
      </c>
      <c r="E12" s="420">
        <f>'5.1-10 source'!E16</f>
        <v>374</v>
      </c>
      <c r="F12" s="420">
        <f>'5.1-10 source'!F16</f>
        <v>5</v>
      </c>
    </row>
    <row r="13" spans="1:22" ht="14.1" customHeight="1" x14ac:dyDescent="0.25">
      <c r="A13" s="32" t="s">
        <v>65</v>
      </c>
      <c r="B13" s="425">
        <f>'5.1-10 source'!B17</f>
        <v>581</v>
      </c>
      <c r="C13" s="482">
        <f>'5.1-10 source'!C17</f>
        <v>29</v>
      </c>
      <c r="D13" s="420">
        <f>'5.1-10 source'!D17</f>
        <v>257</v>
      </c>
      <c r="E13" s="420">
        <f>'5.1-10 source'!E17</f>
        <v>309</v>
      </c>
      <c r="F13" s="420">
        <f>'5.1-10 source'!F17</f>
        <v>15</v>
      </c>
    </row>
    <row r="14" spans="1:22" ht="14.1" customHeight="1" x14ac:dyDescent="0.25">
      <c r="A14" s="32" t="s">
        <v>66</v>
      </c>
      <c r="B14" s="425">
        <f>'5.1-10 source'!B18</f>
        <v>501</v>
      </c>
      <c r="C14" s="482">
        <f>'5.1-10 source'!C18</f>
        <v>29</v>
      </c>
      <c r="D14" s="420">
        <f>'5.1-10 source'!D18</f>
        <v>197</v>
      </c>
      <c r="E14" s="420">
        <f>'5.1-10 source'!E18</f>
        <v>296</v>
      </c>
      <c r="F14" s="420">
        <f>'5.1-10 source'!F18</f>
        <v>8</v>
      </c>
    </row>
    <row r="15" spans="1:22" ht="14.1" customHeight="1" x14ac:dyDescent="0.25">
      <c r="A15" s="32" t="s">
        <v>67</v>
      </c>
      <c r="B15" s="425">
        <f>'5.1-10 source'!B19</f>
        <v>408</v>
      </c>
      <c r="C15" s="482">
        <f>'5.1-10 source'!C19</f>
        <v>25</v>
      </c>
      <c r="D15" s="420">
        <f>'5.1-10 source'!D19</f>
        <v>144</v>
      </c>
      <c r="E15" s="420">
        <f>'5.1-10 source'!E19</f>
        <v>246</v>
      </c>
      <c r="F15" s="420">
        <f>'5.1-10 source'!F19</f>
        <v>18</v>
      </c>
    </row>
    <row r="16" spans="1:22" ht="14.1" customHeight="1" x14ac:dyDescent="0.25">
      <c r="A16" s="32" t="s">
        <v>68</v>
      </c>
      <c r="B16" s="425">
        <f>'5.1-10 source'!B20</f>
        <v>393</v>
      </c>
      <c r="C16" s="482">
        <f>'5.1-10 source'!C20</f>
        <v>17</v>
      </c>
      <c r="D16" s="420">
        <f>'5.1-10 source'!D20</f>
        <v>129</v>
      </c>
      <c r="E16" s="420">
        <f>'5.1-10 source'!E20</f>
        <v>223</v>
      </c>
      <c r="F16" s="420">
        <f>'5.1-10 source'!F20</f>
        <v>41</v>
      </c>
    </row>
    <row r="17" spans="1:6" ht="14.1" customHeight="1" x14ac:dyDescent="0.25">
      <c r="A17" s="32" t="s">
        <v>69</v>
      </c>
      <c r="B17" s="425">
        <f>'5.1-10 source'!B21</f>
        <v>344</v>
      </c>
      <c r="C17" s="482">
        <f>'5.1-10 source'!C21</f>
        <v>17</v>
      </c>
      <c r="D17" s="420">
        <f>'5.1-10 source'!D21</f>
        <v>102</v>
      </c>
      <c r="E17" s="420">
        <f>'5.1-10 source'!E21</f>
        <v>204</v>
      </c>
      <c r="F17" s="424">
        <f>'5.1-10 source'!F21</f>
        <v>38</v>
      </c>
    </row>
    <row r="18" spans="1:6" ht="14.1" customHeight="1" x14ac:dyDescent="0.25">
      <c r="A18" s="32" t="s">
        <v>70</v>
      </c>
      <c r="B18" s="425">
        <f>'5.1-10 source'!B22</f>
        <v>333</v>
      </c>
      <c r="C18" s="482">
        <f>'5.1-10 source'!C22</f>
        <v>19</v>
      </c>
      <c r="D18" s="420">
        <f>'5.1-10 source'!D22</f>
        <v>65</v>
      </c>
      <c r="E18" s="420">
        <f>'5.1-10 source'!E22</f>
        <v>204</v>
      </c>
      <c r="F18" s="420">
        <f>'5.1-10 source'!F22</f>
        <v>64</v>
      </c>
    </row>
    <row r="19" spans="1:6" ht="14.1" customHeight="1" x14ac:dyDescent="0.25">
      <c r="A19" s="32" t="s">
        <v>71</v>
      </c>
      <c r="B19" s="425">
        <f>'5.1-10 source'!B23</f>
        <v>252</v>
      </c>
      <c r="C19" s="482">
        <f>'5.1-10 source'!C23</f>
        <v>14</v>
      </c>
      <c r="D19" s="420">
        <f>'5.1-10 source'!D23</f>
        <v>30</v>
      </c>
      <c r="E19" s="420">
        <f>'5.1-10 source'!E23</f>
        <v>160</v>
      </c>
      <c r="F19" s="420">
        <f>'5.1-10 source'!F23</f>
        <v>62</v>
      </c>
    </row>
    <row r="20" spans="1:6" ht="14.1" customHeight="1" x14ac:dyDescent="0.25">
      <c r="A20" s="32" t="s">
        <v>72</v>
      </c>
      <c r="B20" s="425">
        <f>'5.1-10 source'!B24</f>
        <v>231</v>
      </c>
      <c r="C20" s="482">
        <f>'5.1-10 source'!C24</f>
        <v>12</v>
      </c>
      <c r="D20" s="420">
        <f>'5.1-10 source'!D24</f>
        <v>13</v>
      </c>
      <c r="E20" s="420">
        <f>'5.1-10 source'!E24</f>
        <v>148</v>
      </c>
      <c r="F20" s="420">
        <f>'5.1-10 source'!F24</f>
        <v>70</v>
      </c>
    </row>
    <row r="21" spans="1:6" ht="14.1" customHeight="1" x14ac:dyDescent="0.25">
      <c r="A21" s="32" t="s">
        <v>73</v>
      </c>
      <c r="B21" s="425">
        <f>'5.1-10 source'!B25</f>
        <v>383</v>
      </c>
      <c r="C21" s="482">
        <f>'5.1-10 source'!C25</f>
        <v>11</v>
      </c>
      <c r="D21" s="420">
        <f>'5.1-10 source'!D25</f>
        <v>8</v>
      </c>
      <c r="E21" s="420">
        <f>'5.1-10 source'!E25</f>
        <v>300</v>
      </c>
      <c r="F21" s="420">
        <f>'5.1-10 source'!F25</f>
        <v>75</v>
      </c>
    </row>
    <row r="22" spans="1:6" ht="14.1" customHeight="1" x14ac:dyDescent="0.25">
      <c r="A22" s="32" t="s">
        <v>74</v>
      </c>
      <c r="B22" s="425">
        <f>'5.1-10 source'!B26</f>
        <v>350</v>
      </c>
      <c r="C22" s="482">
        <f>'5.1-10 source'!C26</f>
        <v>7</v>
      </c>
      <c r="D22" s="420">
        <f>'5.1-10 source'!D26</f>
        <v>7</v>
      </c>
      <c r="E22" s="420">
        <f>'5.1-10 source'!E26</f>
        <v>276</v>
      </c>
      <c r="F22" s="420">
        <f>'5.1-10 source'!F26</f>
        <v>67</v>
      </c>
    </row>
    <row r="23" spans="1:6" ht="14.1" customHeight="1" x14ac:dyDescent="0.25">
      <c r="A23" s="32" t="s">
        <v>75</v>
      </c>
      <c r="B23" s="425">
        <f>'5.1-10 source'!B27</f>
        <v>443</v>
      </c>
      <c r="C23" s="482">
        <f>'5.1-10 source'!C27</f>
        <v>13</v>
      </c>
      <c r="D23" s="420">
        <f>'5.1-10 source'!D27</f>
        <v>2</v>
      </c>
      <c r="E23" s="420">
        <f>'5.1-10 source'!E27</f>
        <v>292</v>
      </c>
      <c r="F23" s="420">
        <f>'5.1-10 source'!F27</f>
        <v>149</v>
      </c>
    </row>
    <row r="24" spans="1:6" ht="14.1" customHeight="1" x14ac:dyDescent="0.25">
      <c r="A24" s="32" t="s">
        <v>76</v>
      </c>
      <c r="B24" s="425">
        <f>'5.1-10 source'!B28</f>
        <v>331</v>
      </c>
      <c r="C24" s="482">
        <f>'5.1-10 source'!C28</f>
        <v>17</v>
      </c>
      <c r="D24" s="420">
        <f>'5.1-10 source'!D28</f>
        <v>1</v>
      </c>
      <c r="E24" s="420">
        <f>'5.1-10 source'!E28</f>
        <v>279</v>
      </c>
      <c r="F24" s="420">
        <f>'5.1-10 source'!F28</f>
        <v>51</v>
      </c>
    </row>
    <row r="25" spans="1:6" ht="14.1" customHeight="1" x14ac:dyDescent="0.25">
      <c r="A25" s="32" t="s">
        <v>77</v>
      </c>
      <c r="B25" s="425">
        <f>'5.1-10 source'!B29</f>
        <v>375</v>
      </c>
      <c r="C25" s="482">
        <f>'5.1-10 source'!C29</f>
        <v>9</v>
      </c>
      <c r="D25" s="420">
        <f>'5.1-10 source'!D29</f>
        <v>2</v>
      </c>
      <c r="E25" s="420">
        <f>'5.1-10 source'!E29</f>
        <v>316</v>
      </c>
      <c r="F25" s="420">
        <f>'5.1-10 source'!F29</f>
        <v>57</v>
      </c>
    </row>
    <row r="26" spans="1:6" ht="14.1" customHeight="1" x14ac:dyDescent="0.25">
      <c r="A26" s="32" t="s">
        <v>78</v>
      </c>
      <c r="B26" s="425">
        <f>'5.1-10 source'!B30</f>
        <v>445</v>
      </c>
      <c r="C26" s="482">
        <f>'5.1-10 source'!C30</f>
        <v>6</v>
      </c>
      <c r="D26" s="420">
        <f>'5.1-10 source'!D30</f>
        <v>2</v>
      </c>
      <c r="E26" s="420">
        <f>'5.1-10 source'!E30</f>
        <v>371</v>
      </c>
      <c r="F26" s="420">
        <f>'5.1-10 source'!F30</f>
        <v>72</v>
      </c>
    </row>
    <row r="27" spans="1:6" ht="14.1" customHeight="1" x14ac:dyDescent="0.25">
      <c r="A27" s="32" t="s">
        <v>79</v>
      </c>
      <c r="B27" s="425">
        <f>'5.1-10 source'!B31</f>
        <v>369</v>
      </c>
      <c r="C27" s="482">
        <f>'5.1-10 source'!C31</f>
        <v>7</v>
      </c>
      <c r="D27" s="420">
        <f>'5.1-10 source'!D31</f>
        <v>0</v>
      </c>
      <c r="E27" s="420">
        <f>'5.1-10 source'!E31</f>
        <v>309</v>
      </c>
      <c r="F27" s="420">
        <f>'5.1-10 source'!F31</f>
        <v>60</v>
      </c>
    </row>
    <row r="28" spans="1:6" ht="14.1" customHeight="1" x14ac:dyDescent="0.25">
      <c r="A28" s="32" t="s">
        <v>11</v>
      </c>
      <c r="B28" s="425">
        <f>'5.1-10 source'!B32</f>
        <v>409</v>
      </c>
      <c r="C28" s="482">
        <f>'5.1-10 source'!C32</f>
        <v>9</v>
      </c>
      <c r="D28" s="420">
        <f>'5.1-10 source'!D32</f>
        <v>0</v>
      </c>
      <c r="E28" s="420">
        <f>'5.1-10 source'!E32</f>
        <v>321</v>
      </c>
      <c r="F28" s="420">
        <f>'5.1-10 source'!F32</f>
        <v>88</v>
      </c>
    </row>
    <row r="29" spans="1:6" ht="14.1" customHeight="1" x14ac:dyDescent="0.25">
      <c r="A29" s="32" t="s">
        <v>80</v>
      </c>
      <c r="B29" s="425">
        <f>'5.1-10 source'!B33</f>
        <v>784</v>
      </c>
      <c r="C29" s="482">
        <f>'5.1-10 source'!C33</f>
        <v>3</v>
      </c>
      <c r="D29" s="420">
        <f>'5.1-10 source'!D33</f>
        <v>1</v>
      </c>
      <c r="E29" s="420">
        <f>'5.1-10 source'!E33</f>
        <v>656</v>
      </c>
      <c r="F29" s="420">
        <f>'5.1-10 source'!F33</f>
        <v>127</v>
      </c>
    </row>
    <row r="30" spans="1:6" ht="14.1" customHeight="1" x14ac:dyDescent="0.25">
      <c r="A30" s="32" t="s">
        <v>175</v>
      </c>
      <c r="B30" s="425">
        <f>'5.1-10 source'!B34</f>
        <v>681</v>
      </c>
      <c r="C30" s="482">
        <f>'5.1-10 source'!C34</f>
        <v>4</v>
      </c>
      <c r="D30" s="420">
        <f>'5.1-10 source'!D34</f>
        <v>2</v>
      </c>
      <c r="E30" s="420">
        <f>'5.1-10 source'!E34</f>
        <v>246</v>
      </c>
      <c r="F30" s="420">
        <f>'5.1-10 source'!F34</f>
        <v>433</v>
      </c>
    </row>
    <row r="31" spans="1:6" ht="15" customHeight="1" x14ac:dyDescent="0.25">
      <c r="A31" s="29" t="s">
        <v>86</v>
      </c>
      <c r="B31" s="484">
        <f>'5.1-10 source'!B36</f>
        <v>45.13939671129701</v>
      </c>
      <c r="C31" s="429">
        <f>'5.1-10 source'!C36</f>
        <v>29.506870521739163</v>
      </c>
      <c r="D31" s="429">
        <f>'5.1-10 source'!D36</f>
        <v>34.73836239976238</v>
      </c>
      <c r="E31" s="429">
        <f>'5.1-10 source'!E36</f>
        <v>48.084939438826332</v>
      </c>
      <c r="F31" s="429">
        <f>'5.1-10 source'!F36</f>
        <v>54.319695710627364</v>
      </c>
    </row>
    <row r="32" spans="1:6" ht="12" customHeight="1" x14ac:dyDescent="0.25">
      <c r="A32" s="556" t="s">
        <v>436</v>
      </c>
      <c r="B32" s="678"/>
      <c r="C32" s="678"/>
      <c r="D32" s="678"/>
      <c r="E32" s="678"/>
      <c r="F32" s="678"/>
    </row>
    <row r="33" spans="1:12" ht="12" customHeight="1" x14ac:dyDescent="0.25">
      <c r="A33" s="582" t="s">
        <v>612</v>
      </c>
      <c r="B33" s="583"/>
      <c r="C33" s="583"/>
      <c r="D33" s="583"/>
      <c r="E33" s="583"/>
      <c r="F33" s="583"/>
    </row>
    <row r="35" spans="1:12" x14ac:dyDescent="0.25">
      <c r="A35" s="680"/>
      <c r="B35" s="680"/>
      <c r="C35" s="680"/>
      <c r="D35" s="680"/>
      <c r="E35" s="33"/>
      <c r="F35" s="33"/>
      <c r="G35" s="33"/>
      <c r="H35" s="33"/>
      <c r="I35" s="33"/>
      <c r="J35" s="33"/>
      <c r="K35" s="33"/>
      <c r="L35" s="33"/>
    </row>
    <row r="36" spans="1:12" ht="25.5" customHeight="1" x14ac:dyDescent="0.25">
      <c r="A36" s="675"/>
      <c r="B36" s="654"/>
      <c r="C36" s="654"/>
      <c r="D36" s="654"/>
      <c r="E36" s="654"/>
      <c r="F36" s="654"/>
      <c r="G36" s="654"/>
      <c r="H36" s="654"/>
      <c r="I36" s="654"/>
      <c r="J36" s="654"/>
      <c r="K36" s="654"/>
      <c r="L36" s="654"/>
    </row>
    <row r="37" spans="1:12" x14ac:dyDescent="0.25">
      <c r="A37" s="630"/>
      <c r="B37" s="630"/>
      <c r="C37" s="630"/>
      <c r="D37" s="630"/>
      <c r="E37" s="630"/>
      <c r="F37" s="630"/>
      <c r="G37" s="630"/>
      <c r="H37" s="630"/>
      <c r="I37" s="630"/>
      <c r="J37" s="630"/>
      <c r="K37" s="630"/>
      <c r="L37" s="630"/>
    </row>
    <row r="38" spans="1:12" x14ac:dyDescent="0.25">
      <c r="A38" s="626"/>
      <c r="B38" s="626"/>
      <c r="C38" s="626"/>
      <c r="D38" s="626"/>
      <c r="E38" s="626"/>
      <c r="F38" s="626"/>
      <c r="G38" s="626"/>
      <c r="H38" s="626"/>
      <c r="I38" s="626"/>
      <c r="J38" s="626"/>
      <c r="K38" s="626"/>
      <c r="L38" s="626"/>
    </row>
  </sheetData>
  <mergeCells count="7">
    <mergeCell ref="A1:F1"/>
    <mergeCell ref="A37:L37"/>
    <mergeCell ref="A38:L38"/>
    <mergeCell ref="A32:F32"/>
    <mergeCell ref="A33:F33"/>
    <mergeCell ref="A35:D35"/>
    <mergeCell ref="A36:L3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theme="7"/>
  </sheetPr>
  <dimension ref="A1:W43"/>
  <sheetViews>
    <sheetView workbookViewId="0">
      <pane xSplit="1" ySplit="3" topLeftCell="B25" activePane="bottomRight" state="frozen"/>
      <selection activeCell="A36" sqref="A36:XFD39"/>
      <selection pane="topRight" activeCell="A36" sqref="A36:XFD39"/>
      <selection pane="bottomLeft" activeCell="A36" sqref="A36:XFD39"/>
      <selection pane="bottomRight" activeCell="A36" sqref="A36:XFD39"/>
    </sheetView>
  </sheetViews>
  <sheetFormatPr baseColWidth="10" defaultColWidth="15.7109375" defaultRowHeight="15" x14ac:dyDescent="0.25"/>
  <cols>
    <col min="1" max="1" width="15.7109375" style="138"/>
    <col min="2" max="22" width="15.7109375" style="27"/>
    <col min="23" max="23" width="15.7109375" style="95"/>
    <col min="24" max="16384" width="15.7109375" style="27"/>
  </cols>
  <sheetData>
    <row r="1" spans="1:23" s="87" customFormat="1" ht="30" customHeight="1" x14ac:dyDescent="0.25">
      <c r="A1" s="552" t="s">
        <v>395</v>
      </c>
      <c r="B1" s="552"/>
      <c r="C1" s="552"/>
      <c r="D1" s="552"/>
      <c r="E1" s="552"/>
      <c r="F1" s="552"/>
      <c r="G1" s="139"/>
      <c r="H1" s="139"/>
      <c r="I1" s="139"/>
      <c r="J1" s="139"/>
      <c r="K1" s="139"/>
      <c r="L1" s="139"/>
      <c r="M1" s="139"/>
      <c r="N1" s="139"/>
      <c r="O1" s="139"/>
      <c r="P1" s="139"/>
      <c r="Q1" s="139"/>
      <c r="R1" s="139"/>
      <c r="S1" s="139"/>
      <c r="T1" s="139"/>
      <c r="U1" s="139"/>
      <c r="V1" s="139"/>
    </row>
    <row r="2" spans="1:23" s="188" customFormat="1" x14ac:dyDescent="0.25">
      <c r="A2" s="173"/>
      <c r="B2" s="173"/>
      <c r="C2" s="173"/>
      <c r="D2" s="173"/>
      <c r="E2" s="173"/>
      <c r="F2" s="173"/>
      <c r="G2" s="139"/>
      <c r="H2" s="139"/>
      <c r="I2" s="139"/>
      <c r="J2" s="139"/>
      <c r="K2" s="139"/>
      <c r="L2" s="139"/>
      <c r="M2" s="139"/>
      <c r="N2" s="139"/>
      <c r="O2" s="139"/>
      <c r="P2" s="139"/>
      <c r="Q2" s="139"/>
      <c r="R2" s="139"/>
      <c r="S2" s="139"/>
      <c r="T2" s="139"/>
      <c r="U2" s="139"/>
      <c r="V2" s="139"/>
    </row>
    <row r="3" spans="1:23" ht="51" customHeight="1" x14ac:dyDescent="0.25">
      <c r="A3" s="163" t="s">
        <v>155</v>
      </c>
      <c r="B3" s="75" t="s">
        <v>176</v>
      </c>
      <c r="C3" s="75" t="s">
        <v>374</v>
      </c>
      <c r="D3" s="75" t="s">
        <v>59</v>
      </c>
      <c r="E3" s="75" t="s">
        <v>60</v>
      </c>
      <c r="F3" s="75" t="s">
        <v>61</v>
      </c>
      <c r="W3" s="27"/>
    </row>
    <row r="4" spans="1:23" ht="15.75" customHeight="1" x14ac:dyDescent="0.25">
      <c r="A4" s="29" t="s">
        <v>164</v>
      </c>
      <c r="B4" s="170">
        <v>1522</v>
      </c>
      <c r="C4" s="172">
        <v>1522</v>
      </c>
      <c r="D4" s="258">
        <v>1297</v>
      </c>
      <c r="E4" s="258">
        <v>209</v>
      </c>
      <c r="F4" s="258">
        <v>16</v>
      </c>
      <c r="W4" s="27"/>
    </row>
    <row r="5" spans="1:23" ht="15.75" customHeight="1" x14ac:dyDescent="0.25">
      <c r="A5" s="29" t="s">
        <v>165</v>
      </c>
      <c r="B5" s="170">
        <v>89</v>
      </c>
      <c r="C5" s="172">
        <v>89</v>
      </c>
      <c r="D5" s="258">
        <v>67</v>
      </c>
      <c r="E5" s="258">
        <v>19</v>
      </c>
      <c r="F5" s="258">
        <v>3</v>
      </c>
      <c r="W5" s="27"/>
    </row>
    <row r="6" spans="1:23" ht="15.75" customHeight="1" x14ac:dyDescent="0.25">
      <c r="A6" s="29" t="s">
        <v>166</v>
      </c>
      <c r="B6" s="170">
        <v>70</v>
      </c>
      <c r="C6" s="172">
        <v>70</v>
      </c>
      <c r="D6" s="258">
        <v>47</v>
      </c>
      <c r="E6" s="258">
        <v>20</v>
      </c>
      <c r="F6" s="258">
        <v>3</v>
      </c>
      <c r="W6" s="27"/>
    </row>
    <row r="7" spans="1:23" ht="15.75" customHeight="1" x14ac:dyDescent="0.25">
      <c r="A7" s="29" t="s">
        <v>167</v>
      </c>
      <c r="B7" s="170">
        <v>53</v>
      </c>
      <c r="C7" s="172">
        <v>53</v>
      </c>
      <c r="D7" s="258">
        <v>32</v>
      </c>
      <c r="E7" s="258">
        <v>15</v>
      </c>
      <c r="F7" s="258">
        <v>6</v>
      </c>
      <c r="W7" s="27"/>
    </row>
    <row r="8" spans="1:23" ht="15.75" customHeight="1" x14ac:dyDescent="0.25">
      <c r="A8" s="29" t="s">
        <v>168</v>
      </c>
      <c r="B8" s="170">
        <v>52</v>
      </c>
      <c r="C8" s="172">
        <v>52</v>
      </c>
      <c r="D8" s="258">
        <v>33</v>
      </c>
      <c r="E8" s="258">
        <v>15</v>
      </c>
      <c r="F8" s="258">
        <v>4</v>
      </c>
      <c r="W8" s="27"/>
    </row>
    <row r="9" spans="1:23" ht="15.75" customHeight="1" x14ac:dyDescent="0.25">
      <c r="A9" s="29" t="s">
        <v>169</v>
      </c>
      <c r="B9" s="170">
        <v>46</v>
      </c>
      <c r="C9" s="172">
        <v>42</v>
      </c>
      <c r="D9" s="258">
        <v>20</v>
      </c>
      <c r="E9" s="258">
        <v>24</v>
      </c>
      <c r="F9" s="258">
        <v>2</v>
      </c>
      <c r="W9" s="27"/>
    </row>
    <row r="10" spans="1:23" ht="15.75" customHeight="1" x14ac:dyDescent="0.25">
      <c r="A10" s="29" t="s">
        <v>170</v>
      </c>
      <c r="B10" s="170">
        <v>57</v>
      </c>
      <c r="C10" s="172">
        <v>27</v>
      </c>
      <c r="D10" s="258">
        <v>17</v>
      </c>
      <c r="E10" s="258">
        <v>37</v>
      </c>
      <c r="F10" s="258">
        <v>3</v>
      </c>
      <c r="W10" s="27"/>
    </row>
    <row r="11" spans="1:23" ht="15.75" customHeight="1" x14ac:dyDescent="0.25">
      <c r="A11" s="29" t="s">
        <v>171</v>
      </c>
      <c r="B11" s="170">
        <v>135</v>
      </c>
      <c r="C11" s="172">
        <v>36</v>
      </c>
      <c r="D11" s="258">
        <v>34</v>
      </c>
      <c r="E11" s="258">
        <v>95</v>
      </c>
      <c r="F11" s="258">
        <v>6</v>
      </c>
      <c r="W11" s="27"/>
    </row>
    <row r="12" spans="1:23" ht="15.75" customHeight="1" x14ac:dyDescent="0.25">
      <c r="A12" s="29" t="s">
        <v>172</v>
      </c>
      <c r="B12" s="170">
        <v>234</v>
      </c>
      <c r="C12" s="172">
        <v>24</v>
      </c>
      <c r="D12" s="258">
        <v>74</v>
      </c>
      <c r="E12" s="258">
        <v>157</v>
      </c>
      <c r="F12" s="258">
        <v>3</v>
      </c>
      <c r="W12" s="27"/>
    </row>
    <row r="13" spans="1:23" ht="15.75" customHeight="1" x14ac:dyDescent="0.25">
      <c r="A13" s="29" t="s">
        <v>173</v>
      </c>
      <c r="B13" s="170">
        <v>414</v>
      </c>
      <c r="C13" s="172">
        <v>31</v>
      </c>
      <c r="D13" s="258">
        <v>160</v>
      </c>
      <c r="E13" s="258">
        <v>246</v>
      </c>
      <c r="F13" s="258">
        <v>8</v>
      </c>
      <c r="W13" s="27"/>
    </row>
    <row r="14" spans="1:23" ht="15.75" customHeight="1" x14ac:dyDescent="0.25">
      <c r="A14" s="29" t="s">
        <v>174</v>
      </c>
      <c r="B14" s="170">
        <v>520</v>
      </c>
      <c r="C14" s="172">
        <v>40</v>
      </c>
      <c r="D14" s="258">
        <v>212</v>
      </c>
      <c r="E14" s="258">
        <v>304</v>
      </c>
      <c r="F14" s="258">
        <v>4</v>
      </c>
      <c r="W14" s="27"/>
    </row>
    <row r="15" spans="1:23" ht="15.75" customHeight="1" x14ac:dyDescent="0.25">
      <c r="A15" s="29" t="s">
        <v>63</v>
      </c>
      <c r="B15" s="170">
        <v>544</v>
      </c>
      <c r="C15" s="172">
        <v>34</v>
      </c>
      <c r="D15" s="258">
        <v>190</v>
      </c>
      <c r="E15" s="258">
        <v>350</v>
      </c>
      <c r="F15" s="258">
        <v>4</v>
      </c>
      <c r="W15" s="27"/>
    </row>
    <row r="16" spans="1:23" ht="15.75" customHeight="1" x14ac:dyDescent="0.25">
      <c r="A16" s="29" t="s">
        <v>64</v>
      </c>
      <c r="B16" s="170">
        <v>601</v>
      </c>
      <c r="C16" s="172">
        <v>32</v>
      </c>
      <c r="D16" s="258">
        <v>222</v>
      </c>
      <c r="E16" s="258">
        <v>374</v>
      </c>
      <c r="F16" s="258">
        <v>5</v>
      </c>
      <c r="W16" s="27"/>
    </row>
    <row r="17" spans="1:23" ht="15.75" customHeight="1" x14ac:dyDescent="0.25">
      <c r="A17" s="29" t="s">
        <v>65</v>
      </c>
      <c r="B17" s="170">
        <v>581</v>
      </c>
      <c r="C17" s="172">
        <v>29</v>
      </c>
      <c r="D17" s="258">
        <v>257</v>
      </c>
      <c r="E17" s="258">
        <v>309</v>
      </c>
      <c r="F17" s="258">
        <v>15</v>
      </c>
      <c r="W17" s="27"/>
    </row>
    <row r="18" spans="1:23" ht="15.75" customHeight="1" x14ac:dyDescent="0.25">
      <c r="A18" s="29" t="s">
        <v>66</v>
      </c>
      <c r="B18" s="170">
        <v>501</v>
      </c>
      <c r="C18" s="172">
        <v>29</v>
      </c>
      <c r="D18" s="258">
        <v>197</v>
      </c>
      <c r="E18" s="258">
        <v>296</v>
      </c>
      <c r="F18" s="258">
        <v>8</v>
      </c>
      <c r="W18" s="27"/>
    </row>
    <row r="19" spans="1:23" ht="15.75" customHeight="1" x14ac:dyDescent="0.25">
      <c r="A19" s="29" t="s">
        <v>67</v>
      </c>
      <c r="B19" s="170">
        <v>408</v>
      </c>
      <c r="C19" s="172">
        <v>25</v>
      </c>
      <c r="D19" s="258">
        <v>144</v>
      </c>
      <c r="E19" s="258">
        <v>246</v>
      </c>
      <c r="F19" s="258">
        <v>18</v>
      </c>
      <c r="W19" s="27"/>
    </row>
    <row r="20" spans="1:23" ht="15.75" customHeight="1" x14ac:dyDescent="0.25">
      <c r="A20" s="29" t="s">
        <v>68</v>
      </c>
      <c r="B20" s="170">
        <v>393</v>
      </c>
      <c r="C20" s="172">
        <v>17</v>
      </c>
      <c r="D20" s="258">
        <v>129</v>
      </c>
      <c r="E20" s="258">
        <v>223</v>
      </c>
      <c r="F20" s="258">
        <v>41</v>
      </c>
      <c r="W20" s="27"/>
    </row>
    <row r="21" spans="1:23" ht="15.75" customHeight="1" x14ac:dyDescent="0.25">
      <c r="A21" s="29" t="s">
        <v>69</v>
      </c>
      <c r="B21" s="170">
        <v>344</v>
      </c>
      <c r="C21" s="172">
        <v>17</v>
      </c>
      <c r="D21" s="258">
        <v>102</v>
      </c>
      <c r="E21" s="258">
        <v>204</v>
      </c>
      <c r="F21" s="258">
        <v>38</v>
      </c>
      <c r="W21" s="27"/>
    </row>
    <row r="22" spans="1:23" ht="15.75" customHeight="1" x14ac:dyDescent="0.25">
      <c r="A22" s="29" t="s">
        <v>70</v>
      </c>
      <c r="B22" s="170">
        <v>333</v>
      </c>
      <c r="C22" s="172">
        <v>19</v>
      </c>
      <c r="D22" s="258">
        <v>65</v>
      </c>
      <c r="E22" s="258">
        <v>204</v>
      </c>
      <c r="F22" s="258">
        <v>64</v>
      </c>
      <c r="W22" s="27"/>
    </row>
    <row r="23" spans="1:23" ht="15.75" customHeight="1" x14ac:dyDescent="0.25">
      <c r="A23" s="29" t="s">
        <v>71</v>
      </c>
      <c r="B23" s="170">
        <v>252</v>
      </c>
      <c r="C23" s="172">
        <v>14</v>
      </c>
      <c r="D23" s="258">
        <v>30</v>
      </c>
      <c r="E23" s="258">
        <v>160</v>
      </c>
      <c r="F23" s="258">
        <v>62</v>
      </c>
      <c r="W23" s="27"/>
    </row>
    <row r="24" spans="1:23" ht="15.75" customHeight="1" x14ac:dyDescent="0.25">
      <c r="A24" s="29" t="s">
        <v>72</v>
      </c>
      <c r="B24" s="170">
        <v>231</v>
      </c>
      <c r="C24" s="172">
        <v>12</v>
      </c>
      <c r="D24" s="258">
        <v>13</v>
      </c>
      <c r="E24" s="258">
        <v>148</v>
      </c>
      <c r="F24" s="258">
        <v>70</v>
      </c>
      <c r="W24" s="27"/>
    </row>
    <row r="25" spans="1:23" ht="15.75" customHeight="1" x14ac:dyDescent="0.25">
      <c r="A25" s="29" t="s">
        <v>73</v>
      </c>
      <c r="B25" s="170">
        <v>383</v>
      </c>
      <c r="C25" s="172">
        <v>11</v>
      </c>
      <c r="D25" s="258">
        <v>8</v>
      </c>
      <c r="E25" s="258">
        <v>300</v>
      </c>
      <c r="F25" s="258">
        <v>75</v>
      </c>
      <c r="W25" s="27"/>
    </row>
    <row r="26" spans="1:23" ht="15.75" customHeight="1" x14ac:dyDescent="0.25">
      <c r="A26" s="29" t="s">
        <v>74</v>
      </c>
      <c r="B26" s="170">
        <v>350</v>
      </c>
      <c r="C26" s="172">
        <v>7</v>
      </c>
      <c r="D26" s="258">
        <v>7</v>
      </c>
      <c r="E26" s="258">
        <v>276</v>
      </c>
      <c r="F26" s="258">
        <v>67</v>
      </c>
      <c r="W26" s="27"/>
    </row>
    <row r="27" spans="1:23" ht="15.75" customHeight="1" x14ac:dyDescent="0.25">
      <c r="A27" s="29" t="s">
        <v>75</v>
      </c>
      <c r="B27" s="170">
        <v>443</v>
      </c>
      <c r="C27" s="172">
        <v>13</v>
      </c>
      <c r="D27" s="258">
        <v>2</v>
      </c>
      <c r="E27" s="258">
        <v>292</v>
      </c>
      <c r="F27" s="258">
        <v>149</v>
      </c>
      <c r="W27" s="27"/>
    </row>
    <row r="28" spans="1:23" ht="15.75" customHeight="1" x14ac:dyDescent="0.25">
      <c r="A28" s="29" t="s">
        <v>76</v>
      </c>
      <c r="B28" s="170">
        <v>331</v>
      </c>
      <c r="C28" s="172">
        <v>17</v>
      </c>
      <c r="D28" s="258">
        <v>1</v>
      </c>
      <c r="E28" s="258">
        <v>279</v>
      </c>
      <c r="F28" s="258">
        <v>51</v>
      </c>
      <c r="W28" s="27"/>
    </row>
    <row r="29" spans="1:23" ht="15.75" customHeight="1" x14ac:dyDescent="0.25">
      <c r="A29" s="29" t="s">
        <v>77</v>
      </c>
      <c r="B29" s="170">
        <v>375</v>
      </c>
      <c r="C29" s="172">
        <v>9</v>
      </c>
      <c r="D29" s="258">
        <v>2</v>
      </c>
      <c r="E29" s="258">
        <v>316</v>
      </c>
      <c r="F29" s="258">
        <v>57</v>
      </c>
      <c r="W29" s="27"/>
    </row>
    <row r="30" spans="1:23" x14ac:dyDescent="0.25">
      <c r="A30" s="29" t="s">
        <v>78</v>
      </c>
      <c r="B30" s="170">
        <v>445</v>
      </c>
      <c r="C30" s="172">
        <v>6</v>
      </c>
      <c r="D30" s="258">
        <v>2</v>
      </c>
      <c r="E30" s="258">
        <v>371</v>
      </c>
      <c r="F30" s="258">
        <v>72</v>
      </c>
      <c r="W30" s="27"/>
    </row>
    <row r="31" spans="1:23" ht="15.75" customHeight="1" x14ac:dyDescent="0.25">
      <c r="A31" s="29" t="s">
        <v>79</v>
      </c>
      <c r="B31" s="170">
        <v>369</v>
      </c>
      <c r="C31" s="172">
        <v>7</v>
      </c>
      <c r="D31" s="258">
        <v>0</v>
      </c>
      <c r="E31" s="258">
        <v>309</v>
      </c>
      <c r="F31" s="258">
        <v>60</v>
      </c>
      <c r="W31" s="27"/>
    </row>
    <row r="32" spans="1:23" ht="15.75" customHeight="1" x14ac:dyDescent="0.25">
      <c r="A32" s="29" t="s">
        <v>11</v>
      </c>
      <c r="B32" s="170">
        <v>409</v>
      </c>
      <c r="C32" s="172">
        <v>9</v>
      </c>
      <c r="D32" s="258">
        <v>0</v>
      </c>
      <c r="E32" s="258">
        <v>321</v>
      </c>
      <c r="F32" s="258">
        <v>88</v>
      </c>
      <c r="W32" s="27"/>
    </row>
    <row r="33" spans="1:23" ht="15.75" customHeight="1" x14ac:dyDescent="0.25">
      <c r="A33" s="29" t="s">
        <v>80</v>
      </c>
      <c r="B33" s="170">
        <v>784</v>
      </c>
      <c r="C33" s="172">
        <v>3</v>
      </c>
      <c r="D33" s="258">
        <v>1</v>
      </c>
      <c r="E33" s="258">
        <v>656</v>
      </c>
      <c r="F33" s="258">
        <v>127</v>
      </c>
      <c r="W33" s="27"/>
    </row>
    <row r="34" spans="1:23" ht="15.75" customHeight="1" x14ac:dyDescent="0.25">
      <c r="A34" s="29" t="s">
        <v>175</v>
      </c>
      <c r="B34" s="170">
        <v>681</v>
      </c>
      <c r="C34" s="172">
        <v>4</v>
      </c>
      <c r="D34" s="258">
        <v>2</v>
      </c>
      <c r="E34" s="258">
        <v>246</v>
      </c>
      <c r="F34" s="258">
        <v>433</v>
      </c>
      <c r="W34" s="27"/>
    </row>
    <row r="35" spans="1:23" ht="33.75" x14ac:dyDescent="0.25">
      <c r="A35" s="29" t="s">
        <v>177</v>
      </c>
      <c r="B35" s="3">
        <f>SUM(B4:B34)</f>
        <v>11950</v>
      </c>
      <c r="C35" s="3">
        <f t="shared" ref="C35:F35" si="0">SUM(C4:C34)</f>
        <v>2300</v>
      </c>
      <c r="D35" s="3">
        <f t="shared" si="0"/>
        <v>3367</v>
      </c>
      <c r="E35" s="3">
        <f t="shared" si="0"/>
        <v>7021</v>
      </c>
      <c r="F35" s="3">
        <f t="shared" si="0"/>
        <v>1562</v>
      </c>
      <c r="G35" s="92"/>
      <c r="W35" s="27"/>
    </row>
    <row r="36" spans="1:23" ht="22.5" customHeight="1" x14ac:dyDescent="0.25">
      <c r="A36" s="29" t="s">
        <v>86</v>
      </c>
      <c r="B36" s="259">
        <v>45.13939671129701</v>
      </c>
      <c r="C36" s="192">
        <v>29.506870521739163</v>
      </c>
      <c r="D36" s="192">
        <v>34.73836239976238</v>
      </c>
      <c r="E36" s="192">
        <v>48.084939438826332</v>
      </c>
      <c r="F36" s="192">
        <v>54.319695710627364</v>
      </c>
      <c r="W36" s="27"/>
    </row>
    <row r="37" spans="1:23" ht="21.75" customHeight="1" x14ac:dyDescent="0.25">
      <c r="A37" s="550"/>
      <c r="B37" s="608"/>
      <c r="C37" s="608"/>
      <c r="D37" s="608"/>
      <c r="E37" s="608"/>
      <c r="F37" s="608"/>
      <c r="W37" s="27"/>
    </row>
    <row r="38" spans="1:23" ht="26.25" customHeight="1" x14ac:dyDescent="0.25">
      <c r="A38" s="582"/>
      <c r="B38" s="587"/>
      <c r="C38" s="587"/>
      <c r="D38" s="587"/>
      <c r="E38" s="587"/>
      <c r="F38" s="587"/>
      <c r="W38" s="27"/>
    </row>
    <row r="39" spans="1:23" x14ac:dyDescent="0.25">
      <c r="A39" s="138" t="s">
        <v>398</v>
      </c>
      <c r="B39" s="100">
        <v>4.5527605355641469</v>
      </c>
      <c r="C39" s="100">
        <v>12.202446260869976</v>
      </c>
      <c r="D39" s="100">
        <v>4.4203487971485913</v>
      </c>
      <c r="E39" s="100">
        <v>4.4992732659159742</v>
      </c>
      <c r="F39" s="100">
        <v>1.0763485275284097</v>
      </c>
    </row>
    <row r="40" spans="1:23" x14ac:dyDescent="0.25">
      <c r="A40" s="56" t="s">
        <v>399</v>
      </c>
      <c r="B40" s="56"/>
      <c r="C40" s="56"/>
      <c r="D40" s="415">
        <f>D35/$B$35</f>
        <v>0.28175732217573224</v>
      </c>
      <c r="E40" s="415">
        <f t="shared" ref="E40:F40" si="1">E35/$B$35</f>
        <v>0.58753138075313804</v>
      </c>
      <c r="F40" s="415">
        <f t="shared" si="1"/>
        <v>0.13071129707112972</v>
      </c>
      <c r="G40" s="33"/>
      <c r="H40" s="33"/>
      <c r="I40" s="33"/>
      <c r="J40" s="33"/>
      <c r="K40" s="33"/>
      <c r="L40" s="33"/>
      <c r="W40" s="27"/>
    </row>
    <row r="41" spans="1:23" x14ac:dyDescent="0.25">
      <c r="A41" s="413" t="s">
        <v>400</v>
      </c>
      <c r="B41" s="412"/>
      <c r="C41" s="412"/>
      <c r="D41" s="415">
        <v>0.28232593726090283</v>
      </c>
      <c r="E41" s="415">
        <v>0.5932670237184392</v>
      </c>
      <c r="F41" s="415">
        <v>0.124407039020658</v>
      </c>
      <c r="G41" s="412"/>
      <c r="H41" s="412"/>
      <c r="I41" s="412"/>
      <c r="J41" s="412"/>
      <c r="K41" s="412"/>
      <c r="L41" s="412"/>
      <c r="W41" s="27"/>
    </row>
    <row r="42" spans="1:23" x14ac:dyDescent="0.25">
      <c r="A42" s="48" t="s">
        <v>401</v>
      </c>
      <c r="B42" s="48"/>
      <c r="C42" s="48"/>
      <c r="D42" s="48"/>
      <c r="E42" s="48"/>
      <c r="F42" s="48"/>
      <c r="G42" s="48"/>
      <c r="H42" s="48"/>
      <c r="I42" s="48"/>
      <c r="J42" s="48"/>
      <c r="K42" s="48"/>
      <c r="L42" s="48"/>
      <c r="W42" s="27"/>
    </row>
    <row r="43" spans="1:23" x14ac:dyDescent="0.25">
      <c r="A43" s="626"/>
      <c r="B43" s="626"/>
      <c r="C43" s="626"/>
      <c r="D43" s="626"/>
      <c r="E43" s="626"/>
      <c r="F43" s="626"/>
      <c r="G43" s="626"/>
      <c r="H43" s="626"/>
      <c r="I43" s="626"/>
      <c r="J43" s="626"/>
      <c r="K43" s="626"/>
      <c r="L43" s="626"/>
      <c r="W43" s="27"/>
    </row>
  </sheetData>
  <mergeCells count="4">
    <mergeCell ref="A1:F1"/>
    <mergeCell ref="A43:L43"/>
    <mergeCell ref="A37:F37"/>
    <mergeCell ref="A38:F38"/>
  </mergeCell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BR33"/>
  <sheetViews>
    <sheetView topLeftCell="A12" workbookViewId="0">
      <selection activeCell="A5" sqref="A5"/>
    </sheetView>
  </sheetViews>
  <sheetFormatPr baseColWidth="10" defaultColWidth="11.42578125" defaultRowHeight="12.75" x14ac:dyDescent="0.25"/>
  <cols>
    <col min="1" max="1" width="17.7109375" style="34" customWidth="1"/>
    <col min="2" max="2" width="12.28515625" style="34" bestFit="1" customWidth="1"/>
    <col min="3" max="4" width="9.7109375" style="34" customWidth="1"/>
    <col min="5" max="5" width="9.7109375" style="147" customWidth="1"/>
    <col min="6" max="6" width="10.7109375" style="147" customWidth="1"/>
    <col min="7" max="7" width="9.7109375" style="147" customWidth="1"/>
    <col min="8" max="8" width="12.28515625" style="34" bestFit="1" customWidth="1"/>
    <col min="9" max="10" width="9.7109375" style="34" customWidth="1"/>
    <col min="11" max="11" width="9.7109375" style="147" customWidth="1"/>
    <col min="12" max="12" width="9.7109375" style="34" customWidth="1"/>
    <col min="13" max="13" width="11.42578125" style="35"/>
    <col min="14" max="16384" width="11.42578125" style="34"/>
  </cols>
  <sheetData>
    <row r="1" spans="1:70" s="89" customFormat="1" ht="30" customHeight="1" x14ac:dyDescent="0.25">
      <c r="A1" s="552" t="s">
        <v>451</v>
      </c>
      <c r="B1" s="552"/>
      <c r="C1" s="552"/>
      <c r="D1" s="552"/>
      <c r="E1" s="552"/>
      <c r="F1" s="552"/>
      <c r="G1" s="552"/>
      <c r="H1" s="552"/>
      <c r="I1" s="552"/>
      <c r="J1" s="552"/>
      <c r="K1" s="552"/>
      <c r="L1" s="552"/>
      <c r="M1" s="139"/>
      <c r="N1" s="139"/>
      <c r="O1" s="139"/>
    </row>
    <row r="2" spans="1:70" s="89" customFormat="1" x14ac:dyDescent="0.25">
      <c r="A2" s="173"/>
      <c r="B2" s="173"/>
      <c r="C2" s="173"/>
      <c r="D2" s="173"/>
      <c r="E2" s="173"/>
      <c r="F2" s="173"/>
      <c r="G2" s="173"/>
      <c r="H2" s="173"/>
      <c r="I2" s="173"/>
      <c r="J2" s="173"/>
      <c r="K2" s="173"/>
      <c r="L2" s="173"/>
      <c r="M2" s="139"/>
      <c r="N2" s="139"/>
      <c r="O2" s="139"/>
    </row>
    <row r="3" spans="1:70" s="144" customFormat="1" ht="18.75" customHeight="1" x14ac:dyDescent="0.25">
      <c r="A3" s="633" t="s">
        <v>601</v>
      </c>
      <c r="B3" s="633" t="s">
        <v>361</v>
      </c>
      <c r="C3" s="633"/>
      <c r="D3" s="633"/>
      <c r="E3" s="633"/>
      <c r="F3" s="633"/>
      <c r="G3" s="633"/>
      <c r="H3" s="633" t="s">
        <v>89</v>
      </c>
      <c r="I3" s="633"/>
      <c r="J3" s="633"/>
      <c r="K3" s="633"/>
      <c r="L3" s="633" t="s">
        <v>646</v>
      </c>
      <c r="M3" s="143"/>
    </row>
    <row r="4" spans="1:70" s="144" customFormat="1" ht="81" customHeight="1" x14ac:dyDescent="0.25">
      <c r="A4" s="633"/>
      <c r="B4" s="179" t="s">
        <v>604</v>
      </c>
      <c r="C4" s="175" t="s">
        <v>87</v>
      </c>
      <c r="D4" s="175" t="s">
        <v>88</v>
      </c>
      <c r="E4" s="146" t="s">
        <v>430</v>
      </c>
      <c r="F4" s="146" t="s">
        <v>599</v>
      </c>
      <c r="G4" s="146" t="s">
        <v>600</v>
      </c>
      <c r="H4" s="175" t="s">
        <v>602</v>
      </c>
      <c r="I4" s="175" t="s">
        <v>87</v>
      </c>
      <c r="J4" s="175" t="s">
        <v>88</v>
      </c>
      <c r="K4" s="146" t="s">
        <v>600</v>
      </c>
      <c r="L4" s="633"/>
      <c r="M4" s="143"/>
      <c r="N4" s="145"/>
    </row>
    <row r="5" spans="1:70" ht="45" x14ac:dyDescent="0.25">
      <c r="A5" s="179" t="s">
        <v>645</v>
      </c>
      <c r="B5" s="485">
        <f>'5.1-11 source'!B5</f>
        <v>39050</v>
      </c>
      <c r="C5" s="485">
        <f>'5.1-11 source'!C5</f>
        <v>17202</v>
      </c>
      <c r="D5" s="485">
        <f>'5.1-11 source'!D5</f>
        <v>21848</v>
      </c>
      <c r="E5" s="486">
        <f>'5.1-11 source'!E5</f>
        <v>15271</v>
      </c>
      <c r="F5" s="486">
        <f>'5.1-11 source'!F5</f>
        <v>2542</v>
      </c>
      <c r="G5" s="486">
        <f>'5.1-11 source'!G5</f>
        <v>2372</v>
      </c>
      <c r="H5" s="485">
        <f>'5.1-11 source'!H5</f>
        <v>4627</v>
      </c>
      <c r="I5" s="485">
        <f>'5.1-11 source'!I5</f>
        <v>1803</v>
      </c>
      <c r="J5" s="485">
        <f>'5.1-11 source'!J5</f>
        <v>2824</v>
      </c>
      <c r="K5" s="486">
        <f>'5.1-11 source'!K5</f>
        <v>131</v>
      </c>
      <c r="L5" s="485">
        <f>'5.1-11 source'!L5</f>
        <v>43677</v>
      </c>
      <c r="M5" s="36"/>
      <c r="N5" s="37"/>
      <c r="S5" s="38"/>
      <c r="T5" s="38"/>
      <c r="U5" s="38"/>
      <c r="Z5" s="38"/>
      <c r="AA5" s="38"/>
      <c r="AB5" s="38"/>
      <c r="AG5" s="38"/>
      <c r="AH5" s="38"/>
      <c r="AI5" s="38"/>
      <c r="AN5" s="38"/>
      <c r="AO5" s="38"/>
      <c r="AP5" s="38"/>
      <c r="BI5" s="38"/>
      <c r="BJ5" s="38"/>
      <c r="BK5" s="38"/>
      <c r="BP5" s="38"/>
      <c r="BQ5" s="38"/>
      <c r="BR5" s="38"/>
    </row>
    <row r="6" spans="1:70" x14ac:dyDescent="0.25">
      <c r="A6" s="131" t="s">
        <v>163</v>
      </c>
      <c r="B6" s="485">
        <f>SUM('5.1-11 source'!B6:B21)</f>
        <v>63</v>
      </c>
      <c r="C6" s="485">
        <f>SUM('5.1-11 source'!C6:C21)</f>
        <v>12</v>
      </c>
      <c r="D6" s="485">
        <f>SUM('5.1-11 source'!D6:D21)</f>
        <v>51</v>
      </c>
      <c r="E6" s="486">
        <f>SUM('5.1-11 source'!E6:E21)</f>
        <v>0</v>
      </c>
      <c r="F6" s="486">
        <f>SUM('5.1-11 source'!F6:F21)</f>
        <v>54</v>
      </c>
      <c r="G6" s="486">
        <f>SUM('5.1-11 source'!G6:G21)</f>
        <v>1</v>
      </c>
      <c r="H6" s="485">
        <f>SUM('5.1-11 source'!H6:H21)</f>
        <v>1309</v>
      </c>
      <c r="I6" s="485">
        <f>SUM('5.1-11 source'!I6:I21)</f>
        <v>465</v>
      </c>
      <c r="J6" s="485">
        <f>SUM('5.1-11 source'!J6:J21)</f>
        <v>844</v>
      </c>
      <c r="K6" s="486">
        <f>SUM('5.1-11 source'!K6:K21)</f>
        <v>28</v>
      </c>
      <c r="L6" s="485">
        <f>SUM('5.1-11 source'!L6:L21)</f>
        <v>1372</v>
      </c>
      <c r="N6" s="37"/>
      <c r="S6" s="38"/>
      <c r="T6" s="38"/>
      <c r="U6" s="38"/>
      <c r="Z6" s="38"/>
      <c r="AA6" s="38"/>
      <c r="AB6" s="38"/>
      <c r="AG6" s="38"/>
      <c r="AH6" s="38"/>
      <c r="AI6" s="38"/>
      <c r="AN6" s="38"/>
      <c r="AO6" s="38"/>
      <c r="AP6" s="38"/>
      <c r="AU6" s="38"/>
      <c r="AV6" s="38"/>
      <c r="AW6" s="38"/>
      <c r="BB6" s="38"/>
      <c r="BC6" s="38"/>
      <c r="BD6" s="38"/>
      <c r="BI6" s="38"/>
      <c r="BJ6" s="38"/>
      <c r="BK6" s="38"/>
      <c r="BP6" s="38"/>
      <c r="BQ6" s="38"/>
      <c r="BR6" s="38"/>
    </row>
    <row r="7" spans="1:70" x14ac:dyDescent="0.25">
      <c r="A7" s="131" t="s">
        <v>78</v>
      </c>
      <c r="B7" s="485">
        <f>'5.1-11 source'!B22</f>
        <v>56</v>
      </c>
      <c r="C7" s="487">
        <f>'5.1-11 source'!C22</f>
        <v>19</v>
      </c>
      <c r="D7" s="487">
        <f>'5.1-11 source'!D22</f>
        <v>37</v>
      </c>
      <c r="E7" s="488">
        <f>'5.1-11 source'!E22</f>
        <v>0</v>
      </c>
      <c r="F7" s="488">
        <f>'5.1-11 source'!F22</f>
        <v>29</v>
      </c>
      <c r="G7" s="488">
        <f>'5.1-11 source'!G22</f>
        <v>1</v>
      </c>
      <c r="H7" s="485">
        <f>'5.1-11 source'!H22</f>
        <v>210</v>
      </c>
      <c r="I7" s="487">
        <f>'5.1-11 source'!I22</f>
        <v>90</v>
      </c>
      <c r="J7" s="487">
        <f>'5.1-11 source'!J22</f>
        <v>120</v>
      </c>
      <c r="K7" s="488">
        <f>'5.1-11 source'!K22</f>
        <v>17</v>
      </c>
      <c r="L7" s="485">
        <f>'5.1-11 source'!L22</f>
        <v>266</v>
      </c>
      <c r="N7" s="37"/>
      <c r="S7" s="38"/>
      <c r="T7" s="38"/>
      <c r="U7" s="38"/>
      <c r="Z7" s="38"/>
      <c r="AA7" s="38"/>
      <c r="AB7" s="38"/>
      <c r="AG7" s="38"/>
      <c r="AH7" s="38"/>
      <c r="AI7" s="38"/>
      <c r="AN7" s="38"/>
      <c r="AO7" s="38"/>
      <c r="AP7" s="38"/>
      <c r="AU7" s="38"/>
      <c r="AV7" s="38"/>
      <c r="AW7" s="38"/>
      <c r="BB7" s="38"/>
      <c r="BC7" s="38"/>
      <c r="BD7" s="38"/>
      <c r="BI7" s="38"/>
      <c r="BJ7" s="38"/>
      <c r="BK7" s="38"/>
      <c r="BP7" s="38"/>
      <c r="BQ7" s="38"/>
      <c r="BR7" s="38"/>
    </row>
    <row r="8" spans="1:70" x14ac:dyDescent="0.25">
      <c r="A8" s="131" t="s">
        <v>79</v>
      </c>
      <c r="B8" s="485">
        <f>'5.1-11 source'!B23</f>
        <v>68</v>
      </c>
      <c r="C8" s="487">
        <f>'5.1-11 source'!C23</f>
        <v>15</v>
      </c>
      <c r="D8" s="487">
        <f>'5.1-11 source'!D23</f>
        <v>53</v>
      </c>
      <c r="E8" s="488">
        <f>'5.1-11 source'!E23</f>
        <v>0</v>
      </c>
      <c r="F8" s="488">
        <f>'5.1-11 source'!F23</f>
        <v>46</v>
      </c>
      <c r="G8" s="488">
        <f>'5.1-11 source'!G23</f>
        <v>0</v>
      </c>
      <c r="H8" s="485">
        <f>'5.1-11 source'!H23</f>
        <v>255</v>
      </c>
      <c r="I8" s="487">
        <f>'5.1-11 source'!I23</f>
        <v>89</v>
      </c>
      <c r="J8" s="487">
        <f>'5.1-11 source'!J23</f>
        <v>166</v>
      </c>
      <c r="K8" s="488">
        <f>'5.1-11 source'!K23</f>
        <v>13</v>
      </c>
      <c r="L8" s="485">
        <f>'5.1-11 source'!L23</f>
        <v>323</v>
      </c>
      <c r="N8" s="37"/>
      <c r="S8" s="38"/>
      <c r="T8" s="38"/>
      <c r="U8" s="38"/>
      <c r="Z8" s="38"/>
      <c r="AA8" s="38"/>
      <c r="AB8" s="38"/>
      <c r="AG8" s="38"/>
      <c r="AH8" s="38"/>
      <c r="AI8" s="38"/>
      <c r="AN8" s="38"/>
      <c r="AO8" s="38"/>
      <c r="AP8" s="38"/>
      <c r="AU8" s="38"/>
      <c r="AV8" s="38"/>
      <c r="AW8" s="38"/>
      <c r="BB8" s="38"/>
      <c r="BC8" s="38"/>
      <c r="BD8" s="38"/>
      <c r="BI8" s="38"/>
      <c r="BJ8" s="38"/>
      <c r="BK8" s="38"/>
      <c r="BP8" s="38"/>
      <c r="BQ8" s="38"/>
      <c r="BR8" s="38"/>
    </row>
    <row r="9" spans="1:70" x14ac:dyDescent="0.25">
      <c r="A9" s="131" t="s">
        <v>11</v>
      </c>
      <c r="B9" s="485">
        <f>'5.1-11 source'!B24</f>
        <v>500</v>
      </c>
      <c r="C9" s="487">
        <f>'5.1-11 source'!C24</f>
        <v>405</v>
      </c>
      <c r="D9" s="487">
        <f>'5.1-11 source'!D24</f>
        <v>95</v>
      </c>
      <c r="E9" s="488">
        <f>'5.1-11 source'!E24</f>
        <v>0</v>
      </c>
      <c r="F9" s="488">
        <f>'5.1-11 source'!F24</f>
        <v>67</v>
      </c>
      <c r="G9" s="488">
        <f>'5.1-11 source'!G24</f>
        <v>409</v>
      </c>
      <c r="H9" s="485">
        <f>'5.1-11 source'!H24</f>
        <v>282</v>
      </c>
      <c r="I9" s="487">
        <f>'5.1-11 source'!I24</f>
        <v>111</v>
      </c>
      <c r="J9" s="487">
        <f>'5.1-11 source'!J24</f>
        <v>171</v>
      </c>
      <c r="K9" s="488">
        <f>'5.1-11 source'!K24</f>
        <v>17</v>
      </c>
      <c r="L9" s="485">
        <f>'5.1-11 source'!L24</f>
        <v>782</v>
      </c>
      <c r="N9" s="37"/>
      <c r="S9" s="38"/>
      <c r="T9" s="38"/>
      <c r="U9" s="38"/>
      <c r="Z9" s="38"/>
      <c r="AA9" s="38"/>
      <c r="AB9" s="38"/>
      <c r="AG9" s="38"/>
      <c r="AH9" s="38"/>
      <c r="AI9" s="38"/>
      <c r="AN9" s="38"/>
      <c r="AO9" s="38"/>
      <c r="AP9" s="38"/>
      <c r="AU9" s="38"/>
      <c r="AV9" s="38"/>
      <c r="AW9" s="38"/>
      <c r="BB9" s="38"/>
      <c r="BC9" s="38"/>
      <c r="BD9" s="38"/>
      <c r="BI9" s="38"/>
      <c r="BJ9" s="38"/>
      <c r="BK9" s="38"/>
      <c r="BP9" s="38"/>
      <c r="BQ9" s="38"/>
      <c r="BR9" s="38"/>
    </row>
    <row r="10" spans="1:70" x14ac:dyDescent="0.25">
      <c r="A10" s="131" t="s">
        <v>80</v>
      </c>
      <c r="B10" s="485">
        <f>'5.1-11 source'!B25</f>
        <v>305</v>
      </c>
      <c r="C10" s="487">
        <f>'5.1-11 source'!C25</f>
        <v>196</v>
      </c>
      <c r="D10" s="487">
        <f>'5.1-11 source'!D25</f>
        <v>109</v>
      </c>
      <c r="E10" s="488">
        <f>'5.1-11 source'!E25</f>
        <v>3</v>
      </c>
      <c r="F10" s="488">
        <f>'5.1-11 source'!F25</f>
        <v>86</v>
      </c>
      <c r="G10" s="488">
        <f>'5.1-11 source'!G25</f>
        <v>190</v>
      </c>
      <c r="H10" s="485">
        <f>'5.1-11 source'!H25</f>
        <v>304</v>
      </c>
      <c r="I10" s="487">
        <f>'5.1-11 source'!I25</f>
        <v>141</v>
      </c>
      <c r="J10" s="487">
        <f>'5.1-11 source'!J25</f>
        <v>163</v>
      </c>
      <c r="K10" s="488">
        <f>'5.1-11 source'!K25</f>
        <v>12</v>
      </c>
      <c r="L10" s="485">
        <f>'5.1-11 source'!L25</f>
        <v>609</v>
      </c>
      <c r="N10" s="37"/>
      <c r="S10" s="38"/>
      <c r="T10" s="38"/>
      <c r="U10" s="38"/>
      <c r="Z10" s="38"/>
      <c r="AA10" s="38"/>
      <c r="AB10" s="38"/>
      <c r="AG10" s="38"/>
      <c r="AH10" s="38"/>
      <c r="AI10" s="38"/>
      <c r="AN10" s="38"/>
      <c r="AO10" s="38"/>
      <c r="AP10" s="38"/>
      <c r="AU10" s="38"/>
      <c r="AV10" s="38"/>
      <c r="AW10" s="38"/>
      <c r="BB10" s="38"/>
      <c r="BC10" s="38"/>
      <c r="BD10" s="38"/>
      <c r="BI10" s="38"/>
      <c r="BJ10" s="38"/>
      <c r="BK10" s="38"/>
      <c r="BP10" s="38"/>
      <c r="BQ10" s="38"/>
      <c r="BR10" s="38"/>
    </row>
    <row r="11" spans="1:70" x14ac:dyDescent="0.25">
      <c r="A11" s="131" t="s">
        <v>9</v>
      </c>
      <c r="B11" s="485">
        <f>'5.1-11 source'!B26</f>
        <v>400</v>
      </c>
      <c r="C11" s="487">
        <f>'5.1-11 source'!C26</f>
        <v>253</v>
      </c>
      <c r="D11" s="487">
        <f>'5.1-11 source'!D26</f>
        <v>147</v>
      </c>
      <c r="E11" s="488">
        <f>'5.1-11 source'!E26</f>
        <v>9</v>
      </c>
      <c r="F11" s="488">
        <f>'5.1-11 source'!F26</f>
        <v>127</v>
      </c>
      <c r="G11" s="488">
        <f>'5.1-11 source'!G26</f>
        <v>229</v>
      </c>
      <c r="H11" s="485">
        <f>'5.1-11 source'!H26</f>
        <v>404</v>
      </c>
      <c r="I11" s="487">
        <f>'5.1-11 source'!I26</f>
        <v>175</v>
      </c>
      <c r="J11" s="487">
        <f>'5.1-11 source'!J26</f>
        <v>229</v>
      </c>
      <c r="K11" s="488">
        <f>'5.1-11 source'!K26</f>
        <v>13</v>
      </c>
      <c r="L11" s="485">
        <f>'5.1-11 source'!L26</f>
        <v>804</v>
      </c>
      <c r="N11" s="37"/>
      <c r="S11" s="38"/>
      <c r="T11" s="38"/>
      <c r="U11" s="38"/>
      <c r="Z11" s="38"/>
      <c r="AA11" s="38"/>
      <c r="AB11" s="38"/>
      <c r="AG11" s="38"/>
      <c r="AH11" s="38"/>
      <c r="AI11" s="38"/>
      <c r="AN11" s="38"/>
      <c r="AO11" s="38"/>
      <c r="AP11" s="38"/>
      <c r="AU11" s="38"/>
      <c r="AV11" s="38"/>
      <c r="AW11" s="38"/>
      <c r="BB11" s="38"/>
      <c r="BC11" s="38"/>
      <c r="BD11" s="38"/>
      <c r="BI11" s="38"/>
      <c r="BJ11" s="38"/>
      <c r="BK11" s="38"/>
      <c r="BP11" s="38"/>
      <c r="BQ11" s="38"/>
      <c r="BR11" s="38"/>
    </row>
    <row r="12" spans="1:70" x14ac:dyDescent="0.25">
      <c r="A12" s="131" t="s">
        <v>81</v>
      </c>
      <c r="B12" s="485">
        <f>'5.1-11 source'!B27</f>
        <v>9222</v>
      </c>
      <c r="C12" s="487">
        <f>'5.1-11 source'!C27</f>
        <v>6228</v>
      </c>
      <c r="D12" s="487">
        <f>'5.1-11 source'!D27</f>
        <v>2994</v>
      </c>
      <c r="E12" s="488">
        <f>'5.1-11 source'!E27</f>
        <v>8140</v>
      </c>
      <c r="F12" s="488">
        <f>'5.1-11 source'!F27</f>
        <v>333</v>
      </c>
      <c r="G12" s="488">
        <f>'5.1-11 source'!G27</f>
        <v>606</v>
      </c>
      <c r="H12" s="485">
        <f>'5.1-11 source'!H27</f>
        <v>498</v>
      </c>
      <c r="I12" s="487">
        <f>'5.1-11 source'!I27</f>
        <v>222</v>
      </c>
      <c r="J12" s="487">
        <f>'5.1-11 source'!J27</f>
        <v>276</v>
      </c>
      <c r="K12" s="488">
        <f>'5.1-11 source'!K27</f>
        <v>13</v>
      </c>
      <c r="L12" s="485">
        <f>'5.1-11 source'!L27</f>
        <v>9720</v>
      </c>
      <c r="N12" s="37"/>
      <c r="S12" s="38"/>
      <c r="T12" s="38"/>
      <c r="U12" s="38"/>
      <c r="Z12" s="38"/>
      <c r="AA12" s="38"/>
      <c r="AB12" s="38"/>
      <c r="AG12" s="38"/>
      <c r="AH12" s="38"/>
      <c r="AI12" s="38"/>
      <c r="AN12" s="38"/>
      <c r="AO12" s="38"/>
      <c r="AP12" s="38"/>
      <c r="AU12" s="38"/>
      <c r="AV12" s="38"/>
      <c r="AW12" s="38"/>
      <c r="BB12" s="38"/>
      <c r="BC12" s="38"/>
      <c r="BD12" s="38"/>
      <c r="BI12" s="38"/>
      <c r="BJ12" s="38"/>
      <c r="BK12" s="38"/>
      <c r="BP12" s="38"/>
      <c r="BQ12" s="38"/>
      <c r="BR12" s="38"/>
    </row>
    <row r="13" spans="1:70" x14ac:dyDescent="0.25">
      <c r="A13" s="131" t="s">
        <v>82</v>
      </c>
      <c r="B13" s="485">
        <f>'5.1-11 source'!B28</f>
        <v>2962</v>
      </c>
      <c r="C13" s="487">
        <f>'5.1-11 source'!C28</f>
        <v>1650</v>
      </c>
      <c r="D13" s="487">
        <f>'5.1-11 source'!D28</f>
        <v>1312</v>
      </c>
      <c r="E13" s="488">
        <f>'5.1-11 source'!E28</f>
        <v>2321</v>
      </c>
      <c r="F13" s="488">
        <f>'5.1-11 source'!F28</f>
        <v>234</v>
      </c>
      <c r="G13" s="488">
        <f>'5.1-11 source'!G28</f>
        <v>351</v>
      </c>
      <c r="H13" s="485">
        <f>'5.1-11 source'!H28</f>
        <v>524</v>
      </c>
      <c r="I13" s="487">
        <f>'5.1-11 source'!I28</f>
        <v>238</v>
      </c>
      <c r="J13" s="487">
        <f>'5.1-11 source'!J28</f>
        <v>286</v>
      </c>
      <c r="K13" s="488">
        <f>'5.1-11 source'!K28</f>
        <v>13</v>
      </c>
      <c r="L13" s="485">
        <f>'5.1-11 source'!L28</f>
        <v>3486</v>
      </c>
      <c r="N13" s="37"/>
      <c r="S13" s="38"/>
      <c r="T13" s="38"/>
      <c r="U13" s="38"/>
      <c r="Z13" s="38"/>
      <c r="AA13" s="38"/>
      <c r="AB13" s="38"/>
      <c r="AG13" s="38"/>
      <c r="AH13" s="38"/>
      <c r="AI13" s="38"/>
      <c r="AN13" s="38"/>
      <c r="AO13" s="38"/>
      <c r="AP13" s="38"/>
      <c r="AU13" s="38"/>
      <c r="AV13" s="38"/>
      <c r="AW13" s="38"/>
      <c r="BB13" s="38"/>
      <c r="BC13" s="38"/>
      <c r="BD13" s="38"/>
      <c r="BI13" s="38"/>
      <c r="BJ13" s="38"/>
      <c r="BK13" s="38"/>
      <c r="BP13" s="38"/>
      <c r="BQ13" s="38"/>
      <c r="BR13" s="38"/>
    </row>
    <row r="14" spans="1:70" x14ac:dyDescent="0.25">
      <c r="A14" s="131" t="s">
        <v>12</v>
      </c>
      <c r="B14" s="485">
        <f>'5.1-11 source'!B29</f>
        <v>13715</v>
      </c>
      <c r="C14" s="487">
        <f>'5.1-11 source'!C29</f>
        <v>4149</v>
      </c>
      <c r="D14" s="487">
        <f>'5.1-11 source'!D29</f>
        <v>9566</v>
      </c>
      <c r="E14" s="488">
        <f>'5.1-11 source'!E29</f>
        <v>2431</v>
      </c>
      <c r="F14" s="488">
        <f>'5.1-11 source'!F29</f>
        <v>767</v>
      </c>
      <c r="G14" s="488">
        <f>'5.1-11 source'!G29</f>
        <v>342</v>
      </c>
      <c r="H14" s="485">
        <f>'5.1-11 source'!H29</f>
        <v>366</v>
      </c>
      <c r="I14" s="487">
        <f>'5.1-11 source'!I29</f>
        <v>136</v>
      </c>
      <c r="J14" s="487">
        <f>'5.1-11 source'!J29</f>
        <v>230</v>
      </c>
      <c r="K14" s="488">
        <f>'5.1-11 source'!K29</f>
        <v>2</v>
      </c>
      <c r="L14" s="485">
        <f>'5.1-11 source'!L29</f>
        <v>14081</v>
      </c>
      <c r="N14" s="37"/>
      <c r="S14" s="38"/>
      <c r="T14" s="38"/>
      <c r="U14" s="38"/>
      <c r="Z14" s="38"/>
      <c r="AA14" s="38"/>
      <c r="AB14" s="38"/>
      <c r="AG14" s="38"/>
      <c r="AH14" s="38"/>
      <c r="AI14" s="38"/>
      <c r="AN14" s="38"/>
      <c r="AO14" s="38"/>
      <c r="AP14" s="38"/>
      <c r="AU14" s="38"/>
      <c r="AV14" s="38"/>
      <c r="AW14" s="38"/>
      <c r="BB14" s="38"/>
      <c r="BC14" s="38"/>
      <c r="BD14" s="38"/>
      <c r="BI14" s="38"/>
      <c r="BJ14" s="38"/>
      <c r="BK14" s="38"/>
      <c r="BP14" s="38"/>
      <c r="BQ14" s="38"/>
      <c r="BR14" s="38"/>
    </row>
    <row r="15" spans="1:70" x14ac:dyDescent="0.25">
      <c r="A15" s="131" t="s">
        <v>83</v>
      </c>
      <c r="B15" s="485">
        <f>'5.1-11 source'!B30</f>
        <v>4009</v>
      </c>
      <c r="C15" s="487">
        <f>'5.1-11 source'!C30</f>
        <v>1422</v>
      </c>
      <c r="D15" s="487">
        <f>'5.1-11 source'!D30</f>
        <v>2587</v>
      </c>
      <c r="E15" s="488">
        <f>'5.1-11 source'!E30</f>
        <v>949</v>
      </c>
      <c r="F15" s="488">
        <f>'5.1-11 source'!F30</f>
        <v>293</v>
      </c>
      <c r="G15" s="488">
        <f>'5.1-11 source'!G30</f>
        <v>108</v>
      </c>
      <c r="H15" s="485">
        <f>'5.1-11 source'!H30</f>
        <v>199</v>
      </c>
      <c r="I15" s="487">
        <f>'5.1-11 source'!I30</f>
        <v>56</v>
      </c>
      <c r="J15" s="487">
        <f>'5.1-11 source'!J30</f>
        <v>143</v>
      </c>
      <c r="K15" s="488">
        <f>'5.1-11 source'!K30</f>
        <v>3</v>
      </c>
      <c r="L15" s="485">
        <f>'5.1-11 source'!L30</f>
        <v>4208</v>
      </c>
      <c r="N15" s="37"/>
      <c r="S15" s="38"/>
      <c r="T15" s="38"/>
      <c r="U15" s="38"/>
      <c r="Z15" s="38"/>
      <c r="AA15" s="38"/>
      <c r="AB15" s="38"/>
      <c r="AG15" s="38"/>
      <c r="AH15" s="38"/>
      <c r="AI15" s="38"/>
      <c r="AN15" s="38"/>
      <c r="AO15" s="38"/>
      <c r="AP15" s="38"/>
      <c r="AU15" s="38"/>
      <c r="AV15" s="38"/>
      <c r="AW15" s="38"/>
      <c r="BB15" s="38"/>
      <c r="BC15" s="38"/>
      <c r="BD15" s="38"/>
      <c r="BI15" s="38"/>
      <c r="BJ15" s="38"/>
      <c r="BK15" s="38"/>
      <c r="BP15" s="38"/>
      <c r="BQ15" s="38"/>
      <c r="BR15" s="38"/>
    </row>
    <row r="16" spans="1:70" ht="15" x14ac:dyDescent="0.25">
      <c r="A16" s="131" t="s">
        <v>15</v>
      </c>
      <c r="B16" s="485">
        <f>'5.1-11 source'!B31</f>
        <v>2488</v>
      </c>
      <c r="C16" s="487">
        <f>'5.1-11 source'!C31</f>
        <v>918</v>
      </c>
      <c r="D16" s="487">
        <f>'5.1-11 source'!D31</f>
        <v>1570</v>
      </c>
      <c r="E16" s="488">
        <f>'5.1-11 source'!E31</f>
        <v>585</v>
      </c>
      <c r="F16" s="489">
        <f>'5.1-11 source'!F31</f>
        <v>166</v>
      </c>
      <c r="G16" s="488">
        <f>'5.1-11 source'!G31</f>
        <v>43</v>
      </c>
      <c r="H16" s="485">
        <f>'5.1-11 source'!H31</f>
        <v>141</v>
      </c>
      <c r="I16" s="487">
        <f>'5.1-11 source'!I31</f>
        <v>40</v>
      </c>
      <c r="J16" s="487">
        <f>'5.1-11 source'!J31</f>
        <v>101</v>
      </c>
      <c r="K16" s="488">
        <f>'5.1-11 source'!K31</f>
        <v>0</v>
      </c>
      <c r="L16" s="485">
        <f>'5.1-11 source'!L31</f>
        <v>2629</v>
      </c>
      <c r="N16" s="37"/>
      <c r="S16" s="38"/>
      <c r="T16" s="38"/>
      <c r="U16" s="38"/>
      <c r="Z16" s="38"/>
      <c r="AA16" s="38"/>
      <c r="AB16" s="38"/>
      <c r="AG16" s="38"/>
      <c r="AH16" s="38"/>
      <c r="AI16" s="38"/>
      <c r="AN16" s="38"/>
      <c r="AO16" s="38"/>
      <c r="AP16" s="38"/>
      <c r="AU16" s="38"/>
      <c r="AV16" s="38"/>
      <c r="AW16" s="38"/>
      <c r="BB16" s="38"/>
      <c r="BC16" s="38"/>
      <c r="BD16" s="38"/>
      <c r="BI16" s="38"/>
      <c r="BJ16" s="38"/>
      <c r="BK16" s="38"/>
      <c r="BP16" s="38"/>
      <c r="BQ16" s="38"/>
      <c r="BR16" s="38"/>
    </row>
    <row r="17" spans="1:70" x14ac:dyDescent="0.25">
      <c r="A17" s="131" t="s">
        <v>84</v>
      </c>
      <c r="B17" s="485">
        <f>'5.1-11 source'!B32</f>
        <v>2312</v>
      </c>
      <c r="C17" s="487">
        <f>'5.1-11 source'!C32</f>
        <v>822</v>
      </c>
      <c r="D17" s="487">
        <f>'5.1-11 source'!D32</f>
        <v>1490</v>
      </c>
      <c r="E17" s="488">
        <f>'5.1-11 source'!E32</f>
        <v>445</v>
      </c>
      <c r="F17" s="488">
        <f>'5.1-11 source'!F32</f>
        <v>146</v>
      </c>
      <c r="G17" s="488">
        <f>'5.1-11 source'!G32</f>
        <v>46</v>
      </c>
      <c r="H17" s="485">
        <f>'5.1-11 source'!H32</f>
        <v>75</v>
      </c>
      <c r="I17" s="487">
        <f>'5.1-11 source'!I32</f>
        <v>21</v>
      </c>
      <c r="J17" s="487">
        <f>'5.1-11 source'!J32</f>
        <v>54</v>
      </c>
      <c r="K17" s="488">
        <f>'5.1-11 source'!K32</f>
        <v>0</v>
      </c>
      <c r="L17" s="485">
        <f>'5.1-11 source'!L32</f>
        <v>2387</v>
      </c>
      <c r="N17" s="37"/>
      <c r="S17" s="38"/>
      <c r="T17" s="38"/>
      <c r="U17" s="38"/>
      <c r="Z17" s="38"/>
      <c r="AA17" s="38"/>
      <c r="AB17" s="38"/>
      <c r="AG17" s="38"/>
      <c r="AH17" s="38"/>
      <c r="AI17" s="38"/>
      <c r="AN17" s="38"/>
      <c r="AO17" s="38"/>
      <c r="AP17" s="38"/>
      <c r="AU17" s="38"/>
      <c r="AV17" s="38"/>
      <c r="AW17" s="38"/>
      <c r="BI17" s="38"/>
      <c r="BJ17" s="38"/>
      <c r="BK17" s="38"/>
      <c r="BP17" s="38"/>
      <c r="BQ17" s="38"/>
      <c r="BR17" s="38"/>
    </row>
    <row r="18" spans="1:70" x14ac:dyDescent="0.25">
      <c r="A18" s="131" t="s">
        <v>85</v>
      </c>
      <c r="B18" s="485">
        <f>'5.1-11 source'!B33</f>
        <v>2950</v>
      </c>
      <c r="C18" s="487">
        <f>'5.1-11 source'!C33</f>
        <v>1113</v>
      </c>
      <c r="D18" s="487">
        <f>'5.1-11 source'!D33</f>
        <v>1837</v>
      </c>
      <c r="E18" s="488">
        <f>'5.1-11 source'!E33</f>
        <v>388</v>
      </c>
      <c r="F18" s="488">
        <f>'5.1-11 source'!F33</f>
        <v>194</v>
      </c>
      <c r="G18" s="488">
        <f>'5.1-11 source'!G33</f>
        <v>46</v>
      </c>
      <c r="H18" s="485">
        <f>'5.1-11 source'!H33</f>
        <v>60</v>
      </c>
      <c r="I18" s="487">
        <f>'5.1-11 source'!I33</f>
        <v>19</v>
      </c>
      <c r="J18" s="487">
        <f>'5.1-11 source'!J33</f>
        <v>41</v>
      </c>
      <c r="K18" s="488">
        <f>'5.1-11 source'!K33</f>
        <v>0</v>
      </c>
      <c r="L18" s="485">
        <f>'5.1-11 source'!L33</f>
        <v>3010</v>
      </c>
      <c r="N18" s="37"/>
      <c r="S18" s="38"/>
      <c r="T18" s="38"/>
      <c r="U18" s="38"/>
      <c r="Z18" s="38"/>
      <c r="AA18" s="38"/>
      <c r="AB18" s="38"/>
      <c r="AG18" s="38"/>
      <c r="AH18" s="38"/>
      <c r="AI18" s="38"/>
      <c r="AN18" s="38"/>
      <c r="AO18" s="38"/>
      <c r="AP18" s="38"/>
      <c r="BB18" s="38"/>
      <c r="BC18" s="38"/>
      <c r="BD18" s="38"/>
      <c r="BI18" s="38"/>
      <c r="BJ18" s="38"/>
      <c r="BK18" s="38"/>
      <c r="BP18" s="38"/>
      <c r="BQ18" s="38"/>
      <c r="BR18" s="38"/>
    </row>
    <row r="19" spans="1:70" ht="16.5" customHeight="1" x14ac:dyDescent="0.25">
      <c r="A19" s="179" t="s">
        <v>86</v>
      </c>
      <c r="B19" s="490">
        <f>'5.1-11 source'!B34</f>
        <v>62.320709702660174</v>
      </c>
      <c r="C19" s="490">
        <f>'5.1-11 source'!C34</f>
        <v>61.86103973698134</v>
      </c>
      <c r="D19" s="490">
        <f>'5.1-11 source'!D34</f>
        <v>62.682630370438098</v>
      </c>
      <c r="E19" s="491">
        <f>'5.1-11 source'!E34</f>
        <v>61.402212072264867</v>
      </c>
      <c r="F19" s="491">
        <f>'5.1-11 source'!F34</f>
        <v>61.907044977707741</v>
      </c>
      <c r="G19" s="491">
        <f>'5.1-11 source'!G34</f>
        <v>60.426360783211493</v>
      </c>
      <c r="H19" s="490">
        <f>'5.1-11 source'!H34</f>
        <v>57.178730518934692</v>
      </c>
      <c r="I19" s="490">
        <f>'5.1-11 source'!I34</f>
        <v>57.305979232143869</v>
      </c>
      <c r="J19" s="490">
        <f>'5.1-11 source'!J34</f>
        <v>57.097487802958696</v>
      </c>
      <c r="K19" s="491">
        <f>'5.1-11 source'!K34</f>
        <v>56.78477523324851</v>
      </c>
      <c r="L19" s="490">
        <f>'5.1-11 source'!L34</f>
        <v>61.775985072234562</v>
      </c>
      <c r="M19" s="36"/>
      <c r="S19" s="38"/>
      <c r="T19" s="38"/>
      <c r="U19" s="38"/>
      <c r="Z19" s="38"/>
      <c r="AA19" s="38"/>
      <c r="AB19" s="38"/>
      <c r="AG19" s="38"/>
      <c r="AH19" s="38"/>
      <c r="AI19" s="38"/>
      <c r="AN19" s="38"/>
      <c r="AO19" s="38"/>
      <c r="AP19" s="38"/>
      <c r="AU19" s="38"/>
      <c r="AV19" s="38"/>
      <c r="AW19" s="38"/>
      <c r="BB19" s="38"/>
      <c r="BC19" s="38"/>
      <c r="BD19" s="38"/>
      <c r="BI19" s="38"/>
      <c r="BJ19" s="38"/>
      <c r="BK19" s="38"/>
      <c r="BP19" s="38"/>
      <c r="BQ19" s="38"/>
      <c r="BR19" s="38"/>
    </row>
    <row r="20" spans="1:70" ht="15" x14ac:dyDescent="0.25">
      <c r="A20" s="635" t="s">
        <v>437</v>
      </c>
      <c r="B20" s="665"/>
      <c r="C20" s="665"/>
      <c r="D20" s="665"/>
      <c r="E20" s="665"/>
      <c r="F20" s="665"/>
      <c r="G20" s="665"/>
      <c r="H20" s="665"/>
      <c r="I20" s="665"/>
      <c r="J20" s="665"/>
      <c r="K20" s="665"/>
      <c r="L20" s="665"/>
    </row>
    <row r="21" spans="1:70" ht="15" x14ac:dyDescent="0.25">
      <c r="A21" s="681" t="s">
        <v>625</v>
      </c>
      <c r="B21" s="583"/>
      <c r="C21" s="583"/>
      <c r="D21" s="583"/>
      <c r="E21" s="583"/>
      <c r="F21" s="583"/>
      <c r="G21" s="583"/>
      <c r="H21" s="583"/>
      <c r="I21" s="583"/>
      <c r="J21" s="583"/>
      <c r="K21" s="583"/>
      <c r="L21" s="583"/>
    </row>
    <row r="22" spans="1:70" ht="15" x14ac:dyDescent="0.25">
      <c r="A22" s="648" t="s">
        <v>255</v>
      </c>
      <c r="B22" s="583"/>
      <c r="C22" s="583"/>
      <c r="D22" s="583"/>
      <c r="E22" s="583"/>
      <c r="F22" s="583"/>
      <c r="G22" s="583"/>
      <c r="H22" s="583"/>
      <c r="I22" s="583"/>
      <c r="J22" s="583"/>
      <c r="K22" s="583"/>
      <c r="L22" s="583"/>
    </row>
    <row r="23" spans="1:70" ht="23.45" customHeight="1" x14ac:dyDescent="0.25">
      <c r="A23" s="682" t="s">
        <v>373</v>
      </c>
      <c r="B23" s="583"/>
      <c r="C23" s="583"/>
      <c r="D23" s="583"/>
      <c r="E23" s="583"/>
      <c r="F23" s="583"/>
      <c r="G23" s="583"/>
      <c r="H23" s="583"/>
      <c r="I23" s="583"/>
      <c r="J23" s="583"/>
      <c r="K23" s="583"/>
      <c r="L23" s="583"/>
      <c r="M23" s="64"/>
      <c r="N23" s="64"/>
      <c r="O23" s="64"/>
    </row>
    <row r="24" spans="1:70" x14ac:dyDescent="0.25">
      <c r="M24" s="34"/>
    </row>
    <row r="25" spans="1:70" x14ac:dyDescent="0.25">
      <c r="M25" s="34"/>
    </row>
    <row r="26" spans="1:70" x14ac:dyDescent="0.25">
      <c r="M26" s="34"/>
      <c r="O26" s="48"/>
    </row>
    <row r="27" spans="1:70" x14ac:dyDescent="0.25">
      <c r="M27" s="34"/>
    </row>
    <row r="28" spans="1:70" x14ac:dyDescent="0.25">
      <c r="M28" s="34"/>
    </row>
    <row r="29" spans="1:70" x14ac:dyDescent="0.25">
      <c r="M29" s="34"/>
    </row>
    <row r="30" spans="1:70" x14ac:dyDescent="0.25">
      <c r="M30" s="34"/>
    </row>
    <row r="31" spans="1:70" x14ac:dyDescent="0.25">
      <c r="M31" s="34"/>
    </row>
    <row r="32" spans="1:70" x14ac:dyDescent="0.25">
      <c r="M32" s="34"/>
    </row>
    <row r="33" spans="13:13" x14ac:dyDescent="0.25">
      <c r="M33" s="34"/>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4">
    <tabColor theme="7"/>
  </sheetPr>
  <dimension ref="A1:BQ51"/>
  <sheetViews>
    <sheetView workbookViewId="0">
      <pane xSplit="1" ySplit="4" topLeftCell="B20" activePane="bottomRight" state="frozen"/>
      <selection activeCell="A36" sqref="A36:XFD39"/>
      <selection pane="topRight" activeCell="A36" sqref="A36:XFD39"/>
      <selection pane="bottomLeft" activeCell="A36" sqref="A36:XFD39"/>
      <selection pane="bottomRight" activeCell="A36" sqref="A36:XFD39"/>
    </sheetView>
  </sheetViews>
  <sheetFormatPr baseColWidth="10" defaultColWidth="11.42578125" defaultRowHeight="12.75" x14ac:dyDescent="0.25"/>
  <cols>
    <col min="1" max="2" width="15.7109375" style="34" customWidth="1"/>
    <col min="3" max="7" width="10.7109375" style="34" customWidth="1"/>
    <col min="8" max="8" width="15.7109375" style="34" customWidth="1"/>
    <col min="9" max="11" width="10.7109375" style="34" customWidth="1"/>
    <col min="12" max="12" width="15.7109375" style="34" customWidth="1"/>
    <col min="13" max="13" width="11.42578125" style="35"/>
    <col min="14" max="16384" width="11.42578125" style="34"/>
  </cols>
  <sheetData>
    <row r="1" spans="1:69" s="89" customFormat="1" ht="30" customHeight="1" x14ac:dyDescent="0.25">
      <c r="A1" s="552"/>
      <c r="B1" s="552"/>
      <c r="C1" s="552"/>
      <c r="D1" s="552"/>
      <c r="E1" s="552"/>
      <c r="F1" s="552"/>
      <c r="G1" s="552"/>
      <c r="H1" s="552"/>
      <c r="I1" s="552"/>
      <c r="J1" s="552"/>
      <c r="K1" s="552"/>
      <c r="L1" s="552"/>
      <c r="M1" s="139"/>
      <c r="N1" s="139"/>
    </row>
    <row r="2" spans="1:69" s="89" customFormat="1" x14ac:dyDescent="0.25">
      <c r="A2" s="173"/>
      <c r="B2" s="173"/>
      <c r="C2" s="173"/>
      <c r="D2" s="173"/>
      <c r="E2" s="173"/>
      <c r="F2" s="173"/>
      <c r="G2" s="173"/>
      <c r="H2" s="173"/>
      <c r="I2" s="173"/>
      <c r="J2" s="173"/>
      <c r="K2" s="173"/>
      <c r="L2" s="173"/>
      <c r="M2" s="139"/>
      <c r="N2" s="139"/>
    </row>
    <row r="3" spans="1:69" s="144" customFormat="1" ht="18.75" customHeight="1" x14ac:dyDescent="0.25">
      <c r="A3" s="633" t="s">
        <v>155</v>
      </c>
      <c r="B3" s="633" t="s">
        <v>361</v>
      </c>
      <c r="C3" s="633"/>
      <c r="D3" s="633"/>
      <c r="E3" s="633"/>
      <c r="F3" s="633"/>
      <c r="G3" s="633"/>
      <c r="H3" s="633" t="s">
        <v>89</v>
      </c>
      <c r="I3" s="633"/>
      <c r="J3" s="633"/>
      <c r="K3" s="633"/>
      <c r="L3" s="633" t="s">
        <v>233</v>
      </c>
      <c r="M3" s="143"/>
    </row>
    <row r="4" spans="1:69" s="144" customFormat="1" ht="88.5" customHeight="1" x14ac:dyDescent="0.25">
      <c r="A4" s="633"/>
      <c r="B4" s="129" t="s">
        <v>161</v>
      </c>
      <c r="C4" s="75" t="s">
        <v>87</v>
      </c>
      <c r="D4" s="75" t="s">
        <v>88</v>
      </c>
      <c r="E4" s="146" t="s">
        <v>157</v>
      </c>
      <c r="F4" s="146" t="s">
        <v>158</v>
      </c>
      <c r="G4" s="146" t="s">
        <v>159</v>
      </c>
      <c r="H4" s="75" t="s">
        <v>179</v>
      </c>
      <c r="I4" s="75" t="s">
        <v>87</v>
      </c>
      <c r="J4" s="75" t="s">
        <v>88</v>
      </c>
      <c r="K4" s="146" t="s">
        <v>159</v>
      </c>
      <c r="L4" s="633"/>
      <c r="M4" s="143"/>
      <c r="N4" s="145"/>
    </row>
    <row r="5" spans="1:69" ht="33.75" x14ac:dyDescent="0.25">
      <c r="A5" s="129" t="s">
        <v>177</v>
      </c>
      <c r="B5" s="260">
        <v>39050</v>
      </c>
      <c r="C5" s="260">
        <v>17202</v>
      </c>
      <c r="D5" s="260">
        <v>21848</v>
      </c>
      <c r="E5" s="261">
        <v>15271</v>
      </c>
      <c r="F5" s="261">
        <v>2542</v>
      </c>
      <c r="G5" s="261">
        <v>2372</v>
      </c>
      <c r="H5" s="260">
        <v>4627</v>
      </c>
      <c r="I5" s="260">
        <v>1803</v>
      </c>
      <c r="J5" s="260">
        <v>2824</v>
      </c>
      <c r="K5" s="261">
        <v>131</v>
      </c>
      <c r="L5" s="260">
        <v>43677</v>
      </c>
      <c r="M5" s="36"/>
      <c r="N5" s="37"/>
      <c r="R5" s="38"/>
      <c r="S5" s="38"/>
      <c r="T5" s="38"/>
      <c r="Y5" s="38"/>
      <c r="Z5" s="38"/>
      <c r="AA5" s="38"/>
      <c r="AF5" s="38"/>
      <c r="AG5" s="38"/>
      <c r="AH5" s="38"/>
      <c r="AM5" s="38"/>
      <c r="AN5" s="38"/>
      <c r="AO5" s="38"/>
      <c r="BH5" s="38"/>
      <c r="BI5" s="38"/>
      <c r="BJ5" s="38"/>
      <c r="BO5" s="38"/>
      <c r="BP5" s="38"/>
      <c r="BQ5" s="38"/>
    </row>
    <row r="6" spans="1:69" x14ac:dyDescent="0.25">
      <c r="A6" s="131" t="s">
        <v>62</v>
      </c>
      <c r="B6" s="260">
        <v>1</v>
      </c>
      <c r="C6" s="262">
        <v>0</v>
      </c>
      <c r="D6" s="262">
        <v>1</v>
      </c>
      <c r="E6" s="263">
        <v>0</v>
      </c>
      <c r="F6" s="263">
        <v>1</v>
      </c>
      <c r="G6" s="263">
        <v>0</v>
      </c>
      <c r="H6" s="260">
        <v>85</v>
      </c>
      <c r="I6" s="262">
        <v>35</v>
      </c>
      <c r="J6" s="262">
        <v>50</v>
      </c>
      <c r="K6" s="263">
        <v>0</v>
      </c>
      <c r="L6" s="260">
        <v>86</v>
      </c>
      <c r="N6" s="37"/>
    </row>
    <row r="7" spans="1:69" x14ac:dyDescent="0.25">
      <c r="A7" s="131" t="s">
        <v>63</v>
      </c>
      <c r="B7" s="260">
        <v>1</v>
      </c>
      <c r="C7" s="262">
        <v>0</v>
      </c>
      <c r="D7" s="262">
        <v>1</v>
      </c>
      <c r="E7" s="263">
        <v>0</v>
      </c>
      <c r="F7" s="263">
        <v>1</v>
      </c>
      <c r="G7" s="263">
        <v>0</v>
      </c>
      <c r="H7" s="260">
        <v>26</v>
      </c>
      <c r="I7" s="262">
        <v>10</v>
      </c>
      <c r="J7" s="262">
        <v>16</v>
      </c>
      <c r="K7" s="263">
        <v>0</v>
      </c>
      <c r="L7" s="260">
        <v>27</v>
      </c>
      <c r="N7" s="37"/>
    </row>
    <row r="8" spans="1:69" x14ac:dyDescent="0.25">
      <c r="A8" s="131" t="s">
        <v>64</v>
      </c>
      <c r="B8" s="260">
        <v>0</v>
      </c>
      <c r="C8" s="262">
        <v>0</v>
      </c>
      <c r="D8" s="262">
        <v>0</v>
      </c>
      <c r="E8" s="263">
        <v>0</v>
      </c>
      <c r="F8" s="263">
        <v>0</v>
      </c>
      <c r="G8" s="263">
        <v>0</v>
      </c>
      <c r="H8" s="260">
        <v>19</v>
      </c>
      <c r="I8" s="262">
        <v>8</v>
      </c>
      <c r="J8" s="262">
        <v>11</v>
      </c>
      <c r="K8" s="263">
        <v>0</v>
      </c>
      <c r="L8" s="260">
        <v>19</v>
      </c>
      <c r="N8" s="37"/>
    </row>
    <row r="9" spans="1:69" x14ac:dyDescent="0.25">
      <c r="A9" s="131" t="s">
        <v>65</v>
      </c>
      <c r="B9" s="260">
        <v>1</v>
      </c>
      <c r="C9" s="262">
        <v>1</v>
      </c>
      <c r="D9" s="262">
        <v>0</v>
      </c>
      <c r="E9" s="263">
        <v>0</v>
      </c>
      <c r="F9" s="263">
        <v>1</v>
      </c>
      <c r="G9" s="263">
        <v>0</v>
      </c>
      <c r="H9" s="260">
        <v>24</v>
      </c>
      <c r="I9" s="262">
        <v>8</v>
      </c>
      <c r="J9" s="262">
        <v>16</v>
      </c>
      <c r="K9" s="263">
        <v>2</v>
      </c>
      <c r="L9" s="260">
        <v>25</v>
      </c>
      <c r="N9" s="37"/>
    </row>
    <row r="10" spans="1:69" x14ac:dyDescent="0.25">
      <c r="A10" s="131" t="s">
        <v>66</v>
      </c>
      <c r="B10" s="260">
        <v>0</v>
      </c>
      <c r="C10" s="262">
        <v>0</v>
      </c>
      <c r="D10" s="262">
        <v>0</v>
      </c>
      <c r="E10" s="263">
        <v>0</v>
      </c>
      <c r="F10" s="263">
        <v>0</v>
      </c>
      <c r="G10" s="263">
        <v>0</v>
      </c>
      <c r="H10" s="260">
        <v>33</v>
      </c>
      <c r="I10" s="262">
        <v>15</v>
      </c>
      <c r="J10" s="262">
        <v>18</v>
      </c>
      <c r="K10" s="263">
        <v>2</v>
      </c>
      <c r="L10" s="260">
        <v>33</v>
      </c>
      <c r="N10" s="37"/>
    </row>
    <row r="11" spans="1:69" x14ac:dyDescent="0.25">
      <c r="A11" s="131" t="s">
        <v>67</v>
      </c>
      <c r="B11" s="260">
        <v>0</v>
      </c>
      <c r="C11" s="262">
        <v>0</v>
      </c>
      <c r="D11" s="262">
        <v>0</v>
      </c>
      <c r="E11" s="263">
        <v>0</v>
      </c>
      <c r="F11" s="263">
        <v>0</v>
      </c>
      <c r="G11" s="263">
        <v>0</v>
      </c>
      <c r="H11" s="260">
        <v>37</v>
      </c>
      <c r="I11" s="262">
        <v>9</v>
      </c>
      <c r="J11" s="262">
        <v>28</v>
      </c>
      <c r="K11" s="263">
        <v>0</v>
      </c>
      <c r="L11" s="260">
        <v>37</v>
      </c>
      <c r="N11" s="37"/>
    </row>
    <row r="12" spans="1:69" x14ac:dyDescent="0.25">
      <c r="A12" s="131" t="s">
        <v>68</v>
      </c>
      <c r="B12" s="260">
        <v>0</v>
      </c>
      <c r="C12" s="262">
        <v>0</v>
      </c>
      <c r="D12" s="262">
        <v>0</v>
      </c>
      <c r="E12" s="263">
        <v>0</v>
      </c>
      <c r="F12" s="263">
        <v>0</v>
      </c>
      <c r="G12" s="263">
        <v>0</v>
      </c>
      <c r="H12" s="260">
        <v>48</v>
      </c>
      <c r="I12" s="262">
        <v>16</v>
      </c>
      <c r="J12" s="262">
        <v>32</v>
      </c>
      <c r="K12" s="263">
        <v>1</v>
      </c>
      <c r="L12" s="260">
        <v>48</v>
      </c>
      <c r="N12" s="37"/>
    </row>
    <row r="13" spans="1:69" x14ac:dyDescent="0.25">
      <c r="A13" s="131" t="s">
        <v>69</v>
      </c>
      <c r="B13" s="260">
        <v>0</v>
      </c>
      <c r="C13" s="262">
        <v>0</v>
      </c>
      <c r="D13" s="262">
        <v>0</v>
      </c>
      <c r="E13" s="263">
        <v>0</v>
      </c>
      <c r="F13" s="263">
        <v>0</v>
      </c>
      <c r="G13" s="263">
        <v>0</v>
      </c>
      <c r="H13" s="260">
        <v>72</v>
      </c>
      <c r="I13" s="262">
        <v>27</v>
      </c>
      <c r="J13" s="262">
        <v>45</v>
      </c>
      <c r="K13" s="263">
        <v>2</v>
      </c>
      <c r="L13" s="260">
        <v>72</v>
      </c>
      <c r="N13" s="37"/>
    </row>
    <row r="14" spans="1:69" x14ac:dyDescent="0.25">
      <c r="A14" s="131" t="s">
        <v>70</v>
      </c>
      <c r="B14" s="260">
        <v>3</v>
      </c>
      <c r="C14" s="262">
        <v>0</v>
      </c>
      <c r="D14" s="262">
        <v>3</v>
      </c>
      <c r="E14" s="263">
        <v>0</v>
      </c>
      <c r="F14" s="263">
        <v>3</v>
      </c>
      <c r="G14" s="263">
        <v>0</v>
      </c>
      <c r="H14" s="260">
        <v>52</v>
      </c>
      <c r="I14" s="262">
        <v>19</v>
      </c>
      <c r="J14" s="262">
        <v>33</v>
      </c>
      <c r="K14" s="263">
        <v>1</v>
      </c>
      <c r="L14" s="260">
        <v>55</v>
      </c>
      <c r="N14" s="37"/>
    </row>
    <row r="15" spans="1:69" x14ac:dyDescent="0.25">
      <c r="A15" s="131" t="s">
        <v>71</v>
      </c>
      <c r="B15" s="260">
        <v>4</v>
      </c>
      <c r="C15" s="262">
        <v>0</v>
      </c>
      <c r="D15" s="262">
        <v>4</v>
      </c>
      <c r="E15" s="263">
        <v>0</v>
      </c>
      <c r="F15" s="263">
        <v>4</v>
      </c>
      <c r="G15" s="263">
        <v>0</v>
      </c>
      <c r="H15" s="260">
        <v>78</v>
      </c>
      <c r="I15" s="262">
        <v>24</v>
      </c>
      <c r="J15" s="262">
        <v>54</v>
      </c>
      <c r="K15" s="263">
        <v>2</v>
      </c>
      <c r="L15" s="260">
        <v>82</v>
      </c>
      <c r="N15" s="37"/>
    </row>
    <row r="16" spans="1:69" x14ac:dyDescent="0.25">
      <c r="A16" s="131" t="s">
        <v>72</v>
      </c>
      <c r="B16" s="260">
        <v>4</v>
      </c>
      <c r="C16" s="262">
        <v>1</v>
      </c>
      <c r="D16" s="262">
        <v>3</v>
      </c>
      <c r="E16" s="263">
        <v>0</v>
      </c>
      <c r="F16" s="263">
        <v>4</v>
      </c>
      <c r="G16" s="263">
        <v>1</v>
      </c>
      <c r="H16" s="260">
        <v>91</v>
      </c>
      <c r="I16" s="262">
        <v>28</v>
      </c>
      <c r="J16" s="262">
        <v>63</v>
      </c>
      <c r="K16" s="263">
        <v>1</v>
      </c>
      <c r="L16" s="260">
        <v>95</v>
      </c>
      <c r="N16" s="37"/>
      <c r="R16" s="38"/>
      <c r="S16" s="38"/>
      <c r="T16" s="38"/>
      <c r="Y16" s="38"/>
      <c r="Z16" s="38"/>
      <c r="AA16" s="38"/>
      <c r="AF16" s="38"/>
      <c r="AG16" s="38"/>
      <c r="AH16" s="38"/>
      <c r="AM16" s="38"/>
      <c r="AN16" s="38"/>
      <c r="AO16" s="38"/>
    </row>
    <row r="17" spans="1:69" x14ac:dyDescent="0.25">
      <c r="A17" s="131" t="s">
        <v>73</v>
      </c>
      <c r="B17" s="260">
        <v>6</v>
      </c>
      <c r="C17" s="262">
        <v>0</v>
      </c>
      <c r="D17" s="262">
        <v>6</v>
      </c>
      <c r="E17" s="263">
        <v>0</v>
      </c>
      <c r="F17" s="263">
        <v>6</v>
      </c>
      <c r="G17" s="263">
        <v>0</v>
      </c>
      <c r="H17" s="260">
        <v>99</v>
      </c>
      <c r="I17" s="262">
        <v>35</v>
      </c>
      <c r="J17" s="262">
        <v>64</v>
      </c>
      <c r="K17" s="263">
        <v>0</v>
      </c>
      <c r="L17" s="260">
        <v>105</v>
      </c>
      <c r="N17" s="37"/>
      <c r="R17" s="38"/>
      <c r="S17" s="38"/>
      <c r="T17" s="38"/>
      <c r="Y17" s="38"/>
      <c r="Z17" s="38"/>
      <c r="AA17" s="38"/>
      <c r="AF17" s="38"/>
      <c r="AG17" s="38"/>
      <c r="AH17" s="38"/>
      <c r="AM17" s="38"/>
      <c r="AN17" s="38"/>
      <c r="AO17" s="38"/>
      <c r="AT17" s="38"/>
      <c r="AU17" s="38"/>
      <c r="AV17" s="38"/>
      <c r="BA17" s="38"/>
      <c r="BB17" s="38"/>
      <c r="BC17" s="38"/>
      <c r="BH17" s="38"/>
      <c r="BI17" s="38"/>
      <c r="BJ17" s="38"/>
      <c r="BO17" s="38"/>
      <c r="BP17" s="38"/>
      <c r="BQ17" s="38"/>
    </row>
    <row r="18" spans="1:69" x14ac:dyDescent="0.25">
      <c r="A18" s="131" t="s">
        <v>74</v>
      </c>
      <c r="B18" s="260">
        <v>8</v>
      </c>
      <c r="C18" s="262">
        <v>0</v>
      </c>
      <c r="D18" s="262">
        <v>8</v>
      </c>
      <c r="E18" s="263">
        <v>0</v>
      </c>
      <c r="F18" s="263">
        <v>8</v>
      </c>
      <c r="G18" s="263">
        <v>0</v>
      </c>
      <c r="H18" s="260">
        <v>130</v>
      </c>
      <c r="I18" s="262">
        <v>40</v>
      </c>
      <c r="J18" s="262">
        <v>90</v>
      </c>
      <c r="K18" s="263">
        <v>3</v>
      </c>
      <c r="L18" s="260">
        <v>138</v>
      </c>
      <c r="N18" s="37"/>
      <c r="R18" s="38"/>
      <c r="S18" s="38"/>
      <c r="T18" s="38"/>
      <c r="Y18" s="38"/>
      <c r="Z18" s="38"/>
      <c r="AA18" s="38"/>
      <c r="AF18" s="38"/>
      <c r="AG18" s="38"/>
      <c r="AH18" s="38"/>
      <c r="AM18" s="38"/>
      <c r="AN18" s="38"/>
      <c r="AO18" s="38"/>
      <c r="AT18" s="38"/>
      <c r="AU18" s="38"/>
      <c r="AV18" s="38"/>
      <c r="BA18" s="38"/>
      <c r="BB18" s="38"/>
      <c r="BC18" s="38"/>
      <c r="BH18" s="38"/>
      <c r="BI18" s="38"/>
      <c r="BJ18" s="38"/>
      <c r="BO18" s="38"/>
      <c r="BP18" s="38"/>
      <c r="BQ18" s="38"/>
    </row>
    <row r="19" spans="1:69" x14ac:dyDescent="0.25">
      <c r="A19" s="131" t="s">
        <v>75</v>
      </c>
      <c r="B19" s="260">
        <v>7</v>
      </c>
      <c r="C19" s="262">
        <v>2</v>
      </c>
      <c r="D19" s="262">
        <v>5</v>
      </c>
      <c r="E19" s="263">
        <v>0</v>
      </c>
      <c r="F19" s="263">
        <v>5</v>
      </c>
      <c r="G19" s="263">
        <v>0</v>
      </c>
      <c r="H19" s="260">
        <v>163</v>
      </c>
      <c r="I19" s="262">
        <v>54</v>
      </c>
      <c r="J19" s="262">
        <v>109</v>
      </c>
      <c r="K19" s="263">
        <v>3</v>
      </c>
      <c r="L19" s="260">
        <v>170</v>
      </c>
      <c r="N19" s="37"/>
      <c r="R19" s="38"/>
      <c r="S19" s="38"/>
      <c r="T19" s="38"/>
      <c r="Y19" s="38"/>
      <c r="Z19" s="38"/>
      <c r="AA19" s="38"/>
      <c r="AF19" s="38"/>
      <c r="AG19" s="38"/>
      <c r="AH19" s="38"/>
      <c r="AM19" s="38"/>
      <c r="AN19" s="38"/>
      <c r="AO19" s="38"/>
      <c r="AT19" s="38"/>
      <c r="AU19" s="38"/>
      <c r="AV19" s="38"/>
      <c r="BA19" s="38"/>
      <c r="BB19" s="38"/>
      <c r="BC19" s="38"/>
      <c r="BH19" s="38"/>
      <c r="BI19" s="38"/>
      <c r="BJ19" s="38"/>
      <c r="BO19" s="38"/>
      <c r="BP19" s="38"/>
      <c r="BQ19" s="38"/>
    </row>
    <row r="20" spans="1:69" x14ac:dyDescent="0.25">
      <c r="A20" s="131" t="s">
        <v>76</v>
      </c>
      <c r="B20" s="260">
        <v>5</v>
      </c>
      <c r="C20" s="262">
        <v>3</v>
      </c>
      <c r="D20" s="262">
        <v>2</v>
      </c>
      <c r="E20" s="263">
        <v>0</v>
      </c>
      <c r="F20" s="263">
        <v>2</v>
      </c>
      <c r="G20" s="263">
        <v>0</v>
      </c>
      <c r="H20" s="260">
        <v>162</v>
      </c>
      <c r="I20" s="262">
        <v>59</v>
      </c>
      <c r="J20" s="262">
        <v>103</v>
      </c>
      <c r="K20" s="263">
        <v>4</v>
      </c>
      <c r="L20" s="260">
        <v>167</v>
      </c>
      <c r="N20" s="37"/>
      <c r="R20" s="38"/>
      <c r="S20" s="38"/>
      <c r="T20" s="38"/>
      <c r="Y20" s="38"/>
      <c r="Z20" s="38"/>
      <c r="AA20" s="38"/>
      <c r="AF20" s="38"/>
      <c r="AG20" s="38"/>
      <c r="AH20" s="38"/>
      <c r="AM20" s="38"/>
      <c r="AN20" s="38"/>
      <c r="AO20" s="38"/>
      <c r="AT20" s="38"/>
      <c r="AU20" s="38"/>
      <c r="AV20" s="38"/>
      <c r="BA20" s="38"/>
      <c r="BB20" s="38"/>
      <c r="BC20" s="38"/>
      <c r="BH20" s="38"/>
      <c r="BI20" s="38"/>
      <c r="BJ20" s="38"/>
      <c r="BO20" s="38"/>
      <c r="BP20" s="38"/>
      <c r="BQ20" s="38"/>
    </row>
    <row r="21" spans="1:69" x14ac:dyDescent="0.25">
      <c r="A21" s="131" t="s">
        <v>77</v>
      </c>
      <c r="B21" s="260">
        <v>23</v>
      </c>
      <c r="C21" s="262">
        <v>5</v>
      </c>
      <c r="D21" s="262">
        <v>18</v>
      </c>
      <c r="E21" s="263">
        <v>0</v>
      </c>
      <c r="F21" s="263">
        <v>19</v>
      </c>
      <c r="G21" s="263">
        <v>0</v>
      </c>
      <c r="H21" s="260">
        <v>190</v>
      </c>
      <c r="I21" s="262">
        <v>78</v>
      </c>
      <c r="J21" s="262">
        <v>112</v>
      </c>
      <c r="K21" s="263">
        <v>7</v>
      </c>
      <c r="L21" s="260">
        <v>213</v>
      </c>
      <c r="N21" s="37"/>
      <c r="R21" s="38"/>
      <c r="S21" s="38"/>
      <c r="T21" s="38"/>
      <c r="Y21" s="38"/>
      <c r="Z21" s="38"/>
      <c r="AA21" s="38"/>
      <c r="AF21" s="38"/>
      <c r="AG21" s="38"/>
      <c r="AH21" s="38"/>
      <c r="AM21" s="38"/>
      <c r="AN21" s="38"/>
      <c r="AO21" s="38"/>
      <c r="AT21" s="38"/>
      <c r="AU21" s="38"/>
      <c r="AV21" s="38"/>
      <c r="BA21" s="38"/>
      <c r="BB21" s="38"/>
      <c r="BC21" s="38"/>
      <c r="BH21" s="38"/>
      <c r="BI21" s="38"/>
      <c r="BJ21" s="38"/>
      <c r="BO21" s="38"/>
      <c r="BP21" s="38"/>
      <c r="BQ21" s="38"/>
    </row>
    <row r="22" spans="1:69" x14ac:dyDescent="0.25">
      <c r="A22" s="131" t="s">
        <v>78</v>
      </c>
      <c r="B22" s="260">
        <v>56</v>
      </c>
      <c r="C22" s="262">
        <v>19</v>
      </c>
      <c r="D22" s="262">
        <v>37</v>
      </c>
      <c r="E22" s="263">
        <v>0</v>
      </c>
      <c r="F22" s="263">
        <v>29</v>
      </c>
      <c r="G22" s="263">
        <v>1</v>
      </c>
      <c r="H22" s="260">
        <v>210</v>
      </c>
      <c r="I22" s="262">
        <v>90</v>
      </c>
      <c r="J22" s="262">
        <v>120</v>
      </c>
      <c r="K22" s="263">
        <v>17</v>
      </c>
      <c r="L22" s="260">
        <v>266</v>
      </c>
      <c r="N22" s="37"/>
      <c r="R22" s="38"/>
      <c r="S22" s="38"/>
      <c r="T22" s="38"/>
      <c r="Y22" s="38"/>
      <c r="Z22" s="38"/>
      <c r="AA22" s="38"/>
      <c r="AF22" s="38"/>
      <c r="AG22" s="38"/>
      <c r="AH22" s="38"/>
      <c r="AM22" s="38"/>
      <c r="AN22" s="38"/>
      <c r="AO22" s="38"/>
      <c r="AT22" s="38"/>
      <c r="AU22" s="38"/>
      <c r="AV22" s="38"/>
      <c r="BA22" s="38"/>
      <c r="BB22" s="38"/>
      <c r="BC22" s="38"/>
      <c r="BH22" s="38"/>
      <c r="BI22" s="38"/>
      <c r="BJ22" s="38"/>
      <c r="BO22" s="38"/>
      <c r="BP22" s="38"/>
      <c r="BQ22" s="38"/>
    </row>
    <row r="23" spans="1:69" x14ac:dyDescent="0.25">
      <c r="A23" s="131" t="s">
        <v>79</v>
      </c>
      <c r="B23" s="260">
        <v>68</v>
      </c>
      <c r="C23" s="262">
        <v>15</v>
      </c>
      <c r="D23" s="262">
        <v>53</v>
      </c>
      <c r="E23" s="263">
        <v>0</v>
      </c>
      <c r="F23" s="263">
        <v>46</v>
      </c>
      <c r="G23" s="263">
        <v>0</v>
      </c>
      <c r="H23" s="260">
        <v>255</v>
      </c>
      <c r="I23" s="262">
        <v>89</v>
      </c>
      <c r="J23" s="262">
        <v>166</v>
      </c>
      <c r="K23" s="263">
        <v>13</v>
      </c>
      <c r="L23" s="260">
        <v>323</v>
      </c>
      <c r="N23" s="37"/>
      <c r="R23" s="38"/>
      <c r="S23" s="38"/>
      <c r="T23" s="38"/>
      <c r="Y23" s="38"/>
      <c r="Z23" s="38"/>
      <c r="AA23" s="38"/>
      <c r="AF23" s="38"/>
      <c r="AG23" s="38"/>
      <c r="AH23" s="38"/>
      <c r="AM23" s="38"/>
      <c r="AN23" s="38"/>
      <c r="AO23" s="38"/>
      <c r="AT23" s="38"/>
      <c r="AU23" s="38"/>
      <c r="AV23" s="38"/>
      <c r="BA23" s="38"/>
      <c r="BB23" s="38"/>
      <c r="BC23" s="38"/>
      <c r="BH23" s="38"/>
      <c r="BI23" s="38"/>
      <c r="BJ23" s="38"/>
      <c r="BO23" s="38"/>
      <c r="BP23" s="38"/>
      <c r="BQ23" s="38"/>
    </row>
    <row r="24" spans="1:69" x14ac:dyDescent="0.25">
      <c r="A24" s="131" t="s">
        <v>11</v>
      </c>
      <c r="B24" s="260">
        <v>500</v>
      </c>
      <c r="C24" s="262">
        <v>405</v>
      </c>
      <c r="D24" s="262">
        <v>95</v>
      </c>
      <c r="E24" s="263">
        <v>0</v>
      </c>
      <c r="F24" s="263">
        <v>67</v>
      </c>
      <c r="G24" s="263">
        <v>409</v>
      </c>
      <c r="H24" s="260">
        <v>282</v>
      </c>
      <c r="I24" s="262">
        <v>111</v>
      </c>
      <c r="J24" s="262">
        <v>171</v>
      </c>
      <c r="K24" s="263">
        <v>17</v>
      </c>
      <c r="L24" s="260">
        <v>782</v>
      </c>
      <c r="N24" s="37"/>
      <c r="R24" s="38"/>
      <c r="S24" s="38"/>
      <c r="T24" s="38"/>
      <c r="Y24" s="38"/>
      <c r="Z24" s="38"/>
      <c r="AA24" s="38"/>
      <c r="AF24" s="38"/>
      <c r="AG24" s="38"/>
      <c r="AH24" s="38"/>
      <c r="AM24" s="38"/>
      <c r="AN24" s="38"/>
      <c r="AO24" s="38"/>
      <c r="AT24" s="38"/>
      <c r="AU24" s="38"/>
      <c r="AV24" s="38"/>
      <c r="BA24" s="38"/>
      <c r="BB24" s="38"/>
      <c r="BC24" s="38"/>
      <c r="BH24" s="38"/>
      <c r="BI24" s="38"/>
      <c r="BJ24" s="38"/>
      <c r="BO24" s="38"/>
      <c r="BP24" s="38"/>
      <c r="BQ24" s="38"/>
    </row>
    <row r="25" spans="1:69" x14ac:dyDescent="0.25">
      <c r="A25" s="131" t="s">
        <v>80</v>
      </c>
      <c r="B25" s="260">
        <v>305</v>
      </c>
      <c r="C25" s="262">
        <v>196</v>
      </c>
      <c r="D25" s="262">
        <v>109</v>
      </c>
      <c r="E25" s="263">
        <v>3</v>
      </c>
      <c r="F25" s="263">
        <v>86</v>
      </c>
      <c r="G25" s="263">
        <v>190</v>
      </c>
      <c r="H25" s="260">
        <v>304</v>
      </c>
      <c r="I25" s="262">
        <v>141</v>
      </c>
      <c r="J25" s="262">
        <v>163</v>
      </c>
      <c r="K25" s="263">
        <v>12</v>
      </c>
      <c r="L25" s="260">
        <v>609</v>
      </c>
      <c r="N25" s="37"/>
      <c r="R25" s="38"/>
      <c r="S25" s="38"/>
      <c r="T25" s="38"/>
      <c r="Y25" s="38"/>
      <c r="Z25" s="38"/>
      <c r="AA25" s="38"/>
      <c r="AF25" s="38"/>
      <c r="AG25" s="38"/>
      <c r="AH25" s="38"/>
      <c r="AM25" s="38"/>
      <c r="AN25" s="38"/>
      <c r="AO25" s="38"/>
      <c r="AT25" s="38"/>
      <c r="AU25" s="38"/>
      <c r="AV25" s="38"/>
      <c r="BA25" s="38"/>
      <c r="BB25" s="38"/>
      <c r="BC25" s="38"/>
      <c r="BH25" s="38"/>
      <c r="BI25" s="38"/>
      <c r="BJ25" s="38"/>
      <c r="BO25" s="38"/>
      <c r="BP25" s="38"/>
      <c r="BQ25" s="38"/>
    </row>
    <row r="26" spans="1:69" x14ac:dyDescent="0.25">
      <c r="A26" s="131" t="s">
        <v>9</v>
      </c>
      <c r="B26" s="260">
        <v>400</v>
      </c>
      <c r="C26" s="262">
        <v>253</v>
      </c>
      <c r="D26" s="262">
        <v>147</v>
      </c>
      <c r="E26" s="263">
        <v>9</v>
      </c>
      <c r="F26" s="263">
        <v>127</v>
      </c>
      <c r="G26" s="263">
        <v>229</v>
      </c>
      <c r="H26" s="260">
        <v>404</v>
      </c>
      <c r="I26" s="262">
        <v>175</v>
      </c>
      <c r="J26" s="262">
        <v>229</v>
      </c>
      <c r="K26" s="263">
        <v>13</v>
      </c>
      <c r="L26" s="260">
        <v>804</v>
      </c>
      <c r="N26" s="37"/>
      <c r="R26" s="38"/>
      <c r="S26" s="38"/>
      <c r="T26" s="38"/>
      <c r="Y26" s="38"/>
      <c r="Z26" s="38"/>
      <c r="AA26" s="38"/>
      <c r="AF26" s="38"/>
      <c r="AG26" s="38"/>
      <c r="AH26" s="38"/>
      <c r="AM26" s="38"/>
      <c r="AN26" s="38"/>
      <c r="AO26" s="38"/>
      <c r="AT26" s="38"/>
      <c r="AU26" s="38"/>
      <c r="AV26" s="38"/>
      <c r="BA26" s="38"/>
      <c r="BB26" s="38"/>
      <c r="BC26" s="38"/>
      <c r="BH26" s="38"/>
      <c r="BI26" s="38"/>
      <c r="BJ26" s="38"/>
      <c r="BO26" s="38"/>
      <c r="BP26" s="38"/>
      <c r="BQ26" s="38"/>
    </row>
    <row r="27" spans="1:69" x14ac:dyDescent="0.25">
      <c r="A27" s="131" t="s">
        <v>81</v>
      </c>
      <c r="B27" s="260">
        <v>9222</v>
      </c>
      <c r="C27" s="262">
        <v>6228</v>
      </c>
      <c r="D27" s="262">
        <v>2994</v>
      </c>
      <c r="E27" s="263">
        <v>8140</v>
      </c>
      <c r="F27" s="263">
        <v>333</v>
      </c>
      <c r="G27" s="263">
        <v>606</v>
      </c>
      <c r="H27" s="260">
        <v>498</v>
      </c>
      <c r="I27" s="262">
        <v>222</v>
      </c>
      <c r="J27" s="262">
        <v>276</v>
      </c>
      <c r="K27" s="263">
        <v>13</v>
      </c>
      <c r="L27" s="260">
        <v>9720</v>
      </c>
      <c r="N27" s="37"/>
      <c r="R27" s="38"/>
      <c r="S27" s="38"/>
      <c r="T27" s="38"/>
      <c r="Y27" s="38"/>
      <c r="Z27" s="38"/>
      <c r="AA27" s="38"/>
      <c r="AF27" s="38"/>
      <c r="AG27" s="38"/>
      <c r="AH27" s="38"/>
      <c r="AM27" s="38"/>
      <c r="AN27" s="38"/>
      <c r="AO27" s="38"/>
      <c r="AT27" s="38"/>
      <c r="AU27" s="38"/>
      <c r="AV27" s="38"/>
      <c r="BA27" s="38"/>
      <c r="BB27" s="38"/>
      <c r="BC27" s="38"/>
      <c r="BH27" s="38"/>
      <c r="BI27" s="38"/>
      <c r="BJ27" s="38"/>
      <c r="BO27" s="38"/>
      <c r="BP27" s="38"/>
      <c r="BQ27" s="38"/>
    </row>
    <row r="28" spans="1:69" x14ac:dyDescent="0.25">
      <c r="A28" s="131" t="s">
        <v>82</v>
      </c>
      <c r="B28" s="260">
        <v>2962</v>
      </c>
      <c r="C28" s="262">
        <v>1650</v>
      </c>
      <c r="D28" s="262">
        <v>1312</v>
      </c>
      <c r="E28" s="263">
        <v>2321</v>
      </c>
      <c r="F28" s="263">
        <v>234</v>
      </c>
      <c r="G28" s="263">
        <v>351</v>
      </c>
      <c r="H28" s="260">
        <v>524</v>
      </c>
      <c r="I28" s="262">
        <v>238</v>
      </c>
      <c r="J28" s="262">
        <v>286</v>
      </c>
      <c r="K28" s="263">
        <v>13</v>
      </c>
      <c r="L28" s="260">
        <v>3486</v>
      </c>
      <c r="N28" s="37"/>
      <c r="R28" s="38"/>
      <c r="S28" s="38"/>
      <c r="T28" s="38"/>
      <c r="Y28" s="38"/>
      <c r="Z28" s="38"/>
      <c r="AA28" s="38"/>
      <c r="AF28" s="38"/>
      <c r="AG28" s="38"/>
      <c r="AH28" s="38"/>
      <c r="AM28" s="38"/>
      <c r="AN28" s="38"/>
      <c r="AO28" s="38"/>
      <c r="AT28" s="38"/>
      <c r="AU28" s="38"/>
      <c r="AV28" s="38"/>
      <c r="BA28" s="38"/>
      <c r="BB28" s="38"/>
      <c r="BC28" s="38"/>
      <c r="BH28" s="38"/>
      <c r="BI28" s="38"/>
      <c r="BJ28" s="38"/>
      <c r="BO28" s="38"/>
      <c r="BP28" s="38"/>
      <c r="BQ28" s="38"/>
    </row>
    <row r="29" spans="1:69" x14ac:dyDescent="0.25">
      <c r="A29" s="131" t="s">
        <v>12</v>
      </c>
      <c r="B29" s="260">
        <v>13715</v>
      </c>
      <c r="C29" s="262">
        <v>4149</v>
      </c>
      <c r="D29" s="262">
        <v>9566</v>
      </c>
      <c r="E29" s="263">
        <v>2431</v>
      </c>
      <c r="F29" s="263">
        <v>767</v>
      </c>
      <c r="G29" s="263">
        <v>342</v>
      </c>
      <c r="H29" s="260">
        <v>366</v>
      </c>
      <c r="I29" s="262">
        <v>136</v>
      </c>
      <c r="J29" s="262">
        <v>230</v>
      </c>
      <c r="K29" s="263">
        <v>2</v>
      </c>
      <c r="L29" s="260">
        <v>14081</v>
      </c>
      <c r="N29" s="37"/>
      <c r="R29" s="38"/>
      <c r="S29" s="38"/>
      <c r="T29" s="38"/>
      <c r="Y29" s="38"/>
      <c r="Z29" s="38"/>
      <c r="AA29" s="38"/>
      <c r="AF29" s="38"/>
      <c r="AG29" s="38"/>
      <c r="AH29" s="38"/>
      <c r="AM29" s="38"/>
      <c r="AN29" s="38"/>
      <c r="AO29" s="38"/>
      <c r="AT29" s="38"/>
      <c r="AU29" s="38"/>
      <c r="AV29" s="38"/>
      <c r="BA29" s="38"/>
      <c r="BB29" s="38"/>
      <c r="BC29" s="38"/>
      <c r="BH29" s="38"/>
      <c r="BI29" s="38"/>
      <c r="BJ29" s="38"/>
      <c r="BO29" s="38"/>
      <c r="BP29" s="38"/>
      <c r="BQ29" s="38"/>
    </row>
    <row r="30" spans="1:69" x14ac:dyDescent="0.25">
      <c r="A30" s="131" t="s">
        <v>83</v>
      </c>
      <c r="B30" s="260">
        <v>4009</v>
      </c>
      <c r="C30" s="262">
        <v>1422</v>
      </c>
      <c r="D30" s="262">
        <v>2587</v>
      </c>
      <c r="E30" s="263">
        <v>949</v>
      </c>
      <c r="F30" s="263">
        <v>293</v>
      </c>
      <c r="G30" s="263">
        <v>108</v>
      </c>
      <c r="H30" s="260">
        <v>199</v>
      </c>
      <c r="I30" s="262">
        <v>56</v>
      </c>
      <c r="J30" s="262">
        <v>143</v>
      </c>
      <c r="K30" s="263">
        <v>3</v>
      </c>
      <c r="L30" s="260">
        <v>4208</v>
      </c>
      <c r="N30" s="37"/>
      <c r="R30" s="38"/>
      <c r="S30" s="38"/>
      <c r="T30" s="38"/>
      <c r="Y30" s="38"/>
      <c r="Z30" s="38"/>
      <c r="AA30" s="38"/>
      <c r="AF30" s="38"/>
      <c r="AG30" s="38"/>
      <c r="AH30" s="38"/>
      <c r="AM30" s="38"/>
      <c r="AN30" s="38"/>
      <c r="AO30" s="38"/>
      <c r="AT30" s="38"/>
      <c r="AU30" s="38"/>
      <c r="AV30" s="38"/>
      <c r="BA30" s="38"/>
      <c r="BB30" s="38"/>
      <c r="BC30" s="38"/>
      <c r="BH30" s="38"/>
      <c r="BI30" s="38"/>
      <c r="BJ30" s="38"/>
      <c r="BO30" s="38"/>
      <c r="BP30" s="38"/>
      <c r="BQ30" s="38"/>
    </row>
    <row r="31" spans="1:69" x14ac:dyDescent="0.25">
      <c r="A31" s="131" t="s">
        <v>15</v>
      </c>
      <c r="B31" s="260">
        <v>2488</v>
      </c>
      <c r="C31" s="262">
        <v>918</v>
      </c>
      <c r="D31" s="262">
        <v>1570</v>
      </c>
      <c r="E31" s="263">
        <v>585</v>
      </c>
      <c r="F31" s="263">
        <v>166</v>
      </c>
      <c r="G31" s="263">
        <v>43</v>
      </c>
      <c r="H31" s="260">
        <v>141</v>
      </c>
      <c r="I31" s="262">
        <v>40</v>
      </c>
      <c r="J31" s="262">
        <v>101</v>
      </c>
      <c r="K31" s="263">
        <v>0</v>
      </c>
      <c r="L31" s="260">
        <v>2629</v>
      </c>
      <c r="N31" s="37"/>
      <c r="R31" s="38"/>
      <c r="S31" s="38"/>
      <c r="T31" s="38"/>
      <c r="Y31" s="38"/>
      <c r="Z31" s="38"/>
      <c r="AA31" s="38"/>
      <c r="AF31" s="38"/>
      <c r="AG31" s="38"/>
      <c r="AH31" s="38"/>
      <c r="AM31" s="38"/>
      <c r="AN31" s="38"/>
      <c r="AO31" s="38"/>
      <c r="AT31" s="38"/>
      <c r="AU31" s="38"/>
      <c r="AV31" s="38"/>
      <c r="BA31" s="38"/>
      <c r="BB31" s="38"/>
      <c r="BC31" s="38"/>
      <c r="BH31" s="38"/>
      <c r="BI31" s="38"/>
      <c r="BJ31" s="38"/>
      <c r="BO31" s="38"/>
      <c r="BP31" s="38"/>
      <c r="BQ31" s="38"/>
    </row>
    <row r="32" spans="1:69" x14ac:dyDescent="0.25">
      <c r="A32" s="131" t="s">
        <v>84</v>
      </c>
      <c r="B32" s="260">
        <v>2312</v>
      </c>
      <c r="C32" s="262">
        <v>822</v>
      </c>
      <c r="D32" s="262">
        <v>1490</v>
      </c>
      <c r="E32" s="263">
        <v>445</v>
      </c>
      <c r="F32" s="263">
        <v>146</v>
      </c>
      <c r="G32" s="263">
        <v>46</v>
      </c>
      <c r="H32" s="260">
        <v>75</v>
      </c>
      <c r="I32" s="262">
        <v>21</v>
      </c>
      <c r="J32" s="262">
        <v>54</v>
      </c>
      <c r="K32" s="263">
        <v>0</v>
      </c>
      <c r="L32" s="260">
        <v>2387</v>
      </c>
      <c r="N32" s="37"/>
      <c r="R32" s="38"/>
      <c r="S32" s="38"/>
      <c r="T32" s="38"/>
      <c r="Y32" s="38"/>
      <c r="Z32" s="38"/>
      <c r="AA32" s="38"/>
      <c r="AF32" s="38"/>
      <c r="AG32" s="38"/>
      <c r="AH32" s="38"/>
      <c r="AM32" s="38"/>
      <c r="AN32" s="38"/>
      <c r="AO32" s="38"/>
      <c r="AT32" s="38"/>
      <c r="AU32" s="38"/>
      <c r="AV32" s="38"/>
      <c r="BH32" s="38"/>
      <c r="BI32" s="38"/>
      <c r="BJ32" s="38"/>
      <c r="BO32" s="38"/>
      <c r="BP32" s="38"/>
      <c r="BQ32" s="38"/>
    </row>
    <row r="33" spans="1:69" x14ac:dyDescent="0.25">
      <c r="A33" s="131" t="s">
        <v>85</v>
      </c>
      <c r="B33" s="260">
        <v>2950</v>
      </c>
      <c r="C33" s="262">
        <v>1113</v>
      </c>
      <c r="D33" s="262">
        <v>1837</v>
      </c>
      <c r="E33" s="263">
        <v>388</v>
      </c>
      <c r="F33" s="263">
        <v>194</v>
      </c>
      <c r="G33" s="263">
        <v>46</v>
      </c>
      <c r="H33" s="260">
        <v>60</v>
      </c>
      <c r="I33" s="262">
        <v>19</v>
      </c>
      <c r="J33" s="262">
        <v>41</v>
      </c>
      <c r="K33" s="263">
        <v>0</v>
      </c>
      <c r="L33" s="260">
        <v>3010</v>
      </c>
      <c r="N33" s="37"/>
      <c r="R33" s="38"/>
      <c r="S33" s="38"/>
      <c r="T33" s="38"/>
      <c r="Y33" s="38"/>
      <c r="Z33" s="38"/>
      <c r="AA33" s="38"/>
      <c r="AF33" s="38"/>
      <c r="AG33" s="38"/>
      <c r="AH33" s="38"/>
      <c r="AM33" s="38"/>
      <c r="AN33" s="38"/>
      <c r="AO33" s="38"/>
      <c r="BA33" s="38"/>
      <c r="BB33" s="38"/>
      <c r="BC33" s="38"/>
      <c r="BH33" s="38"/>
      <c r="BI33" s="38"/>
      <c r="BJ33" s="38"/>
      <c r="BO33" s="38"/>
      <c r="BP33" s="38"/>
      <c r="BQ33" s="38"/>
    </row>
    <row r="34" spans="1:69" ht="16.5" customHeight="1" x14ac:dyDescent="0.25">
      <c r="A34" s="129" t="s">
        <v>86</v>
      </c>
      <c r="B34" s="264">
        <v>62.320709702660174</v>
      </c>
      <c r="C34" s="264">
        <v>61.86103973698134</v>
      </c>
      <c r="D34" s="264">
        <v>62.682630370438098</v>
      </c>
      <c r="E34" s="265">
        <v>61.402212072264867</v>
      </c>
      <c r="F34" s="265">
        <v>61.907044977707741</v>
      </c>
      <c r="G34" s="265">
        <v>60.426360783211493</v>
      </c>
      <c r="H34" s="264">
        <v>57.178730518934692</v>
      </c>
      <c r="I34" s="264">
        <v>57.305979232143869</v>
      </c>
      <c r="J34" s="264">
        <v>57.097487802958696</v>
      </c>
      <c r="K34" s="265">
        <v>56.78477523324851</v>
      </c>
      <c r="L34" s="264">
        <v>61.775985072234562</v>
      </c>
      <c r="M34" s="36"/>
      <c r="R34" s="38"/>
      <c r="S34" s="38"/>
      <c r="T34" s="38"/>
      <c r="Y34" s="38"/>
      <c r="Z34" s="38"/>
      <c r="AA34" s="38"/>
      <c r="AF34" s="38"/>
      <c r="AG34" s="38"/>
      <c r="AH34" s="38"/>
      <c r="AM34" s="38"/>
      <c r="AN34" s="38"/>
      <c r="AO34" s="38"/>
      <c r="AT34" s="38"/>
      <c r="AU34" s="38"/>
      <c r="AV34" s="38"/>
      <c r="BA34" s="38"/>
      <c r="BB34" s="38"/>
      <c r="BC34" s="38"/>
      <c r="BH34" s="38"/>
      <c r="BI34" s="38"/>
      <c r="BJ34" s="38"/>
      <c r="BO34" s="38"/>
      <c r="BP34" s="38"/>
      <c r="BQ34" s="38"/>
    </row>
    <row r="35" spans="1:69" ht="15" customHeight="1" x14ac:dyDescent="0.25">
      <c r="A35" s="653"/>
      <c r="B35" s="584"/>
      <c r="C35" s="584"/>
      <c r="D35" s="584"/>
      <c r="E35" s="584"/>
      <c r="F35" s="584"/>
      <c r="G35" s="584"/>
      <c r="H35" s="584"/>
      <c r="I35" s="584"/>
      <c r="J35" s="584"/>
      <c r="K35" s="584"/>
      <c r="L35" s="584"/>
    </row>
    <row r="36" spans="1:69" ht="15" customHeight="1" x14ac:dyDescent="0.25">
      <c r="A36" s="648"/>
      <c r="B36" s="608"/>
      <c r="C36" s="608"/>
      <c r="D36" s="608"/>
      <c r="E36" s="608"/>
      <c r="F36" s="608"/>
      <c r="G36" s="608"/>
      <c r="H36" s="608"/>
      <c r="I36" s="608"/>
      <c r="J36" s="608"/>
      <c r="K36" s="608"/>
      <c r="L36" s="608"/>
    </row>
    <row r="37" spans="1:69" ht="15" customHeight="1" x14ac:dyDescent="0.25">
      <c r="A37" s="648"/>
      <c r="B37" s="587"/>
      <c r="C37" s="587"/>
      <c r="D37" s="587"/>
      <c r="E37" s="587"/>
      <c r="F37" s="587"/>
      <c r="G37" s="587"/>
      <c r="H37" s="587"/>
      <c r="I37" s="587"/>
      <c r="J37" s="587"/>
      <c r="K37" s="587"/>
      <c r="L37" s="587"/>
    </row>
    <row r="38" spans="1:69" ht="15" x14ac:dyDescent="0.25">
      <c r="A38" s="620"/>
      <c r="B38" s="588"/>
      <c r="C38" s="588"/>
      <c r="D38" s="588"/>
      <c r="E38" s="588"/>
      <c r="F38" s="588"/>
      <c r="G38" s="588"/>
      <c r="H38" s="588"/>
      <c r="I38" s="588"/>
      <c r="J38" s="588"/>
      <c r="K38" s="588"/>
      <c r="L38" s="588"/>
      <c r="M38" s="588"/>
      <c r="N38" s="588"/>
      <c r="O38" s="588"/>
      <c r="P38" s="588"/>
      <c r="Q38" s="588"/>
      <c r="R38" s="588"/>
      <c r="S38" s="588"/>
      <c r="T38" s="588"/>
      <c r="U38" s="588"/>
      <c r="V38" s="588"/>
      <c r="W38" s="588"/>
    </row>
    <row r="39" spans="1:69" x14ac:dyDescent="0.25">
      <c r="A39" s="39"/>
      <c r="B39" s="40"/>
      <c r="C39" s="40"/>
      <c r="D39" s="40"/>
      <c r="E39" s="40"/>
      <c r="F39" s="40"/>
      <c r="G39" s="40"/>
      <c r="H39" s="40"/>
      <c r="I39" s="40"/>
      <c r="J39" s="40"/>
      <c r="K39" s="40"/>
      <c r="L39" s="40"/>
    </row>
    <row r="40" spans="1:69" ht="29.25" customHeight="1" x14ac:dyDescent="0.25">
      <c r="B40" s="94"/>
      <c r="H40" s="94"/>
      <c r="L40" s="94"/>
    </row>
    <row r="41" spans="1:69" ht="126" customHeight="1" x14ac:dyDescent="0.25">
      <c r="M41" s="34"/>
    </row>
    <row r="42" spans="1:69" x14ac:dyDescent="0.25">
      <c r="M42" s="34"/>
    </row>
    <row r="43" spans="1:69" x14ac:dyDescent="0.25">
      <c r="M43" s="34"/>
    </row>
    <row r="44" spans="1:69" x14ac:dyDescent="0.25">
      <c r="M44" s="34"/>
    </row>
    <row r="45" spans="1:69" x14ac:dyDescent="0.25">
      <c r="M45" s="34"/>
    </row>
    <row r="46" spans="1:69" x14ac:dyDescent="0.25">
      <c r="M46" s="34"/>
    </row>
    <row r="47" spans="1:69" x14ac:dyDescent="0.25">
      <c r="M47" s="34"/>
    </row>
    <row r="48" spans="1:69" x14ac:dyDescent="0.25">
      <c r="M48" s="34"/>
    </row>
    <row r="49" spans="13:13" x14ac:dyDescent="0.25">
      <c r="M49" s="34"/>
    </row>
    <row r="50" spans="13:13" x14ac:dyDescent="0.25">
      <c r="M50" s="34"/>
    </row>
    <row r="51" spans="13:13" x14ac:dyDescent="0.25">
      <c r="M51" s="34"/>
    </row>
  </sheetData>
  <mergeCells count="9">
    <mergeCell ref="A38:W38"/>
    <mergeCell ref="A35:L35"/>
    <mergeCell ref="A36:L36"/>
    <mergeCell ref="A37:L37"/>
    <mergeCell ref="A1:L1"/>
    <mergeCell ref="A3:A4"/>
    <mergeCell ref="B3:G3"/>
    <mergeCell ref="H3:K3"/>
    <mergeCell ref="L3:L4"/>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theme="3" tint="0.79998168889431442"/>
  </sheetPr>
  <dimension ref="A1:CF35"/>
  <sheetViews>
    <sheetView workbookViewId="0">
      <pane xSplit="1" ySplit="4" topLeftCell="B11" activePane="bottomRight" state="frozen"/>
      <selection activeCell="A36" sqref="A36:L36"/>
      <selection pane="topRight" activeCell="A36" sqref="A36:L36"/>
      <selection pane="bottomLeft" activeCell="A36" sqref="A36:L36"/>
      <selection pane="bottomRight" activeCell="B6" sqref="B5:B6"/>
    </sheetView>
  </sheetViews>
  <sheetFormatPr baseColWidth="10" defaultColWidth="11.42578125" defaultRowHeight="15" x14ac:dyDescent="0.25"/>
  <cols>
    <col min="1" max="1" width="18.28515625" style="34" customWidth="1"/>
    <col min="2" max="2" width="12.28515625" style="34" bestFit="1" customWidth="1"/>
    <col min="3" max="4" width="9.7109375" style="34" customWidth="1"/>
    <col min="5" max="5" width="9.7109375" style="147" customWidth="1"/>
    <col min="6" max="6" width="10.28515625" style="147" customWidth="1"/>
    <col min="7" max="7" width="9.7109375" style="147" customWidth="1"/>
    <col min="8" max="8" width="12.28515625" style="34" customWidth="1"/>
    <col min="9" max="10" width="9.7109375" style="34" customWidth="1"/>
    <col min="11" max="11" width="9.7109375" style="147" customWidth="1"/>
    <col min="12" max="12" width="9.7109375" style="34" customWidth="1"/>
    <col min="13" max="13" width="11.42578125" style="35"/>
    <col min="14" max="69" width="11.42578125" style="34"/>
    <col min="70" max="84" width="11.42578125" style="183"/>
    <col min="85" max="16384" width="11.42578125" style="34"/>
  </cols>
  <sheetData>
    <row r="1" spans="1:84" s="89" customFormat="1" ht="30" customHeight="1" x14ac:dyDescent="0.25">
      <c r="A1" s="552" t="s">
        <v>452</v>
      </c>
      <c r="B1" s="552"/>
      <c r="C1" s="552"/>
      <c r="D1" s="552"/>
      <c r="E1" s="552"/>
      <c r="F1" s="552"/>
      <c r="G1" s="552"/>
      <c r="H1" s="552"/>
      <c r="I1" s="552"/>
      <c r="J1" s="552"/>
      <c r="K1" s="552"/>
      <c r="L1" s="552"/>
      <c r="M1" s="139"/>
      <c r="N1" s="139"/>
    </row>
    <row r="2" spans="1:84" s="89" customFormat="1" ht="12.75" x14ac:dyDescent="0.25">
      <c r="A2" s="182"/>
      <c r="B2" s="182"/>
      <c r="C2" s="182"/>
      <c r="D2" s="182"/>
      <c r="E2" s="182"/>
      <c r="F2" s="182"/>
      <c r="G2" s="182"/>
      <c r="H2" s="182"/>
      <c r="I2" s="182"/>
      <c r="J2" s="182"/>
      <c r="K2" s="182"/>
      <c r="L2" s="182"/>
      <c r="M2" s="139"/>
      <c r="N2" s="139"/>
    </row>
    <row r="3" spans="1:84" s="144" customFormat="1" ht="18.75" customHeight="1" x14ac:dyDescent="0.25">
      <c r="A3" s="633" t="s">
        <v>648</v>
      </c>
      <c r="B3" s="633" t="s">
        <v>603</v>
      </c>
      <c r="C3" s="633"/>
      <c r="D3" s="633"/>
      <c r="E3" s="633"/>
      <c r="F3" s="633"/>
      <c r="G3" s="633"/>
      <c r="H3" s="633" t="s">
        <v>89</v>
      </c>
      <c r="I3" s="633"/>
      <c r="J3" s="633"/>
      <c r="K3" s="633"/>
      <c r="L3" s="633" t="s">
        <v>647</v>
      </c>
      <c r="M3" s="143"/>
    </row>
    <row r="4" spans="1:84" s="144" customFormat="1" ht="75.75" customHeight="1" x14ac:dyDescent="0.25">
      <c r="A4" s="633"/>
      <c r="B4" s="179" t="s">
        <v>604</v>
      </c>
      <c r="C4" s="175" t="s">
        <v>87</v>
      </c>
      <c r="D4" s="175" t="s">
        <v>88</v>
      </c>
      <c r="E4" s="146" t="s">
        <v>430</v>
      </c>
      <c r="F4" s="146" t="s">
        <v>599</v>
      </c>
      <c r="G4" s="146" t="s">
        <v>600</v>
      </c>
      <c r="H4" s="179" t="s">
        <v>602</v>
      </c>
      <c r="I4" s="175" t="s">
        <v>87</v>
      </c>
      <c r="J4" s="175" t="s">
        <v>88</v>
      </c>
      <c r="K4" s="146" t="s">
        <v>600</v>
      </c>
      <c r="L4" s="633"/>
      <c r="M4" s="143"/>
      <c r="N4" s="145"/>
    </row>
    <row r="5" spans="1:84" ht="45" x14ac:dyDescent="0.25">
      <c r="A5" s="179" t="s">
        <v>645</v>
      </c>
      <c r="B5" s="485">
        <f>'5.1-12 source'!B5</f>
        <v>21162</v>
      </c>
      <c r="C5" s="485">
        <f>'5.1-12 source'!C5</f>
        <v>4399</v>
      </c>
      <c r="D5" s="485">
        <f>'5.1-12 source'!D5</f>
        <v>16763</v>
      </c>
      <c r="E5" s="486">
        <f>'5.1-12 source'!E5</f>
        <v>3777</v>
      </c>
      <c r="F5" s="486">
        <f>'5.1-12 source'!F5</f>
        <v>1900</v>
      </c>
      <c r="G5" s="486">
        <f>'5.1-12 source'!G5</f>
        <v>10533</v>
      </c>
      <c r="H5" s="485">
        <f>'5.1-12 source'!H5</f>
        <v>1900</v>
      </c>
      <c r="I5" s="485">
        <f>'5.1-12 source'!I5</f>
        <v>354</v>
      </c>
      <c r="J5" s="485">
        <f>'5.1-12 source'!J5</f>
        <v>1546</v>
      </c>
      <c r="K5" s="486">
        <f>'5.1-12 source'!K5</f>
        <v>689</v>
      </c>
      <c r="L5" s="485">
        <f>'5.1-12 source'!L5</f>
        <v>23062</v>
      </c>
      <c r="M5" s="36"/>
      <c r="N5" s="37"/>
      <c r="R5" s="38"/>
      <c r="S5" s="38"/>
      <c r="T5" s="38"/>
      <c r="Y5" s="38"/>
      <c r="Z5" s="38"/>
      <c r="AA5" s="38"/>
      <c r="AF5" s="38"/>
      <c r="AG5" s="38"/>
      <c r="AH5" s="38"/>
      <c r="AM5" s="38"/>
      <c r="AN5" s="38"/>
      <c r="AO5" s="38"/>
      <c r="BH5" s="38"/>
      <c r="BI5" s="38"/>
      <c r="BJ5" s="38"/>
      <c r="BO5" s="38"/>
      <c r="BP5" s="38"/>
      <c r="BQ5" s="38"/>
      <c r="BR5" s="34"/>
      <c r="BS5" s="34"/>
      <c r="BT5" s="34"/>
      <c r="BU5" s="34"/>
      <c r="BV5" s="34"/>
      <c r="BW5" s="34"/>
      <c r="BX5" s="34"/>
      <c r="BY5" s="34"/>
      <c r="BZ5" s="34"/>
      <c r="CA5" s="34"/>
      <c r="CB5" s="34"/>
      <c r="CC5" s="34"/>
      <c r="CD5" s="34"/>
      <c r="CE5" s="34"/>
      <c r="CF5" s="34"/>
    </row>
    <row r="6" spans="1:84" ht="12.75" x14ac:dyDescent="0.25">
      <c r="A6" s="131" t="s">
        <v>163</v>
      </c>
      <c r="B6" s="485">
        <f>SUM('5.1-12 source'!B6:B21)</f>
        <v>57</v>
      </c>
      <c r="C6" s="485">
        <f>SUM('5.1-12 source'!C6:C21)</f>
        <v>1</v>
      </c>
      <c r="D6" s="485">
        <f>SUM('5.1-12 source'!D6:D21)</f>
        <v>56</v>
      </c>
      <c r="E6" s="486">
        <f>SUM('5.1-12 source'!E6:E21)</f>
        <v>0</v>
      </c>
      <c r="F6" s="486">
        <f>SUM('5.1-12 source'!F6:F21)</f>
        <v>57</v>
      </c>
      <c r="G6" s="486">
        <f>SUM('5.1-12 source'!G6:G21)</f>
        <v>38</v>
      </c>
      <c r="H6" s="485">
        <f>SUM('5.1-12 source'!H6:H21)</f>
        <v>771</v>
      </c>
      <c r="I6" s="485">
        <f>SUM('5.1-12 source'!I6:I21)</f>
        <v>116</v>
      </c>
      <c r="J6" s="485">
        <f>SUM('5.1-12 source'!J6:J21)</f>
        <v>655</v>
      </c>
      <c r="K6" s="486">
        <f>SUM('5.1-12 source'!K6:K21)</f>
        <v>265</v>
      </c>
      <c r="L6" s="485">
        <f>SUM('5.1-12 source'!L6:L21)</f>
        <v>828</v>
      </c>
      <c r="N6" s="37"/>
      <c r="R6" s="38"/>
      <c r="S6" s="38"/>
      <c r="T6" s="38"/>
      <c r="Y6" s="38"/>
      <c r="Z6" s="38"/>
      <c r="AA6" s="38"/>
      <c r="AF6" s="38"/>
      <c r="AG6" s="38"/>
      <c r="AH6" s="38"/>
      <c r="AM6" s="38"/>
      <c r="AN6" s="38"/>
      <c r="AO6" s="38"/>
      <c r="AT6" s="38"/>
      <c r="AU6" s="38"/>
      <c r="AV6" s="38"/>
      <c r="BA6" s="38"/>
      <c r="BB6" s="38"/>
      <c r="BC6" s="38"/>
      <c r="BH6" s="38"/>
      <c r="BI6" s="38"/>
      <c r="BJ6" s="38"/>
      <c r="BO6" s="38"/>
      <c r="BP6" s="38"/>
      <c r="BQ6" s="38"/>
      <c r="BR6" s="34"/>
      <c r="BS6" s="34"/>
      <c r="BT6" s="34"/>
      <c r="BU6" s="34"/>
      <c r="BV6" s="34"/>
      <c r="BW6" s="34"/>
      <c r="BX6" s="34"/>
      <c r="BY6" s="34"/>
      <c r="BZ6" s="34"/>
      <c r="CA6" s="34"/>
      <c r="CB6" s="34"/>
      <c r="CC6" s="34"/>
      <c r="CD6" s="34"/>
      <c r="CE6" s="34"/>
      <c r="CF6" s="34"/>
    </row>
    <row r="7" spans="1:84" ht="12.75" x14ac:dyDescent="0.25">
      <c r="A7" s="131" t="s">
        <v>78</v>
      </c>
      <c r="B7" s="485">
        <f>'5.1-12 source'!B22</f>
        <v>31</v>
      </c>
      <c r="C7" s="487">
        <f>'5.1-12 source'!C22</f>
        <v>4</v>
      </c>
      <c r="D7" s="487">
        <f>'5.1-12 source'!D22</f>
        <v>27</v>
      </c>
      <c r="E7" s="488">
        <f>'5.1-12 source'!E22</f>
        <v>0</v>
      </c>
      <c r="F7" s="488">
        <f>'5.1-12 source'!F22</f>
        <v>24</v>
      </c>
      <c r="G7" s="488">
        <f>'5.1-12 source'!G22</f>
        <v>21</v>
      </c>
      <c r="H7" s="485">
        <f>'5.1-12 source'!H22</f>
        <v>119</v>
      </c>
      <c r="I7" s="487">
        <f>'5.1-12 source'!I22</f>
        <v>16</v>
      </c>
      <c r="J7" s="487">
        <f>'5.1-12 source'!J22</f>
        <v>103</v>
      </c>
      <c r="K7" s="488">
        <f>'5.1-12 source'!K22</f>
        <v>65</v>
      </c>
      <c r="L7" s="485">
        <f>'5.1-12 source'!L22</f>
        <v>150</v>
      </c>
      <c r="N7" s="37"/>
      <c r="R7" s="38"/>
      <c r="S7" s="38"/>
      <c r="T7" s="38"/>
      <c r="Y7" s="38"/>
      <c r="Z7" s="38"/>
      <c r="AA7" s="38"/>
      <c r="AF7" s="38"/>
      <c r="AG7" s="38"/>
      <c r="AH7" s="38"/>
      <c r="AM7" s="38"/>
      <c r="AN7" s="38"/>
      <c r="AO7" s="38"/>
      <c r="AT7" s="38"/>
      <c r="AU7" s="38"/>
      <c r="AV7" s="38"/>
      <c r="BA7" s="38"/>
      <c r="BB7" s="38"/>
      <c r="BC7" s="38"/>
      <c r="BH7" s="38"/>
      <c r="BI7" s="38"/>
      <c r="BJ7" s="38"/>
      <c r="BO7" s="38"/>
      <c r="BP7" s="38"/>
      <c r="BQ7" s="38"/>
      <c r="BR7" s="34"/>
      <c r="BS7" s="34"/>
      <c r="BT7" s="34"/>
      <c r="BU7" s="34"/>
      <c r="BV7" s="34"/>
      <c r="BW7" s="34"/>
      <c r="BX7" s="34"/>
      <c r="BY7" s="34"/>
      <c r="BZ7" s="34"/>
      <c r="CA7" s="34"/>
      <c r="CB7" s="34"/>
      <c r="CC7" s="34"/>
      <c r="CD7" s="34"/>
      <c r="CE7" s="34"/>
      <c r="CF7" s="34"/>
    </row>
    <row r="8" spans="1:84" ht="12.75" x14ac:dyDescent="0.25">
      <c r="A8" s="131" t="s">
        <v>79</v>
      </c>
      <c r="B8" s="485">
        <f>'5.1-12 source'!B23</f>
        <v>55</v>
      </c>
      <c r="C8" s="487">
        <f>'5.1-12 source'!C23</f>
        <v>5</v>
      </c>
      <c r="D8" s="487">
        <f>'5.1-12 source'!D23</f>
        <v>50</v>
      </c>
      <c r="E8" s="488">
        <f>'5.1-12 source'!E23</f>
        <v>0</v>
      </c>
      <c r="F8" s="488">
        <f>'5.1-12 source'!F23</f>
        <v>48</v>
      </c>
      <c r="G8" s="488">
        <f>'5.1-12 source'!G23</f>
        <v>34</v>
      </c>
      <c r="H8" s="485">
        <f>'5.1-12 source'!H23</f>
        <v>141</v>
      </c>
      <c r="I8" s="487">
        <f>'5.1-12 source'!I23</f>
        <v>26</v>
      </c>
      <c r="J8" s="487">
        <f>'5.1-12 source'!J23</f>
        <v>115</v>
      </c>
      <c r="K8" s="488">
        <f>'5.1-12 source'!K23</f>
        <v>75</v>
      </c>
      <c r="L8" s="485">
        <f>'5.1-12 source'!L23</f>
        <v>196</v>
      </c>
      <c r="N8" s="37"/>
      <c r="R8" s="38"/>
      <c r="S8" s="38"/>
      <c r="T8" s="38"/>
      <c r="Y8" s="38"/>
      <c r="Z8" s="38"/>
      <c r="AA8" s="38"/>
      <c r="AF8" s="38"/>
      <c r="AG8" s="38"/>
      <c r="AH8" s="38"/>
      <c r="AM8" s="38"/>
      <c r="AN8" s="38"/>
      <c r="AO8" s="38"/>
      <c r="AT8" s="38"/>
      <c r="AU8" s="38"/>
      <c r="AV8" s="38"/>
      <c r="BA8" s="38"/>
      <c r="BB8" s="38"/>
      <c r="BC8" s="38"/>
      <c r="BH8" s="38"/>
      <c r="BI8" s="38"/>
      <c r="BJ8" s="38"/>
      <c r="BO8" s="38"/>
      <c r="BP8" s="38"/>
      <c r="BQ8" s="38"/>
      <c r="BR8" s="34"/>
      <c r="BS8" s="34"/>
      <c r="BT8" s="34"/>
      <c r="BU8" s="34"/>
      <c r="BV8" s="34"/>
      <c r="BW8" s="34"/>
      <c r="BX8" s="34"/>
      <c r="BY8" s="34"/>
      <c r="BZ8" s="34"/>
      <c r="CA8" s="34"/>
      <c r="CB8" s="34"/>
      <c r="CC8" s="34"/>
      <c r="CD8" s="34"/>
      <c r="CE8" s="34"/>
      <c r="CF8" s="34"/>
    </row>
    <row r="9" spans="1:84" ht="12.75" x14ac:dyDescent="0.25">
      <c r="A9" s="131" t="s">
        <v>11</v>
      </c>
      <c r="B9" s="485">
        <f>'5.1-12 source'!B24</f>
        <v>3518</v>
      </c>
      <c r="C9" s="487">
        <f>'5.1-12 source'!C24</f>
        <v>402</v>
      </c>
      <c r="D9" s="487">
        <f>'5.1-12 source'!D24</f>
        <v>3116</v>
      </c>
      <c r="E9" s="488">
        <f>'5.1-12 source'!E24</f>
        <v>0</v>
      </c>
      <c r="F9" s="488">
        <f>'5.1-12 source'!F24</f>
        <v>252</v>
      </c>
      <c r="G9" s="488">
        <f>'5.1-12 source'!G24</f>
        <v>3463</v>
      </c>
      <c r="H9" s="485">
        <f>'5.1-12 source'!H24</f>
        <v>148</v>
      </c>
      <c r="I9" s="487">
        <f>'5.1-12 source'!I24</f>
        <v>29</v>
      </c>
      <c r="J9" s="487">
        <f>'5.1-12 source'!J24</f>
        <v>119</v>
      </c>
      <c r="K9" s="488">
        <f>'5.1-12 source'!K24</f>
        <v>73</v>
      </c>
      <c r="L9" s="485">
        <f>'5.1-12 source'!L24</f>
        <v>3666</v>
      </c>
      <c r="N9" s="37"/>
      <c r="R9" s="38"/>
      <c r="S9" s="38"/>
      <c r="T9" s="38"/>
      <c r="Y9" s="38"/>
      <c r="Z9" s="38"/>
      <c r="AA9" s="38"/>
      <c r="AF9" s="38"/>
      <c r="AG9" s="38"/>
      <c r="AH9" s="38"/>
      <c r="AM9" s="38"/>
      <c r="AN9" s="38"/>
      <c r="AO9" s="38"/>
      <c r="AT9" s="38"/>
      <c r="AU9" s="38"/>
      <c r="AV9" s="38"/>
      <c r="BA9" s="38"/>
      <c r="BB9" s="38"/>
      <c r="BC9" s="38"/>
      <c r="BH9" s="38"/>
      <c r="BI9" s="38"/>
      <c r="BJ9" s="38"/>
      <c r="BO9" s="38"/>
      <c r="BP9" s="38"/>
      <c r="BQ9" s="38"/>
      <c r="BR9" s="34"/>
      <c r="BS9" s="34"/>
      <c r="BT9" s="34"/>
      <c r="BU9" s="34"/>
      <c r="BV9" s="34"/>
      <c r="BW9" s="34"/>
      <c r="BX9" s="34"/>
      <c r="BY9" s="34"/>
      <c r="BZ9" s="34"/>
      <c r="CA9" s="34"/>
      <c r="CB9" s="34"/>
      <c r="CC9" s="34"/>
      <c r="CD9" s="34"/>
      <c r="CE9" s="34"/>
      <c r="CF9" s="34"/>
    </row>
    <row r="10" spans="1:84" ht="12.75" x14ac:dyDescent="0.25">
      <c r="A10" s="131" t="s">
        <v>80</v>
      </c>
      <c r="B10" s="485">
        <f>'5.1-12 source'!B25</f>
        <v>1379</v>
      </c>
      <c r="C10" s="487">
        <f>'5.1-12 source'!C25</f>
        <v>173</v>
      </c>
      <c r="D10" s="487">
        <f>'5.1-12 source'!D25</f>
        <v>1206</v>
      </c>
      <c r="E10" s="488">
        <f>'5.1-12 source'!E25</f>
        <v>1</v>
      </c>
      <c r="F10" s="488">
        <f>'5.1-12 source'!F25</f>
        <v>183</v>
      </c>
      <c r="G10" s="488">
        <f>'5.1-12 source'!G25</f>
        <v>1327</v>
      </c>
      <c r="H10" s="485">
        <f>'5.1-12 source'!H25</f>
        <v>129</v>
      </c>
      <c r="I10" s="487">
        <f>'5.1-12 source'!I25</f>
        <v>26</v>
      </c>
      <c r="J10" s="487">
        <f>'5.1-12 source'!J25</f>
        <v>103</v>
      </c>
      <c r="K10" s="488">
        <f>'5.1-12 source'!K25</f>
        <v>56</v>
      </c>
      <c r="L10" s="485">
        <f>'5.1-12 source'!L25</f>
        <v>1508</v>
      </c>
      <c r="N10" s="37"/>
      <c r="R10" s="38"/>
      <c r="S10" s="38"/>
      <c r="T10" s="38"/>
      <c r="Y10" s="38"/>
      <c r="Z10" s="38"/>
      <c r="AA10" s="38"/>
      <c r="AF10" s="38"/>
      <c r="AG10" s="38"/>
      <c r="AH10" s="38"/>
      <c r="AM10" s="38"/>
      <c r="AN10" s="38"/>
      <c r="AO10" s="38"/>
      <c r="AT10" s="38"/>
      <c r="AU10" s="38"/>
      <c r="AV10" s="38"/>
      <c r="BA10" s="38"/>
      <c r="BB10" s="38"/>
      <c r="BC10" s="38"/>
      <c r="BH10" s="38"/>
      <c r="BI10" s="38"/>
      <c r="BJ10" s="38"/>
      <c r="BO10" s="38"/>
      <c r="BP10" s="38"/>
      <c r="BQ10" s="38"/>
      <c r="BR10" s="34"/>
      <c r="BS10" s="34"/>
      <c r="BT10" s="34"/>
      <c r="BU10" s="34"/>
      <c r="BV10" s="34"/>
      <c r="BW10" s="34"/>
      <c r="BX10" s="34"/>
      <c r="BY10" s="34"/>
      <c r="BZ10" s="34"/>
      <c r="CA10" s="34"/>
      <c r="CB10" s="34"/>
      <c r="CC10" s="34"/>
      <c r="CD10" s="34"/>
      <c r="CE10" s="34"/>
      <c r="CF10" s="34"/>
    </row>
    <row r="11" spans="1:84" ht="12.75" x14ac:dyDescent="0.25">
      <c r="A11" s="131" t="s">
        <v>9</v>
      </c>
      <c r="B11" s="485">
        <f>'5.1-12 source'!B26</f>
        <v>1186</v>
      </c>
      <c r="C11" s="487">
        <f>'5.1-12 source'!C26</f>
        <v>157</v>
      </c>
      <c r="D11" s="487">
        <f>'5.1-12 source'!D26</f>
        <v>1029</v>
      </c>
      <c r="E11" s="488">
        <f>'5.1-12 source'!E26</f>
        <v>0</v>
      </c>
      <c r="F11" s="488">
        <f>'5.1-12 source'!F26</f>
        <v>220</v>
      </c>
      <c r="G11" s="488">
        <f>'5.1-12 source'!G26</f>
        <v>1112</v>
      </c>
      <c r="H11" s="485">
        <f>'5.1-12 source'!H26</f>
        <v>131</v>
      </c>
      <c r="I11" s="487">
        <f>'5.1-12 source'!I26</f>
        <v>31</v>
      </c>
      <c r="J11" s="487">
        <f>'5.1-12 source'!J26</f>
        <v>100</v>
      </c>
      <c r="K11" s="488">
        <f>'5.1-12 source'!K26</f>
        <v>48</v>
      </c>
      <c r="L11" s="485">
        <f>'5.1-12 source'!L26</f>
        <v>1317</v>
      </c>
      <c r="N11" s="37"/>
      <c r="R11" s="38"/>
      <c r="S11" s="38"/>
      <c r="T11" s="38"/>
      <c r="Y11" s="38"/>
      <c r="Z11" s="38"/>
      <c r="AA11" s="38"/>
      <c r="AF11" s="38"/>
      <c r="AG11" s="38"/>
      <c r="AH11" s="38"/>
      <c r="AM11" s="38"/>
      <c r="AN11" s="38"/>
      <c r="AO11" s="38"/>
      <c r="AT11" s="38"/>
      <c r="AU11" s="38"/>
      <c r="AV11" s="38"/>
      <c r="BA11" s="38"/>
      <c r="BB11" s="38"/>
      <c r="BC11" s="38"/>
      <c r="BH11" s="38"/>
      <c r="BI11" s="38"/>
      <c r="BJ11" s="38"/>
      <c r="BO11" s="38"/>
      <c r="BP11" s="38"/>
      <c r="BQ11" s="38"/>
      <c r="BR11" s="34"/>
      <c r="BS11" s="34"/>
      <c r="BT11" s="34"/>
      <c r="BU11" s="34"/>
      <c r="BV11" s="34"/>
      <c r="BW11" s="34"/>
      <c r="BX11" s="34"/>
      <c r="BY11" s="34"/>
      <c r="BZ11" s="34"/>
      <c r="CA11" s="34"/>
      <c r="CB11" s="34"/>
      <c r="CC11" s="34"/>
      <c r="CD11" s="34"/>
      <c r="CE11" s="34"/>
      <c r="CF11" s="34"/>
    </row>
    <row r="12" spans="1:84" ht="12.75" x14ac:dyDescent="0.25">
      <c r="A12" s="131" t="s">
        <v>81</v>
      </c>
      <c r="B12" s="485">
        <f>'5.1-12 source'!B27</f>
        <v>4274</v>
      </c>
      <c r="C12" s="487">
        <f>'5.1-12 source'!C27</f>
        <v>1338</v>
      </c>
      <c r="D12" s="487">
        <f>'5.1-12 source'!D27</f>
        <v>2936</v>
      </c>
      <c r="E12" s="488">
        <f>'5.1-12 source'!E27</f>
        <v>2122</v>
      </c>
      <c r="F12" s="488">
        <f>'5.1-12 source'!F27</f>
        <v>305</v>
      </c>
      <c r="G12" s="488">
        <f>'5.1-12 source'!G27</f>
        <v>1613</v>
      </c>
      <c r="H12" s="485">
        <f>'5.1-12 source'!H27</f>
        <v>157</v>
      </c>
      <c r="I12" s="487">
        <f>'5.1-12 source'!I27</f>
        <v>33</v>
      </c>
      <c r="J12" s="487">
        <f>'5.1-12 source'!J27</f>
        <v>124</v>
      </c>
      <c r="K12" s="488">
        <f>'5.1-12 source'!K27</f>
        <v>45</v>
      </c>
      <c r="L12" s="485">
        <f>'5.1-12 source'!L27</f>
        <v>4431</v>
      </c>
      <c r="N12" s="37"/>
      <c r="R12" s="38"/>
      <c r="S12" s="38"/>
      <c r="T12" s="38"/>
      <c r="Y12" s="38"/>
      <c r="Z12" s="38"/>
      <c r="AA12" s="38"/>
      <c r="AF12" s="38"/>
      <c r="AG12" s="38"/>
      <c r="AH12" s="38"/>
      <c r="AM12" s="38"/>
      <c r="AN12" s="38"/>
      <c r="AO12" s="38"/>
      <c r="AT12" s="38"/>
      <c r="AU12" s="38"/>
      <c r="AV12" s="38"/>
      <c r="BA12" s="38"/>
      <c r="BB12" s="38"/>
      <c r="BC12" s="38"/>
      <c r="BH12" s="38"/>
      <c r="BI12" s="38"/>
      <c r="BJ12" s="38"/>
      <c r="BO12" s="38"/>
      <c r="BP12" s="38"/>
      <c r="BQ12" s="38"/>
      <c r="BR12" s="34"/>
      <c r="BS12" s="34"/>
      <c r="BT12" s="34"/>
      <c r="BU12" s="34"/>
      <c r="BV12" s="34"/>
      <c r="BW12" s="34"/>
      <c r="BX12" s="34"/>
      <c r="BY12" s="34"/>
      <c r="BZ12" s="34"/>
      <c r="CA12" s="34"/>
      <c r="CB12" s="34"/>
      <c r="CC12" s="34"/>
      <c r="CD12" s="34"/>
      <c r="CE12" s="34"/>
      <c r="CF12" s="34"/>
    </row>
    <row r="13" spans="1:84" ht="12.75" x14ac:dyDescent="0.25">
      <c r="A13" s="131" t="s">
        <v>82</v>
      </c>
      <c r="B13" s="485">
        <f>'5.1-12 source'!B28</f>
        <v>2421</v>
      </c>
      <c r="C13" s="487">
        <f>'5.1-12 source'!C28</f>
        <v>493</v>
      </c>
      <c r="D13" s="487">
        <f>'5.1-12 source'!D28</f>
        <v>1928</v>
      </c>
      <c r="E13" s="488">
        <f>'5.1-12 source'!E28</f>
        <v>632</v>
      </c>
      <c r="F13" s="488">
        <f>'5.1-12 source'!F28</f>
        <v>274</v>
      </c>
      <c r="G13" s="488">
        <f>'5.1-12 source'!G28</f>
        <v>1205</v>
      </c>
      <c r="H13" s="485">
        <f>'5.1-12 source'!H28</f>
        <v>175</v>
      </c>
      <c r="I13" s="487">
        <f>'5.1-12 source'!I28</f>
        <v>41</v>
      </c>
      <c r="J13" s="487">
        <f>'5.1-12 source'!J28</f>
        <v>134</v>
      </c>
      <c r="K13" s="488">
        <f>'5.1-12 source'!K28</f>
        <v>43</v>
      </c>
      <c r="L13" s="485">
        <f>'5.1-12 source'!L28</f>
        <v>2596</v>
      </c>
      <c r="N13" s="37"/>
      <c r="R13" s="38"/>
      <c r="S13" s="38"/>
      <c r="T13" s="38"/>
      <c r="Y13" s="38"/>
      <c r="Z13" s="38"/>
      <c r="AA13" s="38"/>
      <c r="AF13" s="38"/>
      <c r="AG13" s="38"/>
      <c r="AH13" s="38"/>
      <c r="AM13" s="38"/>
      <c r="AN13" s="38"/>
      <c r="AO13" s="38"/>
      <c r="AT13" s="38"/>
      <c r="AU13" s="38"/>
      <c r="AV13" s="38"/>
      <c r="BA13" s="38"/>
      <c r="BB13" s="38"/>
      <c r="BC13" s="38"/>
      <c r="BH13" s="38"/>
      <c r="BI13" s="38"/>
      <c r="BJ13" s="38"/>
      <c r="BO13" s="38"/>
      <c r="BP13" s="38"/>
      <c r="BQ13" s="38"/>
      <c r="BR13" s="34"/>
      <c r="BS13" s="34"/>
      <c r="BT13" s="34"/>
      <c r="BU13" s="34"/>
      <c r="BV13" s="34"/>
      <c r="BW13" s="34"/>
      <c r="BX13" s="34"/>
      <c r="BY13" s="34"/>
      <c r="BZ13" s="34"/>
      <c r="CA13" s="34"/>
      <c r="CB13" s="34"/>
      <c r="CC13" s="34"/>
      <c r="CD13" s="34"/>
      <c r="CE13" s="34"/>
      <c r="CF13" s="34"/>
    </row>
    <row r="14" spans="1:84" ht="12.75" x14ac:dyDescent="0.25">
      <c r="A14" s="131" t="s">
        <v>12</v>
      </c>
      <c r="B14" s="485">
        <f>'5.1-12 source'!B29</f>
        <v>4971</v>
      </c>
      <c r="C14" s="487">
        <f>'5.1-12 source'!C29</f>
        <v>944</v>
      </c>
      <c r="D14" s="487">
        <f>'5.1-12 source'!D29</f>
        <v>4027</v>
      </c>
      <c r="E14" s="488">
        <f>'5.1-12 source'!E29</f>
        <v>550</v>
      </c>
      <c r="F14" s="488">
        <f>'5.1-12 source'!F29</f>
        <v>299</v>
      </c>
      <c r="G14" s="488">
        <f>'5.1-12 source'!G29</f>
        <v>1104</v>
      </c>
      <c r="H14" s="485">
        <f>'5.1-12 source'!H29</f>
        <v>78</v>
      </c>
      <c r="I14" s="487">
        <f>'5.1-12 source'!I29</f>
        <v>25</v>
      </c>
      <c r="J14" s="487">
        <f>'5.1-12 source'!J29</f>
        <v>53</v>
      </c>
      <c r="K14" s="488">
        <f>'5.1-12 source'!K29</f>
        <v>14</v>
      </c>
      <c r="L14" s="485">
        <f>'5.1-12 source'!L29</f>
        <v>5049</v>
      </c>
      <c r="N14" s="37"/>
      <c r="R14" s="38"/>
      <c r="S14" s="38"/>
      <c r="T14" s="38"/>
      <c r="Y14" s="38"/>
      <c r="Z14" s="38"/>
      <c r="AA14" s="38"/>
      <c r="AF14" s="38"/>
      <c r="AG14" s="38"/>
      <c r="AH14" s="38"/>
      <c r="AM14" s="38"/>
      <c r="AN14" s="38"/>
      <c r="AO14" s="38"/>
      <c r="AT14" s="38"/>
      <c r="AU14" s="38"/>
      <c r="AV14" s="38"/>
      <c r="BA14" s="38"/>
      <c r="BB14" s="38"/>
      <c r="BC14" s="38"/>
      <c r="BH14" s="38"/>
      <c r="BI14" s="38"/>
      <c r="BJ14" s="38"/>
      <c r="BO14" s="38"/>
      <c r="BP14" s="38"/>
      <c r="BQ14" s="38"/>
      <c r="BR14" s="34"/>
      <c r="BS14" s="34"/>
      <c r="BT14" s="34"/>
      <c r="BU14" s="34"/>
      <c r="BV14" s="34"/>
      <c r="BW14" s="34"/>
      <c r="BX14" s="34"/>
      <c r="BY14" s="34"/>
      <c r="BZ14" s="34"/>
      <c r="CA14" s="34"/>
      <c r="CB14" s="34"/>
      <c r="CC14" s="34"/>
      <c r="CD14" s="34"/>
      <c r="CE14" s="34"/>
      <c r="CF14" s="34"/>
    </row>
    <row r="15" spans="1:84" ht="12.75" x14ac:dyDescent="0.25">
      <c r="A15" s="131" t="s">
        <v>83</v>
      </c>
      <c r="B15" s="485">
        <f>'5.1-12 source'!B30</f>
        <v>1341</v>
      </c>
      <c r="C15" s="487">
        <f>'5.1-12 source'!C30</f>
        <v>314</v>
      </c>
      <c r="D15" s="487">
        <f>'5.1-12 source'!D30</f>
        <v>1027</v>
      </c>
      <c r="E15" s="488">
        <f>'5.1-12 source'!E30</f>
        <v>200</v>
      </c>
      <c r="F15" s="488">
        <f>'5.1-12 source'!F30</f>
        <v>85</v>
      </c>
      <c r="G15" s="488">
        <f>'5.1-12 source'!G30</f>
        <v>305</v>
      </c>
      <c r="H15" s="485">
        <f>'5.1-12 source'!H30</f>
        <v>26</v>
      </c>
      <c r="I15" s="487">
        <f>'5.1-12 source'!I30</f>
        <v>3</v>
      </c>
      <c r="J15" s="487">
        <f>'5.1-12 source'!J30</f>
        <v>23</v>
      </c>
      <c r="K15" s="488">
        <f>'5.1-12 source'!K30</f>
        <v>4</v>
      </c>
      <c r="L15" s="485">
        <f>'5.1-12 source'!L30</f>
        <v>1367</v>
      </c>
      <c r="N15" s="37"/>
      <c r="R15" s="38"/>
      <c r="S15" s="38"/>
      <c r="T15" s="38"/>
      <c r="Y15" s="38"/>
      <c r="Z15" s="38"/>
      <c r="AA15" s="38"/>
      <c r="AF15" s="38"/>
      <c r="AG15" s="38"/>
      <c r="AH15" s="38"/>
      <c r="AM15" s="38"/>
      <c r="AN15" s="38"/>
      <c r="AO15" s="38"/>
      <c r="AT15" s="38"/>
      <c r="AU15" s="38"/>
      <c r="AV15" s="38"/>
      <c r="BA15" s="38"/>
      <c r="BB15" s="38"/>
      <c r="BC15" s="38"/>
      <c r="BH15" s="38"/>
      <c r="BI15" s="38"/>
      <c r="BJ15" s="38"/>
      <c r="BO15" s="38"/>
      <c r="BP15" s="38"/>
      <c r="BQ15" s="38"/>
      <c r="BR15" s="34"/>
      <c r="BS15" s="34"/>
      <c r="BT15" s="34"/>
      <c r="BU15" s="34"/>
      <c r="BV15" s="34"/>
      <c r="BW15" s="34"/>
      <c r="BX15" s="34"/>
      <c r="BY15" s="34"/>
      <c r="BZ15" s="34"/>
      <c r="CA15" s="34"/>
      <c r="CB15" s="34"/>
      <c r="CC15" s="34"/>
      <c r="CD15" s="34"/>
      <c r="CE15" s="34"/>
      <c r="CF15" s="34"/>
    </row>
    <row r="16" spans="1:84" x14ac:dyDescent="0.25">
      <c r="A16" s="131" t="s">
        <v>15</v>
      </c>
      <c r="B16" s="485">
        <f>'5.1-12 source'!B31</f>
        <v>742</v>
      </c>
      <c r="C16" s="487">
        <f>'5.1-12 source'!C31</f>
        <v>210</v>
      </c>
      <c r="D16" s="487">
        <f>'5.1-12 source'!D31</f>
        <v>532</v>
      </c>
      <c r="E16" s="488">
        <f>'5.1-12 source'!E31</f>
        <v>123</v>
      </c>
      <c r="F16" s="489">
        <f>'5.1-12 source'!F31</f>
        <v>50</v>
      </c>
      <c r="G16" s="488">
        <f>'5.1-12 source'!G31</f>
        <v>130</v>
      </c>
      <c r="H16" s="485">
        <f>'5.1-12 source'!H31</f>
        <v>17</v>
      </c>
      <c r="I16" s="487">
        <f>'5.1-12 source'!I31</f>
        <v>7</v>
      </c>
      <c r="J16" s="487">
        <f>'5.1-12 source'!J31</f>
        <v>10</v>
      </c>
      <c r="K16" s="488">
        <f>'5.1-12 source'!K31</f>
        <v>1</v>
      </c>
      <c r="L16" s="485">
        <f>'5.1-12 source'!L31</f>
        <v>759</v>
      </c>
      <c r="N16" s="37"/>
      <c r="R16" s="38"/>
      <c r="S16" s="38"/>
      <c r="T16" s="38"/>
      <c r="Y16" s="38"/>
      <c r="Z16" s="38"/>
      <c r="AA16" s="38"/>
      <c r="AF16" s="38"/>
      <c r="AG16" s="38"/>
      <c r="AH16" s="38"/>
      <c r="AM16" s="38"/>
      <c r="AN16" s="38"/>
      <c r="AO16" s="38"/>
      <c r="AT16" s="38"/>
      <c r="AU16" s="38"/>
      <c r="AV16" s="38"/>
      <c r="BA16" s="38"/>
      <c r="BB16" s="38"/>
      <c r="BC16" s="38"/>
      <c r="BH16" s="38"/>
      <c r="BI16" s="38"/>
      <c r="BJ16" s="38"/>
      <c r="BO16" s="38"/>
      <c r="BP16" s="38"/>
      <c r="BQ16" s="38"/>
      <c r="BR16" s="34"/>
      <c r="BS16" s="34"/>
      <c r="BT16" s="34"/>
      <c r="BU16" s="34"/>
      <c r="BV16" s="34"/>
      <c r="BW16" s="34"/>
      <c r="BX16" s="34"/>
      <c r="BY16" s="34"/>
      <c r="BZ16" s="34"/>
      <c r="CA16" s="34"/>
      <c r="CB16" s="34"/>
      <c r="CC16" s="34"/>
      <c r="CD16" s="34"/>
      <c r="CE16" s="34"/>
      <c r="CF16" s="34"/>
    </row>
    <row r="17" spans="1:84" ht="12.75" x14ac:dyDescent="0.25">
      <c r="A17" s="131" t="s">
        <v>84</v>
      </c>
      <c r="B17" s="485">
        <f>'5.1-12 source'!B32</f>
        <v>641</v>
      </c>
      <c r="C17" s="487">
        <f>'5.1-12 source'!C32</f>
        <v>185</v>
      </c>
      <c r="D17" s="487">
        <f>'5.1-12 source'!D32</f>
        <v>456</v>
      </c>
      <c r="E17" s="488">
        <f>'5.1-12 source'!E32</f>
        <v>79</v>
      </c>
      <c r="F17" s="488">
        <f>'5.1-12 source'!F32</f>
        <v>62</v>
      </c>
      <c r="G17" s="488">
        <f>'5.1-12 source'!G32</f>
        <v>109</v>
      </c>
      <c r="H17" s="485">
        <f>'5.1-12 source'!H32</f>
        <v>6</v>
      </c>
      <c r="I17" s="487">
        <f>'5.1-12 source'!I32</f>
        <v>0</v>
      </c>
      <c r="J17" s="487">
        <f>'5.1-12 source'!J32</f>
        <v>6</v>
      </c>
      <c r="K17" s="488">
        <f>'5.1-12 source'!K32</f>
        <v>0</v>
      </c>
      <c r="L17" s="485">
        <f>'5.1-12 source'!L32</f>
        <v>647</v>
      </c>
      <c r="N17" s="37"/>
      <c r="R17" s="38"/>
      <c r="S17" s="38"/>
      <c r="T17" s="38"/>
      <c r="Y17" s="38"/>
      <c r="Z17" s="38"/>
      <c r="AA17" s="38"/>
      <c r="AF17" s="38"/>
      <c r="AG17" s="38"/>
      <c r="AH17" s="38"/>
      <c r="AM17" s="38"/>
      <c r="AN17" s="38"/>
      <c r="AO17" s="38"/>
      <c r="AT17" s="38"/>
      <c r="AU17" s="38"/>
      <c r="AV17" s="38"/>
      <c r="BH17" s="38"/>
      <c r="BI17" s="38"/>
      <c r="BJ17" s="38"/>
      <c r="BO17" s="38"/>
      <c r="BP17" s="38"/>
      <c r="BQ17" s="38"/>
      <c r="BR17" s="34"/>
      <c r="BS17" s="34"/>
      <c r="BT17" s="34"/>
      <c r="BU17" s="34"/>
      <c r="BV17" s="34"/>
      <c r="BW17" s="34"/>
      <c r="BX17" s="34"/>
      <c r="BY17" s="34"/>
      <c r="BZ17" s="34"/>
      <c r="CA17" s="34"/>
      <c r="CB17" s="34"/>
      <c r="CC17" s="34"/>
      <c r="CD17" s="34"/>
      <c r="CE17" s="34"/>
      <c r="CF17" s="34"/>
    </row>
    <row r="18" spans="1:84" ht="12.75" x14ac:dyDescent="0.25">
      <c r="A18" s="131" t="s">
        <v>85</v>
      </c>
      <c r="B18" s="485">
        <f>'5.1-12 source'!B33</f>
        <v>546</v>
      </c>
      <c r="C18" s="487">
        <f>'5.1-12 source'!C33</f>
        <v>173</v>
      </c>
      <c r="D18" s="487">
        <f>'5.1-12 source'!D33</f>
        <v>373</v>
      </c>
      <c r="E18" s="488">
        <f>'5.1-12 source'!E33</f>
        <v>70</v>
      </c>
      <c r="F18" s="488">
        <f>'5.1-12 source'!F33</f>
        <v>41</v>
      </c>
      <c r="G18" s="488">
        <f>'5.1-12 source'!G33</f>
        <v>72</v>
      </c>
      <c r="H18" s="485">
        <f>'5.1-12 source'!H33</f>
        <v>2</v>
      </c>
      <c r="I18" s="487">
        <f>'5.1-12 source'!I33</f>
        <v>1</v>
      </c>
      <c r="J18" s="487">
        <f>'5.1-12 source'!J33</f>
        <v>1</v>
      </c>
      <c r="K18" s="488">
        <f>'5.1-12 source'!K33</f>
        <v>0</v>
      </c>
      <c r="L18" s="485">
        <f>'5.1-12 source'!L33</f>
        <v>548</v>
      </c>
      <c r="N18" s="37"/>
      <c r="R18" s="38"/>
      <c r="S18" s="38"/>
      <c r="T18" s="38"/>
      <c r="Y18" s="38"/>
      <c r="Z18" s="38"/>
      <c r="AA18" s="38"/>
      <c r="AF18" s="38"/>
      <c r="AG18" s="38"/>
      <c r="AH18" s="38"/>
      <c r="AM18" s="38"/>
      <c r="AN18" s="38"/>
      <c r="AO18" s="38"/>
      <c r="BA18" s="38"/>
      <c r="BB18" s="38"/>
      <c r="BC18" s="38"/>
      <c r="BH18" s="38"/>
      <c r="BI18" s="38"/>
      <c r="BJ18" s="38"/>
      <c r="BO18" s="38"/>
      <c r="BP18" s="38"/>
      <c r="BQ18" s="38"/>
      <c r="BR18" s="34"/>
      <c r="BS18" s="34"/>
      <c r="BT18" s="34"/>
      <c r="BU18" s="34"/>
      <c r="BV18" s="34"/>
      <c r="BW18" s="34"/>
      <c r="BX18" s="34"/>
      <c r="BY18" s="34"/>
      <c r="BZ18" s="34"/>
      <c r="CA18" s="34"/>
      <c r="CB18" s="34"/>
      <c r="CC18" s="34"/>
      <c r="CD18" s="34"/>
      <c r="CE18" s="34"/>
      <c r="CF18" s="34"/>
    </row>
    <row r="19" spans="1:84" ht="15" customHeight="1" x14ac:dyDescent="0.25">
      <c r="A19" s="179" t="s">
        <v>86</v>
      </c>
      <c r="B19" s="490">
        <f>'5.1-12 source'!B34</f>
        <v>60.812003433827797</v>
      </c>
      <c r="C19" s="490">
        <f>'5.1-12 source'!C34</f>
        <v>61.315246520673973</v>
      </c>
      <c r="D19" s="490">
        <f>'5.1-12 source'!D34</f>
        <v>60.679940775649911</v>
      </c>
      <c r="E19" s="491">
        <f>'5.1-12 source'!E34</f>
        <v>61.268756067425684</v>
      </c>
      <c r="F19" s="491">
        <f>'5.1-12 source'!F34</f>
        <v>60.22272076023399</v>
      </c>
      <c r="G19" s="491">
        <f>'5.1-12 source'!G34</f>
        <v>59.486979809487551</v>
      </c>
      <c r="H19" s="490">
        <f>'5.1-12 source'!H34</f>
        <v>54.932423976608199</v>
      </c>
      <c r="I19" s="490">
        <f>'5.1-12 source'!I34</f>
        <v>55.999591964846175</v>
      </c>
      <c r="J19" s="490">
        <f>'5.1-12 source'!J34</f>
        <v>54.688065976714135</v>
      </c>
      <c r="K19" s="491">
        <f>'5.1-12 source'!K34</f>
        <v>55.587506047411757</v>
      </c>
      <c r="L19" s="490">
        <f>'5.1-12 source'!L34</f>
        <v>60.327604814075848</v>
      </c>
      <c r="M19" s="36"/>
      <c r="R19" s="38"/>
      <c r="S19" s="38"/>
      <c r="T19" s="38"/>
      <c r="Y19" s="38"/>
      <c r="Z19" s="38"/>
      <c r="AA19" s="38"/>
      <c r="AF19" s="38"/>
      <c r="AG19" s="38"/>
      <c r="AH19" s="38"/>
      <c r="AM19" s="38"/>
      <c r="AN19" s="38"/>
      <c r="AO19" s="38"/>
      <c r="AT19" s="38"/>
      <c r="AU19" s="38"/>
      <c r="AV19" s="38"/>
      <c r="BA19" s="38"/>
      <c r="BB19" s="38"/>
      <c r="BC19" s="38"/>
      <c r="BH19" s="38"/>
      <c r="BI19" s="38"/>
      <c r="BJ19" s="38"/>
      <c r="BO19" s="38"/>
      <c r="BP19" s="38"/>
      <c r="BQ19" s="38"/>
      <c r="BR19" s="34"/>
      <c r="BS19" s="34"/>
      <c r="BT19" s="34"/>
      <c r="BU19" s="34"/>
      <c r="BV19" s="34"/>
      <c r="BW19" s="34"/>
      <c r="BX19" s="34"/>
      <c r="BY19" s="34"/>
      <c r="BZ19" s="34"/>
      <c r="CA19" s="34"/>
      <c r="CB19" s="34"/>
      <c r="CC19" s="34"/>
      <c r="CD19" s="34"/>
      <c r="CE19" s="34"/>
      <c r="CF19" s="34"/>
    </row>
    <row r="20" spans="1:84" ht="15" customHeight="1" x14ac:dyDescent="0.25">
      <c r="A20" s="653" t="s">
        <v>437</v>
      </c>
      <c r="B20" s="678"/>
      <c r="C20" s="678"/>
      <c r="D20" s="678"/>
      <c r="E20" s="678"/>
      <c r="F20" s="678"/>
      <c r="G20" s="678"/>
      <c r="H20" s="678"/>
      <c r="I20" s="678"/>
      <c r="J20" s="678"/>
      <c r="K20" s="678"/>
      <c r="L20" s="678"/>
      <c r="BR20" s="34"/>
      <c r="BS20" s="34"/>
      <c r="BT20" s="34"/>
      <c r="BU20" s="34"/>
      <c r="BV20" s="34"/>
      <c r="BW20" s="34"/>
      <c r="BX20" s="34"/>
      <c r="BY20" s="34"/>
      <c r="BZ20" s="34"/>
      <c r="CA20" s="34"/>
      <c r="CB20" s="34"/>
      <c r="CC20" s="34"/>
      <c r="CD20" s="34"/>
      <c r="CE20" s="34"/>
      <c r="CF20" s="34"/>
    </row>
    <row r="21" spans="1:84" x14ac:dyDescent="0.25">
      <c r="A21" s="681" t="s">
        <v>625</v>
      </c>
      <c r="B21" s="583"/>
      <c r="C21" s="583"/>
      <c r="D21" s="583"/>
      <c r="E21" s="583"/>
      <c r="F21" s="583"/>
      <c r="G21" s="583"/>
      <c r="H21" s="583"/>
      <c r="I21" s="583"/>
      <c r="J21" s="583"/>
      <c r="K21" s="583"/>
      <c r="L21" s="583"/>
      <c r="BR21" s="34"/>
      <c r="BS21" s="34"/>
      <c r="BT21" s="34"/>
      <c r="BU21" s="34"/>
      <c r="BV21" s="34"/>
      <c r="BW21" s="34"/>
      <c r="BX21" s="34"/>
      <c r="BY21" s="34"/>
      <c r="BZ21" s="34"/>
      <c r="CA21" s="34"/>
      <c r="CB21" s="34"/>
      <c r="CC21" s="34"/>
      <c r="CD21" s="34"/>
      <c r="CE21" s="34"/>
      <c r="CF21" s="34"/>
    </row>
    <row r="22" spans="1:84" x14ac:dyDescent="0.25">
      <c r="A22" s="648" t="s">
        <v>255</v>
      </c>
      <c r="B22" s="583"/>
      <c r="C22" s="583"/>
      <c r="D22" s="583"/>
      <c r="E22" s="583"/>
      <c r="F22" s="583"/>
      <c r="G22" s="583"/>
      <c r="H22" s="583"/>
      <c r="I22" s="583"/>
      <c r="J22" s="583"/>
      <c r="K22" s="583"/>
      <c r="L22" s="583"/>
      <c r="BR22" s="34"/>
      <c r="BS22" s="34"/>
      <c r="BT22" s="34"/>
      <c r="BU22" s="34"/>
      <c r="BV22" s="34"/>
      <c r="BW22" s="34"/>
      <c r="BX22" s="34"/>
      <c r="BY22" s="34"/>
      <c r="BZ22" s="34"/>
      <c r="CA22" s="34"/>
      <c r="CB22" s="34"/>
      <c r="CC22" s="34"/>
      <c r="CD22" s="34"/>
      <c r="CE22" s="34"/>
      <c r="CF22" s="34"/>
    </row>
    <row r="23" spans="1:84" ht="23.45" customHeight="1" x14ac:dyDescent="0.25">
      <c r="A23" s="682" t="s">
        <v>556</v>
      </c>
      <c r="B23" s="583"/>
      <c r="C23" s="583"/>
      <c r="D23" s="583"/>
      <c r="E23" s="583"/>
      <c r="F23" s="583"/>
      <c r="G23" s="583"/>
      <c r="H23" s="583"/>
      <c r="I23" s="583"/>
      <c r="J23" s="583"/>
      <c r="K23" s="583"/>
      <c r="L23" s="583"/>
      <c r="M23" s="64"/>
      <c r="N23" s="64"/>
      <c r="BR23" s="34"/>
      <c r="BS23" s="34"/>
      <c r="BT23" s="34"/>
      <c r="BU23" s="34"/>
      <c r="BV23" s="34"/>
      <c r="BW23" s="34"/>
      <c r="BX23" s="34"/>
      <c r="BY23" s="34"/>
      <c r="BZ23" s="34"/>
      <c r="CA23" s="34"/>
      <c r="CB23" s="34"/>
      <c r="CC23" s="34"/>
      <c r="CD23" s="34"/>
      <c r="CE23" s="34"/>
      <c r="CF23" s="34"/>
    </row>
    <row r="24" spans="1:84" ht="12.75" x14ac:dyDescent="0.25">
      <c r="B24" s="94"/>
      <c r="H24" s="94"/>
      <c r="L24" s="94"/>
      <c r="BR24" s="34"/>
      <c r="BS24" s="34"/>
      <c r="BT24" s="34"/>
      <c r="BU24" s="34"/>
      <c r="BV24" s="34"/>
      <c r="BW24" s="34"/>
      <c r="BX24" s="34"/>
      <c r="BY24" s="34"/>
      <c r="BZ24" s="34"/>
      <c r="CA24" s="34"/>
      <c r="CB24" s="34"/>
      <c r="CC24" s="34"/>
      <c r="CD24" s="34"/>
      <c r="CE24" s="34"/>
      <c r="CF24" s="34"/>
    </row>
    <row r="25" spans="1:84" ht="12.75" x14ac:dyDescent="0.25">
      <c r="M25" s="34"/>
      <c r="BR25" s="34"/>
      <c r="BS25" s="34"/>
      <c r="BT25" s="34"/>
      <c r="BU25" s="34"/>
      <c r="BV25" s="34"/>
      <c r="BW25" s="34"/>
      <c r="BX25" s="34"/>
      <c r="BY25" s="34"/>
      <c r="BZ25" s="34"/>
      <c r="CA25" s="34"/>
      <c r="CB25" s="34"/>
      <c r="CC25" s="34"/>
      <c r="CD25" s="34"/>
      <c r="CE25" s="34"/>
      <c r="CF25" s="34"/>
    </row>
    <row r="26" spans="1:84" ht="12.75" x14ac:dyDescent="0.25">
      <c r="M26" s="34"/>
      <c r="BR26" s="34"/>
      <c r="BS26" s="34"/>
      <c r="BT26" s="34"/>
      <c r="BU26" s="34"/>
      <c r="BV26" s="34"/>
      <c r="BW26" s="34"/>
      <c r="BX26" s="34"/>
      <c r="BY26" s="34"/>
      <c r="BZ26" s="34"/>
      <c r="CA26" s="34"/>
      <c r="CB26" s="34"/>
      <c r="CC26" s="34"/>
      <c r="CD26" s="34"/>
      <c r="CE26" s="34"/>
      <c r="CF26" s="34"/>
    </row>
    <row r="27" spans="1:84" ht="12.75" x14ac:dyDescent="0.25">
      <c r="M27" s="34"/>
      <c r="BR27" s="34"/>
      <c r="BS27" s="34"/>
      <c r="BT27" s="34"/>
      <c r="BU27" s="34"/>
      <c r="BV27" s="34"/>
      <c r="BW27" s="34"/>
      <c r="BX27" s="34"/>
      <c r="BY27" s="34"/>
      <c r="BZ27" s="34"/>
      <c r="CA27" s="34"/>
      <c r="CB27" s="34"/>
      <c r="CC27" s="34"/>
      <c r="CD27" s="34"/>
      <c r="CE27" s="34"/>
      <c r="CF27" s="34"/>
    </row>
    <row r="28" spans="1:84" ht="12.75" x14ac:dyDescent="0.25">
      <c r="M28" s="34"/>
      <c r="BR28" s="34"/>
      <c r="BS28" s="34"/>
      <c r="BT28" s="34"/>
      <c r="BU28" s="34"/>
      <c r="BV28" s="34"/>
      <c r="BW28" s="34"/>
      <c r="BX28" s="34"/>
      <c r="BY28" s="34"/>
      <c r="BZ28" s="34"/>
      <c r="CA28" s="34"/>
      <c r="CB28" s="34"/>
      <c r="CC28" s="34"/>
      <c r="CD28" s="34"/>
      <c r="CE28" s="34"/>
      <c r="CF28" s="34"/>
    </row>
    <row r="29" spans="1:84" ht="12.75" x14ac:dyDescent="0.25">
      <c r="M29" s="34"/>
      <c r="BR29" s="34"/>
      <c r="BS29" s="34"/>
      <c r="BT29" s="34"/>
      <c r="BU29" s="34"/>
      <c r="BV29" s="34"/>
      <c r="BW29" s="34"/>
      <c r="BX29" s="34"/>
      <c r="BY29" s="34"/>
      <c r="BZ29" s="34"/>
      <c r="CA29" s="34"/>
      <c r="CB29" s="34"/>
      <c r="CC29" s="34"/>
      <c r="CD29" s="34"/>
      <c r="CE29" s="34"/>
      <c r="CF29" s="34"/>
    </row>
    <row r="30" spans="1:84" ht="12.75" x14ac:dyDescent="0.25">
      <c r="M30" s="34"/>
      <c r="BR30" s="34"/>
      <c r="BS30" s="34"/>
      <c r="BT30" s="34"/>
      <c r="BU30" s="34"/>
      <c r="BV30" s="34"/>
      <c r="BW30" s="34"/>
      <c r="BX30" s="34"/>
      <c r="BY30" s="34"/>
      <c r="BZ30" s="34"/>
      <c r="CA30" s="34"/>
      <c r="CB30" s="34"/>
      <c r="CC30" s="34"/>
      <c r="CD30" s="34"/>
      <c r="CE30" s="34"/>
      <c r="CF30" s="34"/>
    </row>
    <row r="31" spans="1:84" ht="12.75" x14ac:dyDescent="0.25">
      <c r="M31" s="34"/>
      <c r="BR31" s="34"/>
      <c r="BS31" s="34"/>
      <c r="BT31" s="34"/>
      <c r="BU31" s="34"/>
      <c r="BV31" s="34"/>
      <c r="BW31" s="34"/>
      <c r="BX31" s="34"/>
      <c r="BY31" s="34"/>
      <c r="BZ31" s="34"/>
      <c r="CA31" s="34"/>
      <c r="CB31" s="34"/>
      <c r="CC31" s="34"/>
      <c r="CD31" s="34"/>
      <c r="CE31" s="34"/>
      <c r="CF31" s="34"/>
    </row>
    <row r="32" spans="1:84" ht="12.75" x14ac:dyDescent="0.25">
      <c r="M32" s="34"/>
      <c r="BR32" s="34"/>
      <c r="BS32" s="34"/>
      <c r="BT32" s="34"/>
      <c r="BU32" s="34"/>
      <c r="BV32" s="34"/>
      <c r="BW32" s="34"/>
      <c r="BX32" s="34"/>
      <c r="BY32" s="34"/>
      <c r="BZ32" s="34"/>
      <c r="CA32" s="34"/>
      <c r="CB32" s="34"/>
      <c r="CC32" s="34"/>
      <c r="CD32" s="34"/>
      <c r="CE32" s="34"/>
      <c r="CF32" s="34"/>
    </row>
    <row r="33" spans="13:84" ht="12.75" x14ac:dyDescent="0.25">
      <c r="M33" s="34"/>
      <c r="BR33" s="34"/>
      <c r="BS33" s="34"/>
      <c r="BT33" s="34"/>
      <c r="BU33" s="34"/>
      <c r="BV33" s="34"/>
      <c r="BW33" s="34"/>
      <c r="BX33" s="34"/>
      <c r="BY33" s="34"/>
      <c r="BZ33" s="34"/>
      <c r="CA33" s="34"/>
      <c r="CB33" s="34"/>
      <c r="CC33" s="34"/>
      <c r="CD33" s="34"/>
      <c r="CE33" s="34"/>
      <c r="CF33" s="34"/>
    </row>
    <row r="34" spans="13:84" ht="12.75" x14ac:dyDescent="0.25">
      <c r="M34" s="34"/>
      <c r="BR34" s="34"/>
      <c r="BS34" s="34"/>
      <c r="BT34" s="34"/>
      <c r="BU34" s="34"/>
      <c r="BV34" s="34"/>
      <c r="BW34" s="34"/>
      <c r="BX34" s="34"/>
      <c r="BY34" s="34"/>
      <c r="BZ34" s="34"/>
      <c r="CA34" s="34"/>
      <c r="CB34" s="34"/>
      <c r="CC34" s="34"/>
      <c r="CD34" s="34"/>
      <c r="CE34" s="34"/>
      <c r="CF34" s="34"/>
    </row>
    <row r="35" spans="13:84" ht="12.75" x14ac:dyDescent="0.25">
      <c r="M35" s="34"/>
      <c r="BR35" s="34"/>
      <c r="BS35" s="34"/>
      <c r="BT35" s="34"/>
      <c r="BU35" s="34"/>
      <c r="BV35" s="34"/>
      <c r="BW35" s="34"/>
      <c r="BX35" s="34"/>
      <c r="BY35" s="34"/>
      <c r="BZ35" s="34"/>
      <c r="CA35" s="34"/>
      <c r="CB35" s="34"/>
      <c r="CC35" s="34"/>
      <c r="CD35" s="34"/>
      <c r="CE35" s="34"/>
      <c r="CF35" s="34"/>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8">
    <tabColor theme="7"/>
  </sheetPr>
  <dimension ref="A1:CF51"/>
  <sheetViews>
    <sheetView workbookViewId="0">
      <pane xSplit="1" ySplit="4" topLeftCell="B8" activePane="bottomRight" state="frozen"/>
      <selection activeCell="L34" sqref="L34"/>
      <selection pane="topRight" activeCell="L34" sqref="L34"/>
      <selection pane="bottomLeft" activeCell="L34" sqref="L34"/>
      <selection pane="bottomRight" activeCell="E23" sqref="E23"/>
    </sheetView>
  </sheetViews>
  <sheetFormatPr baseColWidth="10" defaultColWidth="11.42578125" defaultRowHeight="15" x14ac:dyDescent="0.25"/>
  <cols>
    <col min="1" max="2" width="15.7109375" style="34" customWidth="1"/>
    <col min="3" max="7" width="10.7109375" style="34" customWidth="1"/>
    <col min="8" max="8" width="15.7109375" style="34" customWidth="1"/>
    <col min="9" max="11" width="10.7109375" style="34" customWidth="1"/>
    <col min="12" max="12" width="15.7109375" style="34" customWidth="1"/>
    <col min="13" max="13" width="11.42578125" style="35"/>
    <col min="14" max="69" width="11.42578125" style="34"/>
    <col min="70" max="84" width="11.42578125" style="95"/>
    <col min="85" max="16384" width="11.42578125" style="34"/>
  </cols>
  <sheetData>
    <row r="1" spans="1:84" s="89" customFormat="1" ht="30" customHeight="1" x14ac:dyDescent="0.25">
      <c r="A1" s="552"/>
      <c r="B1" s="552"/>
      <c r="C1" s="552"/>
      <c r="D1" s="552"/>
      <c r="E1" s="552"/>
      <c r="F1" s="552"/>
      <c r="G1" s="552"/>
      <c r="H1" s="552"/>
      <c r="I1" s="552"/>
      <c r="J1" s="552"/>
      <c r="K1" s="552"/>
      <c r="L1" s="552"/>
      <c r="M1" s="139"/>
      <c r="N1" s="139"/>
    </row>
    <row r="2" spans="1:84" s="89" customFormat="1" ht="12.75" x14ac:dyDescent="0.25">
      <c r="A2" s="182"/>
      <c r="B2" s="182"/>
      <c r="C2" s="182"/>
      <c r="D2" s="182"/>
      <c r="E2" s="182"/>
      <c r="F2" s="182"/>
      <c r="G2" s="182"/>
      <c r="H2" s="182"/>
      <c r="I2" s="182"/>
      <c r="J2" s="182"/>
      <c r="K2" s="182"/>
      <c r="L2" s="182"/>
      <c r="M2" s="139"/>
      <c r="N2" s="139"/>
    </row>
    <row r="3" spans="1:84" ht="18.75" customHeight="1" x14ac:dyDescent="0.25">
      <c r="A3" s="633" t="s">
        <v>155</v>
      </c>
      <c r="B3" s="633" t="s">
        <v>361</v>
      </c>
      <c r="C3" s="633"/>
      <c r="D3" s="633"/>
      <c r="E3" s="633"/>
      <c r="F3" s="633"/>
      <c r="G3" s="633"/>
      <c r="H3" s="633" t="s">
        <v>89</v>
      </c>
      <c r="I3" s="633"/>
      <c r="J3" s="633"/>
      <c r="K3" s="633"/>
      <c r="L3" s="633" t="s">
        <v>232</v>
      </c>
      <c r="BR3" s="34"/>
      <c r="BS3" s="34"/>
      <c r="BT3" s="34"/>
      <c r="BU3" s="34"/>
      <c r="BV3" s="34"/>
      <c r="BW3" s="34"/>
      <c r="BX3" s="34"/>
      <c r="BY3" s="34"/>
      <c r="BZ3" s="34"/>
      <c r="CA3" s="34"/>
      <c r="CB3" s="34"/>
      <c r="CC3" s="34"/>
      <c r="CD3" s="34"/>
      <c r="CE3" s="34"/>
      <c r="CF3" s="34"/>
    </row>
    <row r="4" spans="1:84" ht="88.5" customHeight="1" x14ac:dyDescent="0.25">
      <c r="A4" s="633"/>
      <c r="B4" s="129" t="s">
        <v>161</v>
      </c>
      <c r="C4" s="75" t="s">
        <v>87</v>
      </c>
      <c r="D4" s="75" t="s">
        <v>88</v>
      </c>
      <c r="E4" s="75" t="s">
        <v>157</v>
      </c>
      <c r="F4" s="75" t="s">
        <v>158</v>
      </c>
      <c r="G4" s="75" t="s">
        <v>159</v>
      </c>
      <c r="H4" s="129" t="s">
        <v>179</v>
      </c>
      <c r="I4" s="75" t="s">
        <v>87</v>
      </c>
      <c r="J4" s="75" t="s">
        <v>88</v>
      </c>
      <c r="K4" s="75" t="s">
        <v>159</v>
      </c>
      <c r="L4" s="633"/>
      <c r="N4" s="93"/>
      <c r="BR4" s="34"/>
      <c r="BS4" s="34"/>
      <c r="BT4" s="34"/>
      <c r="BU4" s="34"/>
      <c r="BV4" s="34"/>
      <c r="BW4" s="34"/>
      <c r="BX4" s="34"/>
      <c r="BY4" s="34"/>
      <c r="BZ4" s="34"/>
      <c r="CA4" s="34"/>
      <c r="CB4" s="34"/>
      <c r="CC4" s="34"/>
      <c r="CD4" s="34"/>
      <c r="CE4" s="34"/>
      <c r="CF4" s="34"/>
    </row>
    <row r="5" spans="1:84" ht="33.75" x14ac:dyDescent="0.25">
      <c r="A5" s="129" t="s">
        <v>177</v>
      </c>
      <c r="B5" s="260">
        <v>21162</v>
      </c>
      <c r="C5" s="260">
        <v>4399</v>
      </c>
      <c r="D5" s="260">
        <v>16763</v>
      </c>
      <c r="E5" s="260">
        <v>3777</v>
      </c>
      <c r="F5" s="260">
        <v>1900</v>
      </c>
      <c r="G5" s="260">
        <v>10533</v>
      </c>
      <c r="H5" s="260">
        <v>1900</v>
      </c>
      <c r="I5" s="260">
        <v>354</v>
      </c>
      <c r="J5" s="260">
        <v>1546</v>
      </c>
      <c r="K5" s="260">
        <v>689</v>
      </c>
      <c r="L5" s="260">
        <v>23062</v>
      </c>
      <c r="M5" s="36"/>
      <c r="N5" s="37"/>
      <c r="R5" s="38"/>
      <c r="S5" s="38"/>
      <c r="T5" s="38"/>
      <c r="Y5" s="38"/>
      <c r="Z5" s="38"/>
      <c r="AA5" s="38"/>
      <c r="AF5" s="38"/>
      <c r="AG5" s="38"/>
      <c r="AH5" s="38"/>
      <c r="AM5" s="38"/>
      <c r="AN5" s="38"/>
      <c r="AO5" s="38"/>
      <c r="BH5" s="38"/>
      <c r="BI5" s="38"/>
      <c r="BJ5" s="38"/>
      <c r="BO5" s="38"/>
      <c r="BP5" s="38"/>
      <c r="BQ5" s="38"/>
      <c r="BR5" s="34"/>
      <c r="BS5" s="34"/>
      <c r="BT5" s="34"/>
      <c r="BU5" s="34"/>
      <c r="BV5" s="34"/>
      <c r="BW5" s="34"/>
      <c r="BX5" s="34"/>
      <c r="BY5" s="34"/>
      <c r="BZ5" s="34"/>
      <c r="CA5" s="34"/>
      <c r="CB5" s="34"/>
      <c r="CC5" s="34"/>
      <c r="CD5" s="34"/>
      <c r="CE5" s="34"/>
      <c r="CF5" s="34"/>
    </row>
    <row r="6" spans="1:84" ht="12.75" x14ac:dyDescent="0.25">
      <c r="A6" s="131" t="s">
        <v>62</v>
      </c>
      <c r="B6" s="260">
        <v>0</v>
      </c>
      <c r="C6" s="262">
        <v>0</v>
      </c>
      <c r="D6" s="262">
        <v>0</v>
      </c>
      <c r="E6" s="262">
        <v>0</v>
      </c>
      <c r="F6" s="262">
        <v>0</v>
      </c>
      <c r="G6" s="262">
        <v>0</v>
      </c>
      <c r="H6" s="260">
        <v>64</v>
      </c>
      <c r="I6" s="262">
        <v>7</v>
      </c>
      <c r="J6" s="262">
        <v>57</v>
      </c>
      <c r="K6" s="262">
        <v>0</v>
      </c>
      <c r="L6" s="260">
        <v>64</v>
      </c>
      <c r="N6" s="37"/>
      <c r="BR6" s="34"/>
      <c r="BS6" s="34"/>
      <c r="BT6" s="34"/>
      <c r="BU6" s="34"/>
      <c r="BV6" s="34"/>
      <c r="BW6" s="34"/>
      <c r="BX6" s="34"/>
      <c r="BY6" s="34"/>
      <c r="BZ6" s="34"/>
      <c r="CA6" s="34"/>
      <c r="CB6" s="34"/>
      <c r="CC6" s="34"/>
      <c r="CD6" s="34"/>
      <c r="CE6" s="34"/>
      <c r="CF6" s="34"/>
    </row>
    <row r="7" spans="1:84" ht="12.75" x14ac:dyDescent="0.25">
      <c r="A7" s="131" t="s">
        <v>63</v>
      </c>
      <c r="B7" s="260">
        <v>1</v>
      </c>
      <c r="C7" s="262">
        <v>0</v>
      </c>
      <c r="D7" s="262">
        <v>1</v>
      </c>
      <c r="E7" s="262">
        <v>0</v>
      </c>
      <c r="F7" s="262">
        <v>1</v>
      </c>
      <c r="G7" s="262">
        <v>1</v>
      </c>
      <c r="H7" s="260">
        <v>15</v>
      </c>
      <c r="I7" s="262">
        <v>3</v>
      </c>
      <c r="J7" s="262">
        <v>12</v>
      </c>
      <c r="K7" s="262">
        <v>2</v>
      </c>
      <c r="L7" s="260">
        <v>16</v>
      </c>
      <c r="N7" s="37"/>
      <c r="BR7" s="34"/>
      <c r="BS7" s="34"/>
      <c r="BT7" s="34"/>
      <c r="BU7" s="34"/>
      <c r="BV7" s="34"/>
      <c r="BW7" s="34"/>
      <c r="BX7" s="34"/>
      <c r="BY7" s="34"/>
      <c r="BZ7" s="34"/>
      <c r="CA7" s="34"/>
      <c r="CB7" s="34"/>
      <c r="CC7" s="34"/>
      <c r="CD7" s="34"/>
      <c r="CE7" s="34"/>
      <c r="CF7" s="34"/>
    </row>
    <row r="8" spans="1:84" ht="12.75" x14ac:dyDescent="0.25">
      <c r="A8" s="131" t="s">
        <v>64</v>
      </c>
      <c r="B8" s="260">
        <v>2</v>
      </c>
      <c r="C8" s="262">
        <v>0</v>
      </c>
      <c r="D8" s="262">
        <v>2</v>
      </c>
      <c r="E8" s="262">
        <v>0</v>
      </c>
      <c r="F8" s="262">
        <v>2</v>
      </c>
      <c r="G8" s="262">
        <v>0</v>
      </c>
      <c r="H8" s="260">
        <v>19</v>
      </c>
      <c r="I8" s="262">
        <v>3</v>
      </c>
      <c r="J8" s="262">
        <v>16</v>
      </c>
      <c r="K8" s="262">
        <v>0</v>
      </c>
      <c r="L8" s="260">
        <v>21</v>
      </c>
      <c r="N8" s="37"/>
      <c r="BR8" s="34"/>
      <c r="BS8" s="34"/>
      <c r="BT8" s="34"/>
      <c r="BU8" s="34"/>
      <c r="BV8" s="34"/>
      <c r="BW8" s="34"/>
      <c r="BX8" s="34"/>
      <c r="BY8" s="34"/>
      <c r="BZ8" s="34"/>
      <c r="CA8" s="34"/>
      <c r="CB8" s="34"/>
      <c r="CC8" s="34"/>
      <c r="CD8" s="34"/>
      <c r="CE8" s="34"/>
      <c r="CF8" s="34"/>
    </row>
    <row r="9" spans="1:84" ht="12.75" x14ac:dyDescent="0.25">
      <c r="A9" s="131" t="s">
        <v>65</v>
      </c>
      <c r="B9" s="260">
        <v>0</v>
      </c>
      <c r="C9" s="262">
        <v>0</v>
      </c>
      <c r="D9" s="262">
        <v>0</v>
      </c>
      <c r="E9" s="262">
        <v>0</v>
      </c>
      <c r="F9" s="262">
        <v>0</v>
      </c>
      <c r="G9" s="262">
        <v>0</v>
      </c>
      <c r="H9" s="260">
        <v>26</v>
      </c>
      <c r="I9" s="262">
        <v>4</v>
      </c>
      <c r="J9" s="262">
        <v>22</v>
      </c>
      <c r="K9" s="262">
        <v>3</v>
      </c>
      <c r="L9" s="260">
        <v>26</v>
      </c>
      <c r="N9" s="37"/>
      <c r="BR9" s="34"/>
      <c r="BS9" s="34"/>
      <c r="BT9" s="34"/>
      <c r="BU9" s="34"/>
      <c r="BV9" s="34"/>
      <c r="BW9" s="34"/>
      <c r="BX9" s="34"/>
      <c r="BY9" s="34"/>
      <c r="BZ9" s="34"/>
      <c r="CA9" s="34"/>
      <c r="CB9" s="34"/>
      <c r="CC9" s="34"/>
      <c r="CD9" s="34"/>
      <c r="CE9" s="34"/>
      <c r="CF9" s="34"/>
    </row>
    <row r="10" spans="1:84" ht="12.75" x14ac:dyDescent="0.25">
      <c r="A10" s="131" t="s">
        <v>66</v>
      </c>
      <c r="B10" s="260">
        <v>0</v>
      </c>
      <c r="C10" s="262">
        <v>0</v>
      </c>
      <c r="D10" s="262">
        <v>0</v>
      </c>
      <c r="E10" s="262">
        <v>0</v>
      </c>
      <c r="F10" s="262">
        <v>0</v>
      </c>
      <c r="G10" s="262">
        <v>0</v>
      </c>
      <c r="H10" s="260">
        <v>20</v>
      </c>
      <c r="I10" s="262">
        <v>3</v>
      </c>
      <c r="J10" s="262">
        <v>17</v>
      </c>
      <c r="K10" s="262">
        <v>4</v>
      </c>
      <c r="L10" s="260">
        <v>20</v>
      </c>
      <c r="N10" s="37"/>
      <c r="BR10" s="34"/>
      <c r="BS10" s="34"/>
      <c r="BT10" s="34"/>
      <c r="BU10" s="34"/>
      <c r="BV10" s="34"/>
      <c r="BW10" s="34"/>
      <c r="BX10" s="34"/>
      <c r="BY10" s="34"/>
      <c r="BZ10" s="34"/>
      <c r="CA10" s="34"/>
      <c r="CB10" s="34"/>
      <c r="CC10" s="34"/>
      <c r="CD10" s="34"/>
      <c r="CE10" s="34"/>
      <c r="CF10" s="34"/>
    </row>
    <row r="11" spans="1:84" ht="12.75" x14ac:dyDescent="0.25">
      <c r="A11" s="131" t="s">
        <v>67</v>
      </c>
      <c r="B11" s="260">
        <v>2</v>
      </c>
      <c r="C11" s="262">
        <v>0</v>
      </c>
      <c r="D11" s="262">
        <v>2</v>
      </c>
      <c r="E11" s="262">
        <v>0</v>
      </c>
      <c r="F11" s="262">
        <v>2</v>
      </c>
      <c r="G11" s="262">
        <v>1</v>
      </c>
      <c r="H11" s="260">
        <v>18</v>
      </c>
      <c r="I11" s="262">
        <v>4</v>
      </c>
      <c r="J11" s="262">
        <v>14</v>
      </c>
      <c r="K11" s="262">
        <v>3</v>
      </c>
      <c r="L11" s="260">
        <v>20</v>
      </c>
      <c r="N11" s="37"/>
      <c r="BR11" s="34"/>
      <c r="BS11" s="34"/>
      <c r="BT11" s="34"/>
      <c r="BU11" s="34"/>
      <c r="BV11" s="34"/>
      <c r="BW11" s="34"/>
      <c r="BX11" s="34"/>
      <c r="BY11" s="34"/>
      <c r="BZ11" s="34"/>
      <c r="CA11" s="34"/>
      <c r="CB11" s="34"/>
      <c r="CC11" s="34"/>
      <c r="CD11" s="34"/>
      <c r="CE11" s="34"/>
      <c r="CF11" s="34"/>
    </row>
    <row r="12" spans="1:84" ht="12.75" x14ac:dyDescent="0.25">
      <c r="A12" s="131" t="s">
        <v>68</v>
      </c>
      <c r="B12" s="260">
        <v>0</v>
      </c>
      <c r="C12" s="262">
        <v>0</v>
      </c>
      <c r="D12" s="262">
        <v>0</v>
      </c>
      <c r="E12" s="262">
        <v>0</v>
      </c>
      <c r="F12" s="262">
        <v>0</v>
      </c>
      <c r="G12" s="262">
        <v>0</v>
      </c>
      <c r="H12" s="260">
        <v>35</v>
      </c>
      <c r="I12" s="262">
        <v>5</v>
      </c>
      <c r="J12" s="262">
        <v>30</v>
      </c>
      <c r="K12" s="262">
        <v>8</v>
      </c>
      <c r="L12" s="260">
        <v>35</v>
      </c>
      <c r="N12" s="37"/>
      <c r="BR12" s="34"/>
      <c r="BS12" s="34"/>
      <c r="BT12" s="34"/>
      <c r="BU12" s="34"/>
      <c r="BV12" s="34"/>
      <c r="BW12" s="34"/>
      <c r="BX12" s="34"/>
      <c r="BY12" s="34"/>
      <c r="BZ12" s="34"/>
      <c r="CA12" s="34"/>
      <c r="CB12" s="34"/>
      <c r="CC12" s="34"/>
      <c r="CD12" s="34"/>
      <c r="CE12" s="34"/>
      <c r="CF12" s="34"/>
    </row>
    <row r="13" spans="1:84" ht="12.75" x14ac:dyDescent="0.25">
      <c r="A13" s="131" t="s">
        <v>69</v>
      </c>
      <c r="B13" s="260">
        <v>2</v>
      </c>
      <c r="C13" s="262">
        <v>0</v>
      </c>
      <c r="D13" s="262">
        <v>2</v>
      </c>
      <c r="E13" s="262">
        <v>0</v>
      </c>
      <c r="F13" s="262">
        <v>2</v>
      </c>
      <c r="G13" s="262">
        <v>2</v>
      </c>
      <c r="H13" s="260">
        <v>35</v>
      </c>
      <c r="I13" s="262">
        <v>5</v>
      </c>
      <c r="J13" s="262">
        <v>30</v>
      </c>
      <c r="K13" s="262">
        <v>5</v>
      </c>
      <c r="L13" s="260">
        <v>37</v>
      </c>
      <c r="N13" s="37"/>
      <c r="BR13" s="34"/>
      <c r="BS13" s="34"/>
      <c r="BT13" s="34"/>
      <c r="BU13" s="34"/>
      <c r="BV13" s="34"/>
      <c r="BW13" s="34"/>
      <c r="BX13" s="34"/>
      <c r="BY13" s="34"/>
      <c r="BZ13" s="34"/>
      <c r="CA13" s="34"/>
      <c r="CB13" s="34"/>
      <c r="CC13" s="34"/>
      <c r="CD13" s="34"/>
      <c r="CE13" s="34"/>
      <c r="CF13" s="34"/>
    </row>
    <row r="14" spans="1:84" ht="12.75" x14ac:dyDescent="0.25">
      <c r="A14" s="131" t="s">
        <v>70</v>
      </c>
      <c r="B14" s="260">
        <v>0</v>
      </c>
      <c r="C14" s="262">
        <v>0</v>
      </c>
      <c r="D14" s="262">
        <v>0</v>
      </c>
      <c r="E14" s="262">
        <v>0</v>
      </c>
      <c r="F14" s="262">
        <v>0</v>
      </c>
      <c r="G14" s="262">
        <v>0</v>
      </c>
      <c r="H14" s="260">
        <v>39</v>
      </c>
      <c r="I14" s="262">
        <v>7</v>
      </c>
      <c r="J14" s="262">
        <v>32</v>
      </c>
      <c r="K14" s="262">
        <v>10</v>
      </c>
      <c r="L14" s="260">
        <v>39</v>
      </c>
      <c r="N14" s="37"/>
      <c r="BR14" s="34"/>
      <c r="BS14" s="34"/>
      <c r="BT14" s="34"/>
      <c r="BU14" s="34"/>
      <c r="BV14" s="34"/>
      <c r="BW14" s="34"/>
      <c r="BX14" s="34"/>
      <c r="BY14" s="34"/>
      <c r="BZ14" s="34"/>
      <c r="CA14" s="34"/>
      <c r="CB14" s="34"/>
      <c r="CC14" s="34"/>
      <c r="CD14" s="34"/>
      <c r="CE14" s="34"/>
      <c r="CF14" s="34"/>
    </row>
    <row r="15" spans="1:84" ht="12.75" x14ac:dyDescent="0.25">
      <c r="A15" s="131" t="s">
        <v>71</v>
      </c>
      <c r="B15" s="260">
        <v>3</v>
      </c>
      <c r="C15" s="262">
        <v>0</v>
      </c>
      <c r="D15" s="262">
        <v>3</v>
      </c>
      <c r="E15" s="262">
        <v>0</v>
      </c>
      <c r="F15" s="262">
        <v>3</v>
      </c>
      <c r="G15" s="262">
        <v>2</v>
      </c>
      <c r="H15" s="260">
        <v>39</v>
      </c>
      <c r="I15" s="262">
        <v>9</v>
      </c>
      <c r="J15" s="262">
        <v>30</v>
      </c>
      <c r="K15" s="262">
        <v>21</v>
      </c>
      <c r="L15" s="260">
        <v>42</v>
      </c>
      <c r="N15" s="37"/>
      <c r="BR15" s="34"/>
      <c r="BS15" s="34"/>
      <c r="BT15" s="34"/>
      <c r="BU15" s="34"/>
      <c r="BV15" s="34"/>
      <c r="BW15" s="34"/>
      <c r="BX15" s="34"/>
      <c r="BY15" s="34"/>
      <c r="BZ15" s="34"/>
      <c r="CA15" s="34"/>
      <c r="CB15" s="34"/>
      <c r="CC15" s="34"/>
      <c r="CD15" s="34"/>
      <c r="CE15" s="34"/>
      <c r="CF15" s="34"/>
    </row>
    <row r="16" spans="1:84" ht="12.75" x14ac:dyDescent="0.25">
      <c r="A16" s="131" t="s">
        <v>72</v>
      </c>
      <c r="B16" s="260">
        <v>4</v>
      </c>
      <c r="C16" s="262">
        <v>0</v>
      </c>
      <c r="D16" s="262">
        <v>4</v>
      </c>
      <c r="E16" s="262">
        <v>0</v>
      </c>
      <c r="F16" s="262">
        <v>4</v>
      </c>
      <c r="G16" s="262">
        <v>4</v>
      </c>
      <c r="H16" s="260">
        <v>54</v>
      </c>
      <c r="I16" s="262">
        <v>9</v>
      </c>
      <c r="J16" s="262">
        <v>45</v>
      </c>
      <c r="K16" s="262">
        <v>22</v>
      </c>
      <c r="L16" s="260">
        <v>58</v>
      </c>
      <c r="N16" s="37"/>
      <c r="R16" s="38"/>
      <c r="S16" s="38"/>
      <c r="T16" s="38"/>
      <c r="Y16" s="38"/>
      <c r="Z16" s="38"/>
      <c r="AA16" s="38"/>
      <c r="AF16" s="38"/>
      <c r="AG16" s="38"/>
      <c r="AH16" s="38"/>
      <c r="AM16" s="38"/>
      <c r="AN16" s="38"/>
      <c r="AO16" s="38"/>
      <c r="BR16" s="34"/>
      <c r="BS16" s="34"/>
      <c r="BT16" s="34"/>
      <c r="BU16" s="34"/>
      <c r="BV16" s="34"/>
      <c r="BW16" s="34"/>
      <c r="BX16" s="34"/>
      <c r="BY16" s="34"/>
      <c r="BZ16" s="34"/>
      <c r="CA16" s="34"/>
      <c r="CB16" s="34"/>
      <c r="CC16" s="34"/>
      <c r="CD16" s="34"/>
      <c r="CE16" s="34"/>
      <c r="CF16" s="34"/>
    </row>
    <row r="17" spans="1:84" ht="12.75" x14ac:dyDescent="0.25">
      <c r="A17" s="131" t="s">
        <v>73</v>
      </c>
      <c r="B17" s="260">
        <v>6</v>
      </c>
      <c r="C17" s="262">
        <v>0</v>
      </c>
      <c r="D17" s="262">
        <v>6</v>
      </c>
      <c r="E17" s="262">
        <v>0</v>
      </c>
      <c r="F17" s="262">
        <v>6</v>
      </c>
      <c r="G17" s="262">
        <v>3</v>
      </c>
      <c r="H17" s="260">
        <v>73</v>
      </c>
      <c r="I17" s="262">
        <v>9</v>
      </c>
      <c r="J17" s="262">
        <v>64</v>
      </c>
      <c r="K17" s="262">
        <v>28</v>
      </c>
      <c r="L17" s="260">
        <v>79</v>
      </c>
      <c r="N17" s="37"/>
      <c r="R17" s="38"/>
      <c r="S17" s="38"/>
      <c r="T17" s="38"/>
      <c r="Y17" s="38"/>
      <c r="Z17" s="38"/>
      <c r="AA17" s="38"/>
      <c r="AF17" s="38"/>
      <c r="AG17" s="38"/>
      <c r="AH17" s="38"/>
      <c r="AM17" s="38"/>
      <c r="AN17" s="38"/>
      <c r="AO17" s="38"/>
      <c r="AT17" s="38"/>
      <c r="AU17" s="38"/>
      <c r="AV17" s="38"/>
      <c r="BA17" s="38"/>
      <c r="BB17" s="38"/>
      <c r="BC17" s="38"/>
      <c r="BH17" s="38"/>
      <c r="BI17" s="38"/>
      <c r="BJ17" s="38"/>
      <c r="BO17" s="38"/>
      <c r="BP17" s="38"/>
      <c r="BQ17" s="38"/>
      <c r="BR17" s="34"/>
      <c r="BS17" s="34"/>
      <c r="BT17" s="34"/>
      <c r="BU17" s="34"/>
      <c r="BV17" s="34"/>
      <c r="BW17" s="34"/>
      <c r="BX17" s="34"/>
      <c r="BY17" s="34"/>
      <c r="BZ17" s="34"/>
      <c r="CA17" s="34"/>
      <c r="CB17" s="34"/>
      <c r="CC17" s="34"/>
      <c r="CD17" s="34"/>
      <c r="CE17" s="34"/>
      <c r="CF17" s="34"/>
    </row>
    <row r="18" spans="1:84" ht="12.75" x14ac:dyDescent="0.25">
      <c r="A18" s="131" t="s">
        <v>74</v>
      </c>
      <c r="B18" s="260">
        <v>5</v>
      </c>
      <c r="C18" s="262">
        <v>1</v>
      </c>
      <c r="D18" s="262">
        <v>4</v>
      </c>
      <c r="E18" s="262">
        <v>0</v>
      </c>
      <c r="F18" s="262">
        <v>5</v>
      </c>
      <c r="G18" s="262">
        <v>4</v>
      </c>
      <c r="H18" s="260">
        <v>67</v>
      </c>
      <c r="I18" s="262">
        <v>11</v>
      </c>
      <c r="J18" s="262">
        <v>56</v>
      </c>
      <c r="K18" s="262">
        <v>27</v>
      </c>
      <c r="L18" s="260">
        <v>72</v>
      </c>
      <c r="N18" s="37"/>
      <c r="R18" s="38"/>
      <c r="S18" s="38"/>
      <c r="T18" s="38"/>
      <c r="Y18" s="38"/>
      <c r="Z18" s="38"/>
      <c r="AA18" s="38"/>
      <c r="AF18" s="38"/>
      <c r="AG18" s="38"/>
      <c r="AH18" s="38"/>
      <c r="AM18" s="38"/>
      <c r="AN18" s="38"/>
      <c r="AO18" s="38"/>
      <c r="AT18" s="38"/>
      <c r="AU18" s="38"/>
      <c r="AV18" s="38"/>
      <c r="BA18" s="38"/>
      <c r="BB18" s="38"/>
      <c r="BC18" s="38"/>
      <c r="BH18" s="38"/>
      <c r="BI18" s="38"/>
      <c r="BJ18" s="38"/>
      <c r="BO18" s="38"/>
      <c r="BP18" s="38"/>
      <c r="BQ18" s="38"/>
      <c r="BR18" s="34"/>
      <c r="BS18" s="34"/>
      <c r="BT18" s="34"/>
      <c r="BU18" s="34"/>
      <c r="BV18" s="34"/>
      <c r="BW18" s="34"/>
      <c r="BX18" s="34"/>
      <c r="BY18" s="34"/>
      <c r="BZ18" s="34"/>
      <c r="CA18" s="34"/>
      <c r="CB18" s="34"/>
      <c r="CC18" s="34"/>
      <c r="CD18" s="34"/>
      <c r="CE18" s="34"/>
      <c r="CF18" s="34"/>
    </row>
    <row r="19" spans="1:84" ht="12.75" x14ac:dyDescent="0.25">
      <c r="A19" s="131" t="s">
        <v>75</v>
      </c>
      <c r="B19" s="260">
        <v>9</v>
      </c>
      <c r="C19" s="262">
        <v>0</v>
      </c>
      <c r="D19" s="262">
        <v>9</v>
      </c>
      <c r="E19" s="262">
        <v>0</v>
      </c>
      <c r="F19" s="262">
        <v>9</v>
      </c>
      <c r="G19" s="262">
        <v>4</v>
      </c>
      <c r="H19" s="260">
        <v>95</v>
      </c>
      <c r="I19" s="262">
        <v>12</v>
      </c>
      <c r="J19" s="262">
        <v>83</v>
      </c>
      <c r="K19" s="262">
        <v>44</v>
      </c>
      <c r="L19" s="260">
        <v>104</v>
      </c>
      <c r="N19" s="37"/>
      <c r="R19" s="38"/>
      <c r="S19" s="38"/>
      <c r="T19" s="38"/>
      <c r="Y19" s="38"/>
      <c r="Z19" s="38"/>
      <c r="AA19" s="38"/>
      <c r="AF19" s="38"/>
      <c r="AG19" s="38"/>
      <c r="AH19" s="38"/>
      <c r="AM19" s="38"/>
      <c r="AN19" s="38"/>
      <c r="AO19" s="38"/>
      <c r="AT19" s="38"/>
      <c r="AU19" s="38"/>
      <c r="AV19" s="38"/>
      <c r="BA19" s="38"/>
      <c r="BB19" s="38"/>
      <c r="BC19" s="38"/>
      <c r="BH19" s="38"/>
      <c r="BI19" s="38"/>
      <c r="BJ19" s="38"/>
      <c r="BO19" s="38"/>
      <c r="BP19" s="38"/>
      <c r="BQ19" s="38"/>
      <c r="BR19" s="34"/>
      <c r="BS19" s="34"/>
      <c r="BT19" s="34"/>
      <c r="BU19" s="34"/>
      <c r="BV19" s="34"/>
      <c r="BW19" s="34"/>
      <c r="BX19" s="34"/>
      <c r="BY19" s="34"/>
      <c r="BZ19" s="34"/>
      <c r="CA19" s="34"/>
      <c r="CB19" s="34"/>
      <c r="CC19" s="34"/>
      <c r="CD19" s="34"/>
      <c r="CE19" s="34"/>
      <c r="CF19" s="34"/>
    </row>
    <row r="20" spans="1:84" ht="12.75" x14ac:dyDescent="0.25">
      <c r="A20" s="131" t="s">
        <v>76</v>
      </c>
      <c r="B20" s="260">
        <v>12</v>
      </c>
      <c r="C20" s="262">
        <v>0</v>
      </c>
      <c r="D20" s="262">
        <v>12</v>
      </c>
      <c r="E20" s="262">
        <v>0</v>
      </c>
      <c r="F20" s="262">
        <v>12</v>
      </c>
      <c r="G20" s="262">
        <v>7</v>
      </c>
      <c r="H20" s="260">
        <v>80</v>
      </c>
      <c r="I20" s="262">
        <v>10</v>
      </c>
      <c r="J20" s="262">
        <v>70</v>
      </c>
      <c r="K20" s="262">
        <v>40</v>
      </c>
      <c r="L20" s="260">
        <v>92</v>
      </c>
      <c r="N20" s="37"/>
      <c r="R20" s="38"/>
      <c r="S20" s="38"/>
      <c r="T20" s="38"/>
      <c r="Y20" s="38"/>
      <c r="Z20" s="38"/>
      <c r="AA20" s="38"/>
      <c r="AF20" s="38"/>
      <c r="AG20" s="38"/>
      <c r="AH20" s="38"/>
      <c r="AM20" s="38"/>
      <c r="AN20" s="38"/>
      <c r="AO20" s="38"/>
      <c r="AT20" s="38"/>
      <c r="AU20" s="38"/>
      <c r="AV20" s="38"/>
      <c r="BA20" s="38"/>
      <c r="BB20" s="38"/>
      <c r="BC20" s="38"/>
      <c r="BH20" s="38"/>
      <c r="BI20" s="38"/>
      <c r="BJ20" s="38"/>
      <c r="BO20" s="38"/>
      <c r="BP20" s="38"/>
      <c r="BQ20" s="38"/>
      <c r="BR20" s="34"/>
      <c r="BS20" s="34"/>
      <c r="BT20" s="34"/>
      <c r="BU20" s="34"/>
      <c r="BV20" s="34"/>
      <c r="BW20" s="34"/>
      <c r="BX20" s="34"/>
      <c r="BY20" s="34"/>
      <c r="BZ20" s="34"/>
      <c r="CA20" s="34"/>
      <c r="CB20" s="34"/>
      <c r="CC20" s="34"/>
      <c r="CD20" s="34"/>
      <c r="CE20" s="34"/>
      <c r="CF20" s="34"/>
    </row>
    <row r="21" spans="1:84" ht="12.75" x14ac:dyDescent="0.25">
      <c r="A21" s="131" t="s">
        <v>77</v>
      </c>
      <c r="B21" s="260">
        <v>11</v>
      </c>
      <c r="C21" s="262">
        <v>0</v>
      </c>
      <c r="D21" s="262">
        <v>11</v>
      </c>
      <c r="E21" s="262">
        <v>0</v>
      </c>
      <c r="F21" s="262">
        <v>11</v>
      </c>
      <c r="G21" s="262">
        <v>10</v>
      </c>
      <c r="H21" s="260">
        <v>92</v>
      </c>
      <c r="I21" s="262">
        <v>15</v>
      </c>
      <c r="J21" s="262">
        <v>77</v>
      </c>
      <c r="K21" s="262">
        <v>48</v>
      </c>
      <c r="L21" s="260">
        <v>103</v>
      </c>
      <c r="N21" s="37"/>
      <c r="R21" s="38"/>
      <c r="S21" s="38"/>
      <c r="T21" s="38"/>
      <c r="Y21" s="38"/>
      <c r="Z21" s="38"/>
      <c r="AA21" s="38"/>
      <c r="AF21" s="38"/>
      <c r="AG21" s="38"/>
      <c r="AH21" s="38"/>
      <c r="AM21" s="38"/>
      <c r="AN21" s="38"/>
      <c r="AO21" s="38"/>
      <c r="AT21" s="38"/>
      <c r="AU21" s="38"/>
      <c r="AV21" s="38"/>
      <c r="BA21" s="38"/>
      <c r="BB21" s="38"/>
      <c r="BC21" s="38"/>
      <c r="BH21" s="38"/>
      <c r="BI21" s="38"/>
      <c r="BJ21" s="38"/>
      <c r="BO21" s="38"/>
      <c r="BP21" s="38"/>
      <c r="BQ21" s="38"/>
      <c r="BR21" s="34"/>
      <c r="BS21" s="34"/>
      <c r="BT21" s="34"/>
      <c r="BU21" s="34"/>
      <c r="BV21" s="34"/>
      <c r="BW21" s="34"/>
      <c r="BX21" s="34"/>
      <c r="BY21" s="34"/>
      <c r="BZ21" s="34"/>
      <c r="CA21" s="34"/>
      <c r="CB21" s="34"/>
      <c r="CC21" s="34"/>
      <c r="CD21" s="34"/>
      <c r="CE21" s="34"/>
      <c r="CF21" s="34"/>
    </row>
    <row r="22" spans="1:84" ht="12.75" x14ac:dyDescent="0.25">
      <c r="A22" s="131" t="s">
        <v>78</v>
      </c>
      <c r="B22" s="260">
        <v>31</v>
      </c>
      <c r="C22" s="262">
        <v>4</v>
      </c>
      <c r="D22" s="262">
        <v>27</v>
      </c>
      <c r="E22" s="262">
        <v>0</v>
      </c>
      <c r="F22" s="262">
        <v>24</v>
      </c>
      <c r="G22" s="262">
        <v>21</v>
      </c>
      <c r="H22" s="260">
        <v>119</v>
      </c>
      <c r="I22" s="262">
        <v>16</v>
      </c>
      <c r="J22" s="262">
        <v>103</v>
      </c>
      <c r="K22" s="262">
        <v>65</v>
      </c>
      <c r="L22" s="260">
        <v>150</v>
      </c>
      <c r="N22" s="37"/>
      <c r="R22" s="38"/>
      <c r="S22" s="38"/>
      <c r="T22" s="38"/>
      <c r="Y22" s="38"/>
      <c r="Z22" s="38"/>
      <c r="AA22" s="38"/>
      <c r="AF22" s="38"/>
      <c r="AG22" s="38"/>
      <c r="AH22" s="38"/>
      <c r="AM22" s="38"/>
      <c r="AN22" s="38"/>
      <c r="AO22" s="38"/>
      <c r="AT22" s="38"/>
      <c r="AU22" s="38"/>
      <c r="AV22" s="38"/>
      <c r="BA22" s="38"/>
      <c r="BB22" s="38"/>
      <c r="BC22" s="38"/>
      <c r="BH22" s="38"/>
      <c r="BI22" s="38"/>
      <c r="BJ22" s="38"/>
      <c r="BO22" s="38"/>
      <c r="BP22" s="38"/>
      <c r="BQ22" s="38"/>
      <c r="BR22" s="34"/>
      <c r="BS22" s="34"/>
      <c r="BT22" s="34"/>
      <c r="BU22" s="34"/>
      <c r="BV22" s="34"/>
      <c r="BW22" s="34"/>
      <c r="BX22" s="34"/>
      <c r="BY22" s="34"/>
      <c r="BZ22" s="34"/>
      <c r="CA22" s="34"/>
      <c r="CB22" s="34"/>
      <c r="CC22" s="34"/>
      <c r="CD22" s="34"/>
      <c r="CE22" s="34"/>
      <c r="CF22" s="34"/>
    </row>
    <row r="23" spans="1:84" ht="12.75" x14ac:dyDescent="0.25">
      <c r="A23" s="131" t="s">
        <v>79</v>
      </c>
      <c r="B23" s="260">
        <v>55</v>
      </c>
      <c r="C23" s="262">
        <v>5</v>
      </c>
      <c r="D23" s="262">
        <v>50</v>
      </c>
      <c r="E23" s="262">
        <v>0</v>
      </c>
      <c r="F23" s="262">
        <v>48</v>
      </c>
      <c r="G23" s="262">
        <v>34</v>
      </c>
      <c r="H23" s="260">
        <v>141</v>
      </c>
      <c r="I23" s="262">
        <v>26</v>
      </c>
      <c r="J23" s="262">
        <v>115</v>
      </c>
      <c r="K23" s="262">
        <v>75</v>
      </c>
      <c r="L23" s="260">
        <v>196</v>
      </c>
      <c r="N23" s="37"/>
      <c r="R23" s="38"/>
      <c r="S23" s="38"/>
      <c r="T23" s="38"/>
      <c r="Y23" s="38"/>
      <c r="Z23" s="38"/>
      <c r="AA23" s="38"/>
      <c r="AF23" s="38"/>
      <c r="AG23" s="38"/>
      <c r="AH23" s="38"/>
      <c r="AM23" s="38"/>
      <c r="AN23" s="38"/>
      <c r="AO23" s="38"/>
      <c r="AT23" s="38"/>
      <c r="AU23" s="38"/>
      <c r="AV23" s="38"/>
      <c r="BA23" s="38"/>
      <c r="BB23" s="38"/>
      <c r="BC23" s="38"/>
      <c r="BH23" s="38"/>
      <c r="BI23" s="38"/>
      <c r="BJ23" s="38"/>
      <c r="BO23" s="38"/>
      <c r="BP23" s="38"/>
      <c r="BQ23" s="38"/>
      <c r="BR23" s="34"/>
      <c r="BS23" s="34"/>
      <c r="BT23" s="34"/>
      <c r="BU23" s="34"/>
      <c r="BV23" s="34"/>
      <c r="BW23" s="34"/>
      <c r="BX23" s="34"/>
      <c r="BY23" s="34"/>
      <c r="BZ23" s="34"/>
      <c r="CA23" s="34"/>
      <c r="CB23" s="34"/>
      <c r="CC23" s="34"/>
      <c r="CD23" s="34"/>
      <c r="CE23" s="34"/>
      <c r="CF23" s="34"/>
    </row>
    <row r="24" spans="1:84" ht="12.75" x14ac:dyDescent="0.25">
      <c r="A24" s="131" t="s">
        <v>11</v>
      </c>
      <c r="B24" s="260">
        <v>3518</v>
      </c>
      <c r="C24" s="262">
        <v>402</v>
      </c>
      <c r="D24" s="262">
        <v>3116</v>
      </c>
      <c r="E24" s="262">
        <v>0</v>
      </c>
      <c r="F24" s="262">
        <v>252</v>
      </c>
      <c r="G24" s="262">
        <v>3463</v>
      </c>
      <c r="H24" s="260">
        <v>148</v>
      </c>
      <c r="I24" s="262">
        <v>29</v>
      </c>
      <c r="J24" s="262">
        <v>119</v>
      </c>
      <c r="K24" s="262">
        <v>73</v>
      </c>
      <c r="L24" s="260">
        <v>3666</v>
      </c>
      <c r="N24" s="37"/>
      <c r="R24" s="38"/>
      <c r="S24" s="38"/>
      <c r="T24" s="38"/>
      <c r="Y24" s="38"/>
      <c r="Z24" s="38"/>
      <c r="AA24" s="38"/>
      <c r="AF24" s="38"/>
      <c r="AG24" s="38"/>
      <c r="AH24" s="38"/>
      <c r="AM24" s="38"/>
      <c r="AN24" s="38"/>
      <c r="AO24" s="38"/>
      <c r="AT24" s="38"/>
      <c r="AU24" s="38"/>
      <c r="AV24" s="38"/>
      <c r="BA24" s="38"/>
      <c r="BB24" s="38"/>
      <c r="BC24" s="38"/>
      <c r="BH24" s="38"/>
      <c r="BI24" s="38"/>
      <c r="BJ24" s="38"/>
      <c r="BO24" s="38"/>
      <c r="BP24" s="38"/>
      <c r="BQ24" s="38"/>
      <c r="BR24" s="34"/>
      <c r="BS24" s="34"/>
      <c r="BT24" s="34"/>
      <c r="BU24" s="34"/>
      <c r="BV24" s="34"/>
      <c r="BW24" s="34"/>
      <c r="BX24" s="34"/>
      <c r="BY24" s="34"/>
      <c r="BZ24" s="34"/>
      <c r="CA24" s="34"/>
      <c r="CB24" s="34"/>
      <c r="CC24" s="34"/>
      <c r="CD24" s="34"/>
      <c r="CE24" s="34"/>
      <c r="CF24" s="34"/>
    </row>
    <row r="25" spans="1:84" ht="12.75" x14ac:dyDescent="0.25">
      <c r="A25" s="131" t="s">
        <v>80</v>
      </c>
      <c r="B25" s="260">
        <v>1379</v>
      </c>
      <c r="C25" s="262">
        <v>173</v>
      </c>
      <c r="D25" s="262">
        <v>1206</v>
      </c>
      <c r="E25" s="262">
        <v>1</v>
      </c>
      <c r="F25" s="262">
        <v>183</v>
      </c>
      <c r="G25" s="262">
        <v>1327</v>
      </c>
      <c r="H25" s="260">
        <v>129</v>
      </c>
      <c r="I25" s="262">
        <v>26</v>
      </c>
      <c r="J25" s="262">
        <v>103</v>
      </c>
      <c r="K25" s="262">
        <v>56</v>
      </c>
      <c r="L25" s="260">
        <v>1508</v>
      </c>
      <c r="N25" s="37"/>
      <c r="R25" s="38"/>
      <c r="S25" s="38"/>
      <c r="T25" s="38"/>
      <c r="Y25" s="38"/>
      <c r="Z25" s="38"/>
      <c r="AA25" s="38"/>
      <c r="AF25" s="38"/>
      <c r="AG25" s="38"/>
      <c r="AH25" s="38"/>
      <c r="AM25" s="38"/>
      <c r="AN25" s="38"/>
      <c r="AO25" s="38"/>
      <c r="AT25" s="38"/>
      <c r="AU25" s="38"/>
      <c r="AV25" s="38"/>
      <c r="BA25" s="38"/>
      <c r="BB25" s="38"/>
      <c r="BC25" s="38"/>
      <c r="BH25" s="38"/>
      <c r="BI25" s="38"/>
      <c r="BJ25" s="38"/>
      <c r="BO25" s="38"/>
      <c r="BP25" s="38"/>
      <c r="BQ25" s="38"/>
      <c r="BR25" s="34"/>
      <c r="BS25" s="34"/>
      <c r="BT25" s="34"/>
      <c r="BU25" s="34"/>
      <c r="BV25" s="34"/>
      <c r="BW25" s="34"/>
      <c r="BX25" s="34"/>
      <c r="BY25" s="34"/>
      <c r="BZ25" s="34"/>
      <c r="CA25" s="34"/>
      <c r="CB25" s="34"/>
      <c r="CC25" s="34"/>
      <c r="CD25" s="34"/>
      <c r="CE25" s="34"/>
      <c r="CF25" s="34"/>
    </row>
    <row r="26" spans="1:84" ht="12.75" x14ac:dyDescent="0.25">
      <c r="A26" s="131" t="s">
        <v>9</v>
      </c>
      <c r="B26" s="260">
        <v>1186</v>
      </c>
      <c r="C26" s="262">
        <v>157</v>
      </c>
      <c r="D26" s="262">
        <v>1029</v>
      </c>
      <c r="E26" s="262">
        <v>0</v>
      </c>
      <c r="F26" s="262">
        <v>220</v>
      </c>
      <c r="G26" s="262">
        <v>1112</v>
      </c>
      <c r="H26" s="260">
        <v>131</v>
      </c>
      <c r="I26" s="262">
        <v>31</v>
      </c>
      <c r="J26" s="262">
        <v>100</v>
      </c>
      <c r="K26" s="262">
        <v>48</v>
      </c>
      <c r="L26" s="260">
        <v>1317</v>
      </c>
      <c r="N26" s="37"/>
      <c r="R26" s="38"/>
      <c r="S26" s="38"/>
      <c r="T26" s="38"/>
      <c r="Y26" s="38"/>
      <c r="Z26" s="38"/>
      <c r="AA26" s="38"/>
      <c r="AF26" s="38"/>
      <c r="AG26" s="38"/>
      <c r="AH26" s="38"/>
      <c r="AM26" s="38"/>
      <c r="AN26" s="38"/>
      <c r="AO26" s="38"/>
      <c r="AT26" s="38"/>
      <c r="AU26" s="38"/>
      <c r="AV26" s="38"/>
      <c r="BA26" s="38"/>
      <c r="BB26" s="38"/>
      <c r="BC26" s="38"/>
      <c r="BH26" s="38"/>
      <c r="BI26" s="38"/>
      <c r="BJ26" s="38"/>
      <c r="BO26" s="38"/>
      <c r="BP26" s="38"/>
      <c r="BQ26" s="38"/>
      <c r="BR26" s="34"/>
      <c r="BS26" s="34"/>
      <c r="BT26" s="34"/>
      <c r="BU26" s="34"/>
      <c r="BV26" s="34"/>
      <c r="BW26" s="34"/>
      <c r="BX26" s="34"/>
      <c r="BY26" s="34"/>
      <c r="BZ26" s="34"/>
      <c r="CA26" s="34"/>
      <c r="CB26" s="34"/>
      <c r="CC26" s="34"/>
      <c r="CD26" s="34"/>
      <c r="CE26" s="34"/>
      <c r="CF26" s="34"/>
    </row>
    <row r="27" spans="1:84" ht="12.75" x14ac:dyDescent="0.25">
      <c r="A27" s="131" t="s">
        <v>81</v>
      </c>
      <c r="B27" s="260">
        <v>4274</v>
      </c>
      <c r="C27" s="262">
        <v>1338</v>
      </c>
      <c r="D27" s="262">
        <v>2936</v>
      </c>
      <c r="E27" s="262">
        <v>2122</v>
      </c>
      <c r="F27" s="262">
        <v>305</v>
      </c>
      <c r="G27" s="262">
        <v>1613</v>
      </c>
      <c r="H27" s="260">
        <v>157</v>
      </c>
      <c r="I27" s="262">
        <v>33</v>
      </c>
      <c r="J27" s="262">
        <v>124</v>
      </c>
      <c r="K27" s="262">
        <v>45</v>
      </c>
      <c r="L27" s="260">
        <v>4431</v>
      </c>
      <c r="N27" s="37"/>
      <c r="R27" s="38"/>
      <c r="S27" s="38"/>
      <c r="T27" s="38"/>
      <c r="Y27" s="38"/>
      <c r="Z27" s="38"/>
      <c r="AA27" s="38"/>
      <c r="AF27" s="38"/>
      <c r="AG27" s="38"/>
      <c r="AH27" s="38"/>
      <c r="AM27" s="38"/>
      <c r="AN27" s="38"/>
      <c r="AO27" s="38"/>
      <c r="AT27" s="38"/>
      <c r="AU27" s="38"/>
      <c r="AV27" s="38"/>
      <c r="BA27" s="38"/>
      <c r="BB27" s="38"/>
      <c r="BC27" s="38"/>
      <c r="BH27" s="38"/>
      <c r="BI27" s="38"/>
      <c r="BJ27" s="38"/>
      <c r="BO27" s="38"/>
      <c r="BP27" s="38"/>
      <c r="BQ27" s="38"/>
      <c r="BR27" s="34"/>
      <c r="BS27" s="34"/>
      <c r="BT27" s="34"/>
      <c r="BU27" s="34"/>
      <c r="BV27" s="34"/>
      <c r="BW27" s="34"/>
      <c r="BX27" s="34"/>
      <c r="BY27" s="34"/>
      <c r="BZ27" s="34"/>
      <c r="CA27" s="34"/>
      <c r="CB27" s="34"/>
      <c r="CC27" s="34"/>
      <c r="CD27" s="34"/>
      <c r="CE27" s="34"/>
      <c r="CF27" s="34"/>
    </row>
    <row r="28" spans="1:84" ht="12.75" x14ac:dyDescent="0.25">
      <c r="A28" s="131" t="s">
        <v>82</v>
      </c>
      <c r="B28" s="260">
        <v>2421</v>
      </c>
      <c r="C28" s="262">
        <v>493</v>
      </c>
      <c r="D28" s="262">
        <v>1928</v>
      </c>
      <c r="E28" s="262">
        <v>632</v>
      </c>
      <c r="F28" s="262">
        <v>274</v>
      </c>
      <c r="G28" s="262">
        <v>1205</v>
      </c>
      <c r="H28" s="260">
        <v>175</v>
      </c>
      <c r="I28" s="262">
        <v>41</v>
      </c>
      <c r="J28" s="262">
        <v>134</v>
      </c>
      <c r="K28" s="262">
        <v>43</v>
      </c>
      <c r="L28" s="260">
        <v>2596</v>
      </c>
      <c r="N28" s="37"/>
      <c r="R28" s="38"/>
      <c r="S28" s="38"/>
      <c r="T28" s="38"/>
      <c r="Y28" s="38"/>
      <c r="Z28" s="38"/>
      <c r="AA28" s="38"/>
      <c r="AF28" s="38"/>
      <c r="AG28" s="38"/>
      <c r="AH28" s="38"/>
      <c r="AM28" s="38"/>
      <c r="AN28" s="38"/>
      <c r="AO28" s="38"/>
      <c r="AT28" s="38"/>
      <c r="AU28" s="38"/>
      <c r="AV28" s="38"/>
      <c r="BA28" s="38"/>
      <c r="BB28" s="38"/>
      <c r="BC28" s="38"/>
      <c r="BH28" s="38"/>
      <c r="BI28" s="38"/>
      <c r="BJ28" s="38"/>
      <c r="BO28" s="38"/>
      <c r="BP28" s="38"/>
      <c r="BQ28" s="38"/>
      <c r="BR28" s="34"/>
      <c r="BS28" s="34"/>
      <c r="BT28" s="34"/>
      <c r="BU28" s="34"/>
      <c r="BV28" s="34"/>
      <c r="BW28" s="34"/>
      <c r="BX28" s="34"/>
      <c r="BY28" s="34"/>
      <c r="BZ28" s="34"/>
      <c r="CA28" s="34"/>
      <c r="CB28" s="34"/>
      <c r="CC28" s="34"/>
      <c r="CD28" s="34"/>
      <c r="CE28" s="34"/>
      <c r="CF28" s="34"/>
    </row>
    <row r="29" spans="1:84" ht="12.75" x14ac:dyDescent="0.25">
      <c r="A29" s="131" t="s">
        <v>12</v>
      </c>
      <c r="B29" s="260">
        <v>4971</v>
      </c>
      <c r="C29" s="262">
        <v>944</v>
      </c>
      <c r="D29" s="262">
        <v>4027</v>
      </c>
      <c r="E29" s="262">
        <v>550</v>
      </c>
      <c r="F29" s="262">
        <v>299</v>
      </c>
      <c r="G29" s="262">
        <v>1104</v>
      </c>
      <c r="H29" s="260">
        <v>78</v>
      </c>
      <c r="I29" s="262">
        <v>25</v>
      </c>
      <c r="J29" s="262">
        <v>53</v>
      </c>
      <c r="K29" s="262">
        <v>14</v>
      </c>
      <c r="L29" s="260">
        <v>5049</v>
      </c>
      <c r="N29" s="37"/>
      <c r="R29" s="38"/>
      <c r="S29" s="38"/>
      <c r="T29" s="38"/>
      <c r="Y29" s="38"/>
      <c r="Z29" s="38"/>
      <c r="AA29" s="38"/>
      <c r="AF29" s="38"/>
      <c r="AG29" s="38"/>
      <c r="AH29" s="38"/>
      <c r="AM29" s="38"/>
      <c r="AN29" s="38"/>
      <c r="AO29" s="38"/>
      <c r="AT29" s="38"/>
      <c r="AU29" s="38"/>
      <c r="AV29" s="38"/>
      <c r="BA29" s="38"/>
      <c r="BB29" s="38"/>
      <c r="BC29" s="38"/>
      <c r="BH29" s="38"/>
      <c r="BI29" s="38"/>
      <c r="BJ29" s="38"/>
      <c r="BO29" s="38"/>
      <c r="BP29" s="38"/>
      <c r="BQ29" s="38"/>
      <c r="BR29" s="34"/>
      <c r="BS29" s="34"/>
      <c r="BT29" s="34"/>
      <c r="BU29" s="34"/>
      <c r="BV29" s="34"/>
      <c r="BW29" s="34"/>
      <c r="BX29" s="34"/>
      <c r="BY29" s="34"/>
      <c r="BZ29" s="34"/>
      <c r="CA29" s="34"/>
      <c r="CB29" s="34"/>
      <c r="CC29" s="34"/>
      <c r="CD29" s="34"/>
      <c r="CE29" s="34"/>
      <c r="CF29" s="34"/>
    </row>
    <row r="30" spans="1:84" ht="12.75" x14ac:dyDescent="0.25">
      <c r="A30" s="131" t="s">
        <v>83</v>
      </c>
      <c r="B30" s="260">
        <v>1341</v>
      </c>
      <c r="C30" s="262">
        <v>314</v>
      </c>
      <c r="D30" s="262">
        <v>1027</v>
      </c>
      <c r="E30" s="262">
        <v>200</v>
      </c>
      <c r="F30" s="262">
        <v>85</v>
      </c>
      <c r="G30" s="262">
        <v>305</v>
      </c>
      <c r="H30" s="260">
        <v>26</v>
      </c>
      <c r="I30" s="262">
        <v>3</v>
      </c>
      <c r="J30" s="262">
        <v>23</v>
      </c>
      <c r="K30" s="262">
        <v>4</v>
      </c>
      <c r="L30" s="260">
        <v>1367</v>
      </c>
      <c r="N30" s="37"/>
      <c r="R30" s="38"/>
      <c r="S30" s="38"/>
      <c r="T30" s="38"/>
      <c r="Y30" s="38"/>
      <c r="Z30" s="38"/>
      <c r="AA30" s="38"/>
      <c r="AF30" s="38"/>
      <c r="AG30" s="38"/>
      <c r="AH30" s="38"/>
      <c r="AM30" s="38"/>
      <c r="AN30" s="38"/>
      <c r="AO30" s="38"/>
      <c r="AT30" s="38"/>
      <c r="AU30" s="38"/>
      <c r="AV30" s="38"/>
      <c r="BA30" s="38"/>
      <c r="BB30" s="38"/>
      <c r="BC30" s="38"/>
      <c r="BH30" s="38"/>
      <c r="BI30" s="38"/>
      <c r="BJ30" s="38"/>
      <c r="BO30" s="38"/>
      <c r="BP30" s="38"/>
      <c r="BQ30" s="38"/>
      <c r="BR30" s="34"/>
      <c r="BS30" s="34"/>
      <c r="BT30" s="34"/>
      <c r="BU30" s="34"/>
      <c r="BV30" s="34"/>
      <c r="BW30" s="34"/>
      <c r="BX30" s="34"/>
      <c r="BY30" s="34"/>
      <c r="BZ30" s="34"/>
      <c r="CA30" s="34"/>
      <c r="CB30" s="34"/>
      <c r="CC30" s="34"/>
      <c r="CD30" s="34"/>
      <c r="CE30" s="34"/>
      <c r="CF30" s="34"/>
    </row>
    <row r="31" spans="1:84" ht="12.75" x14ac:dyDescent="0.25">
      <c r="A31" s="131" t="s">
        <v>15</v>
      </c>
      <c r="B31" s="260">
        <v>742</v>
      </c>
      <c r="C31" s="262">
        <v>210</v>
      </c>
      <c r="D31" s="262">
        <v>532</v>
      </c>
      <c r="E31" s="262">
        <v>123</v>
      </c>
      <c r="F31" s="262">
        <v>50</v>
      </c>
      <c r="G31" s="262">
        <v>130</v>
      </c>
      <c r="H31" s="260">
        <v>17</v>
      </c>
      <c r="I31" s="262">
        <v>7</v>
      </c>
      <c r="J31" s="262">
        <v>10</v>
      </c>
      <c r="K31" s="262">
        <v>1</v>
      </c>
      <c r="L31" s="260">
        <v>759</v>
      </c>
      <c r="N31" s="37"/>
      <c r="R31" s="38"/>
      <c r="S31" s="38"/>
      <c r="T31" s="38"/>
      <c r="Y31" s="38"/>
      <c r="Z31" s="38"/>
      <c r="AA31" s="38"/>
      <c r="AF31" s="38"/>
      <c r="AG31" s="38"/>
      <c r="AH31" s="38"/>
      <c r="AM31" s="38"/>
      <c r="AN31" s="38"/>
      <c r="AO31" s="38"/>
      <c r="AT31" s="38"/>
      <c r="AU31" s="38"/>
      <c r="AV31" s="38"/>
      <c r="BA31" s="38"/>
      <c r="BB31" s="38"/>
      <c r="BC31" s="38"/>
      <c r="BH31" s="38"/>
      <c r="BI31" s="38"/>
      <c r="BJ31" s="38"/>
      <c r="BO31" s="38"/>
      <c r="BP31" s="38"/>
      <c r="BQ31" s="38"/>
      <c r="BR31" s="34"/>
      <c r="BS31" s="34"/>
      <c r="BT31" s="34"/>
      <c r="BU31" s="34"/>
      <c r="BV31" s="34"/>
      <c r="BW31" s="34"/>
      <c r="BX31" s="34"/>
      <c r="BY31" s="34"/>
      <c r="BZ31" s="34"/>
      <c r="CA31" s="34"/>
      <c r="CB31" s="34"/>
      <c r="CC31" s="34"/>
      <c r="CD31" s="34"/>
      <c r="CE31" s="34"/>
      <c r="CF31" s="34"/>
    </row>
    <row r="32" spans="1:84" ht="12.75" x14ac:dyDescent="0.25">
      <c r="A32" s="131" t="s">
        <v>84</v>
      </c>
      <c r="B32" s="260">
        <v>641</v>
      </c>
      <c r="C32" s="262">
        <v>185</v>
      </c>
      <c r="D32" s="262">
        <v>456</v>
      </c>
      <c r="E32" s="262">
        <v>79</v>
      </c>
      <c r="F32" s="262">
        <v>62</v>
      </c>
      <c r="G32" s="262">
        <v>109</v>
      </c>
      <c r="H32" s="260">
        <v>6</v>
      </c>
      <c r="I32" s="262">
        <v>0</v>
      </c>
      <c r="J32" s="262">
        <v>6</v>
      </c>
      <c r="K32" s="262">
        <v>0</v>
      </c>
      <c r="L32" s="260">
        <v>647</v>
      </c>
      <c r="N32" s="37"/>
      <c r="R32" s="38"/>
      <c r="S32" s="38"/>
      <c r="T32" s="38"/>
      <c r="Y32" s="38"/>
      <c r="Z32" s="38"/>
      <c r="AA32" s="38"/>
      <c r="AF32" s="38"/>
      <c r="AG32" s="38"/>
      <c r="AH32" s="38"/>
      <c r="AM32" s="38"/>
      <c r="AN32" s="38"/>
      <c r="AO32" s="38"/>
      <c r="AT32" s="38"/>
      <c r="AU32" s="38"/>
      <c r="AV32" s="38"/>
      <c r="BH32" s="38"/>
      <c r="BI32" s="38"/>
      <c r="BJ32" s="38"/>
      <c r="BO32" s="38"/>
      <c r="BP32" s="38"/>
      <c r="BQ32" s="38"/>
      <c r="BR32" s="34"/>
      <c r="BS32" s="34"/>
      <c r="BT32" s="34"/>
      <c r="BU32" s="34"/>
      <c r="BV32" s="34"/>
      <c r="BW32" s="34"/>
      <c r="BX32" s="34"/>
      <c r="BY32" s="34"/>
      <c r="BZ32" s="34"/>
      <c r="CA32" s="34"/>
      <c r="CB32" s="34"/>
      <c r="CC32" s="34"/>
      <c r="CD32" s="34"/>
      <c r="CE32" s="34"/>
      <c r="CF32" s="34"/>
    </row>
    <row r="33" spans="1:84" ht="12.75" x14ac:dyDescent="0.25">
      <c r="A33" s="131" t="s">
        <v>85</v>
      </c>
      <c r="B33" s="260">
        <v>546</v>
      </c>
      <c r="C33" s="262">
        <v>173</v>
      </c>
      <c r="D33" s="262">
        <v>373</v>
      </c>
      <c r="E33" s="262">
        <v>70</v>
      </c>
      <c r="F33" s="262">
        <v>41</v>
      </c>
      <c r="G33" s="262">
        <v>72</v>
      </c>
      <c r="H33" s="260">
        <v>2</v>
      </c>
      <c r="I33" s="262">
        <v>1</v>
      </c>
      <c r="J33" s="262">
        <v>1</v>
      </c>
      <c r="K33" s="262">
        <v>0</v>
      </c>
      <c r="L33" s="260">
        <v>548</v>
      </c>
      <c r="N33" s="37"/>
      <c r="R33" s="38"/>
      <c r="S33" s="38"/>
      <c r="T33" s="38"/>
      <c r="Y33" s="38"/>
      <c r="Z33" s="38"/>
      <c r="AA33" s="38"/>
      <c r="AF33" s="38"/>
      <c r="AG33" s="38"/>
      <c r="AH33" s="38"/>
      <c r="AM33" s="38"/>
      <c r="AN33" s="38"/>
      <c r="AO33" s="38"/>
      <c r="BA33" s="38"/>
      <c r="BB33" s="38"/>
      <c r="BC33" s="38"/>
      <c r="BH33" s="38"/>
      <c r="BI33" s="38"/>
      <c r="BJ33" s="38"/>
      <c r="BO33" s="38"/>
      <c r="BP33" s="38"/>
      <c r="BQ33" s="38"/>
      <c r="BR33" s="34"/>
      <c r="BS33" s="34"/>
      <c r="BT33" s="34"/>
      <c r="BU33" s="34"/>
      <c r="BV33" s="34"/>
      <c r="BW33" s="34"/>
      <c r="BX33" s="34"/>
      <c r="BY33" s="34"/>
      <c r="BZ33" s="34"/>
      <c r="CA33" s="34"/>
      <c r="CB33" s="34"/>
      <c r="CC33" s="34"/>
      <c r="CD33" s="34"/>
      <c r="CE33" s="34"/>
      <c r="CF33" s="34"/>
    </row>
    <row r="34" spans="1:84" ht="16.5" customHeight="1" x14ac:dyDescent="0.25">
      <c r="A34" s="129" t="s">
        <v>86</v>
      </c>
      <c r="B34" s="264">
        <v>60.812003433827797</v>
      </c>
      <c r="C34" s="264">
        <v>61.315246520673973</v>
      </c>
      <c r="D34" s="264">
        <v>60.679940775649911</v>
      </c>
      <c r="E34" s="264">
        <v>61.268756067425684</v>
      </c>
      <c r="F34" s="264">
        <v>60.22272076023399</v>
      </c>
      <c r="G34" s="264">
        <v>59.486979809487551</v>
      </c>
      <c r="H34" s="264">
        <v>54.932423976608199</v>
      </c>
      <c r="I34" s="264">
        <v>55.999591964846175</v>
      </c>
      <c r="J34" s="264">
        <v>54.688065976714135</v>
      </c>
      <c r="K34" s="264">
        <v>55.587506047411757</v>
      </c>
      <c r="L34" s="264">
        <v>60.327604814075848</v>
      </c>
      <c r="M34" s="36"/>
      <c r="R34" s="38"/>
      <c r="S34" s="38"/>
      <c r="T34" s="38"/>
      <c r="Y34" s="38"/>
      <c r="Z34" s="38"/>
      <c r="AA34" s="38"/>
      <c r="AF34" s="38"/>
      <c r="AG34" s="38"/>
      <c r="AH34" s="38"/>
      <c r="AM34" s="38"/>
      <c r="AN34" s="38"/>
      <c r="AO34" s="38"/>
      <c r="AT34" s="38"/>
      <c r="AU34" s="38"/>
      <c r="AV34" s="38"/>
      <c r="BA34" s="38"/>
      <c r="BB34" s="38"/>
      <c r="BC34" s="38"/>
      <c r="BH34" s="38"/>
      <c r="BI34" s="38"/>
      <c r="BJ34" s="38"/>
      <c r="BO34" s="38"/>
      <c r="BP34" s="38"/>
      <c r="BQ34" s="38"/>
      <c r="BR34" s="34"/>
      <c r="BS34" s="34"/>
      <c r="BT34" s="34"/>
      <c r="BU34" s="34"/>
      <c r="BV34" s="34"/>
      <c r="BW34" s="34"/>
      <c r="BX34" s="34"/>
      <c r="BY34" s="34"/>
      <c r="BZ34" s="34"/>
      <c r="CA34" s="34"/>
      <c r="CB34" s="34"/>
      <c r="CC34" s="34"/>
      <c r="CD34" s="34"/>
      <c r="CE34" s="34"/>
      <c r="CF34" s="34"/>
    </row>
    <row r="35" spans="1:84" x14ac:dyDescent="0.25">
      <c r="A35" s="653"/>
      <c r="B35" s="584"/>
      <c r="C35" s="584"/>
      <c r="D35" s="584"/>
      <c r="E35" s="584"/>
      <c r="F35" s="584"/>
      <c r="G35" s="584"/>
      <c r="H35" s="584"/>
      <c r="I35" s="584"/>
      <c r="J35" s="584"/>
      <c r="K35" s="584"/>
      <c r="L35" s="584"/>
      <c r="BR35" s="34"/>
      <c r="BS35" s="34"/>
      <c r="BT35" s="34"/>
      <c r="BU35" s="34"/>
      <c r="BV35" s="34"/>
      <c r="BW35" s="34"/>
      <c r="BX35" s="34"/>
      <c r="BY35" s="34"/>
      <c r="BZ35" s="34"/>
      <c r="CA35" s="34"/>
      <c r="CB35" s="34"/>
      <c r="CC35" s="34"/>
      <c r="CD35" s="34"/>
      <c r="CE35" s="34"/>
      <c r="CF35" s="34"/>
    </row>
    <row r="36" spans="1:84" x14ac:dyDescent="0.25">
      <c r="A36" s="648"/>
      <c r="B36" s="608"/>
      <c r="C36" s="608"/>
      <c r="D36" s="608"/>
      <c r="E36" s="608"/>
      <c r="F36" s="608"/>
      <c r="G36" s="608"/>
      <c r="H36" s="608"/>
      <c r="I36" s="608"/>
      <c r="J36" s="608"/>
      <c r="K36" s="608"/>
      <c r="L36" s="608"/>
      <c r="BR36" s="34"/>
      <c r="BS36" s="34"/>
      <c r="BT36" s="34"/>
      <c r="BU36" s="34"/>
      <c r="BV36" s="34"/>
      <c r="BW36" s="34"/>
      <c r="BX36" s="34"/>
      <c r="BY36" s="34"/>
      <c r="BZ36" s="34"/>
      <c r="CA36" s="34"/>
      <c r="CB36" s="34"/>
      <c r="CC36" s="34"/>
      <c r="CD36" s="34"/>
      <c r="CE36" s="34"/>
      <c r="CF36" s="34"/>
    </row>
    <row r="37" spans="1:84" x14ac:dyDescent="0.25">
      <c r="A37" s="648"/>
      <c r="B37" s="587"/>
      <c r="C37" s="587"/>
      <c r="D37" s="587"/>
      <c r="E37" s="587"/>
      <c r="F37" s="587"/>
      <c r="G37" s="587"/>
      <c r="H37" s="587"/>
      <c r="I37" s="587"/>
      <c r="J37" s="587"/>
      <c r="K37" s="587"/>
      <c r="L37" s="587"/>
      <c r="BR37" s="34"/>
      <c r="BS37" s="34"/>
      <c r="BT37" s="34"/>
      <c r="BU37" s="34"/>
      <c r="BV37" s="34"/>
      <c r="BW37" s="34"/>
      <c r="BX37" s="34"/>
      <c r="BY37" s="34"/>
      <c r="BZ37" s="34"/>
      <c r="CA37" s="34"/>
      <c r="CB37" s="34"/>
      <c r="CC37" s="34"/>
      <c r="CD37" s="34"/>
      <c r="CE37" s="34"/>
      <c r="CF37" s="34"/>
    </row>
    <row r="38" spans="1:84" ht="15" customHeight="1" x14ac:dyDescent="0.25">
      <c r="A38" s="620"/>
      <c r="B38" s="588"/>
      <c r="C38" s="588"/>
      <c r="D38" s="588"/>
      <c r="E38" s="588"/>
      <c r="F38" s="588"/>
      <c r="G38" s="588"/>
      <c r="H38" s="588"/>
      <c r="I38" s="588"/>
      <c r="J38" s="588"/>
      <c r="K38" s="588"/>
      <c r="L38" s="588"/>
      <c r="M38" s="588"/>
      <c r="N38" s="588"/>
      <c r="O38" s="588"/>
      <c r="P38" s="588"/>
      <c r="Q38" s="588"/>
      <c r="R38" s="588"/>
      <c r="S38" s="588"/>
      <c r="T38" s="588"/>
      <c r="U38" s="588"/>
      <c r="V38" s="588"/>
      <c r="W38" s="588"/>
      <c r="BR38" s="34"/>
      <c r="BS38" s="34"/>
      <c r="BT38" s="34"/>
      <c r="BU38" s="34"/>
      <c r="BV38" s="34"/>
      <c r="BW38" s="34"/>
      <c r="BX38" s="34"/>
      <c r="BY38" s="34"/>
      <c r="BZ38" s="34"/>
      <c r="CA38" s="34"/>
      <c r="CB38" s="34"/>
      <c r="CC38" s="34"/>
      <c r="CD38" s="34"/>
      <c r="CE38" s="34"/>
      <c r="CF38" s="34"/>
    </row>
    <row r="39" spans="1:84" ht="12.75" x14ac:dyDescent="0.25">
      <c r="A39" s="39"/>
      <c r="B39" s="40"/>
      <c r="C39" s="40"/>
      <c r="D39" s="40"/>
      <c r="E39" s="40"/>
      <c r="F39" s="40"/>
      <c r="G39" s="40"/>
      <c r="H39" s="40"/>
      <c r="I39" s="40"/>
      <c r="J39" s="40"/>
      <c r="K39" s="40"/>
      <c r="L39" s="40"/>
      <c r="BR39" s="34"/>
      <c r="BS39" s="34"/>
      <c r="BT39" s="34"/>
      <c r="BU39" s="34"/>
      <c r="BV39" s="34"/>
      <c r="BW39" s="34"/>
      <c r="BX39" s="34"/>
      <c r="BY39" s="34"/>
      <c r="BZ39" s="34"/>
      <c r="CA39" s="34"/>
      <c r="CB39" s="34"/>
      <c r="CC39" s="34"/>
      <c r="CD39" s="34"/>
      <c r="CE39" s="34"/>
      <c r="CF39" s="34"/>
    </row>
    <row r="40" spans="1:84" ht="29.25" customHeight="1" x14ac:dyDescent="0.25">
      <c r="B40" s="94"/>
      <c r="H40" s="94"/>
      <c r="L40" s="94"/>
      <c r="BR40" s="34"/>
      <c r="BS40" s="34"/>
      <c r="BT40" s="34"/>
      <c r="BU40" s="34"/>
      <c r="BV40" s="34"/>
      <c r="BW40" s="34"/>
      <c r="BX40" s="34"/>
      <c r="BY40" s="34"/>
      <c r="BZ40" s="34"/>
      <c r="CA40" s="34"/>
      <c r="CB40" s="34"/>
      <c r="CC40" s="34"/>
      <c r="CD40" s="34"/>
      <c r="CE40" s="34"/>
      <c r="CF40" s="34"/>
    </row>
    <row r="41" spans="1:84" ht="126" customHeight="1" x14ac:dyDescent="0.25">
      <c r="M41" s="34"/>
      <c r="BR41" s="34"/>
      <c r="BS41" s="34"/>
      <c r="BT41" s="34"/>
      <c r="BU41" s="34"/>
      <c r="BV41" s="34"/>
      <c r="BW41" s="34"/>
      <c r="BX41" s="34"/>
      <c r="BY41" s="34"/>
      <c r="BZ41" s="34"/>
      <c r="CA41" s="34"/>
      <c r="CB41" s="34"/>
      <c r="CC41" s="34"/>
      <c r="CD41" s="34"/>
      <c r="CE41" s="34"/>
      <c r="CF41" s="34"/>
    </row>
    <row r="42" spans="1:84" ht="12.75" x14ac:dyDescent="0.25">
      <c r="M42" s="34"/>
      <c r="BR42" s="34"/>
      <c r="BS42" s="34"/>
      <c r="BT42" s="34"/>
      <c r="BU42" s="34"/>
      <c r="BV42" s="34"/>
      <c r="BW42" s="34"/>
      <c r="BX42" s="34"/>
      <c r="BY42" s="34"/>
      <c r="BZ42" s="34"/>
      <c r="CA42" s="34"/>
      <c r="CB42" s="34"/>
      <c r="CC42" s="34"/>
      <c r="CD42" s="34"/>
      <c r="CE42" s="34"/>
      <c r="CF42" s="34"/>
    </row>
    <row r="43" spans="1:84" ht="12.75" x14ac:dyDescent="0.25">
      <c r="M43" s="34"/>
      <c r="BR43" s="34"/>
      <c r="BS43" s="34"/>
      <c r="BT43" s="34"/>
      <c r="BU43" s="34"/>
      <c r="BV43" s="34"/>
      <c r="BW43" s="34"/>
      <c r="BX43" s="34"/>
      <c r="BY43" s="34"/>
      <c r="BZ43" s="34"/>
      <c r="CA43" s="34"/>
      <c r="CB43" s="34"/>
      <c r="CC43" s="34"/>
      <c r="CD43" s="34"/>
      <c r="CE43" s="34"/>
      <c r="CF43" s="34"/>
    </row>
    <row r="44" spans="1:84" ht="12.75" x14ac:dyDescent="0.25">
      <c r="M44" s="34"/>
      <c r="BR44" s="34"/>
      <c r="BS44" s="34"/>
      <c r="BT44" s="34"/>
      <c r="BU44" s="34"/>
      <c r="BV44" s="34"/>
      <c r="BW44" s="34"/>
      <c r="BX44" s="34"/>
      <c r="BY44" s="34"/>
      <c r="BZ44" s="34"/>
      <c r="CA44" s="34"/>
      <c r="CB44" s="34"/>
      <c r="CC44" s="34"/>
      <c r="CD44" s="34"/>
      <c r="CE44" s="34"/>
      <c r="CF44" s="34"/>
    </row>
    <row r="45" spans="1:84" ht="12.75" x14ac:dyDescent="0.25">
      <c r="M45" s="34"/>
      <c r="BR45" s="34"/>
      <c r="BS45" s="34"/>
      <c r="BT45" s="34"/>
      <c r="BU45" s="34"/>
      <c r="BV45" s="34"/>
      <c r="BW45" s="34"/>
      <c r="BX45" s="34"/>
      <c r="BY45" s="34"/>
      <c r="BZ45" s="34"/>
      <c r="CA45" s="34"/>
      <c r="CB45" s="34"/>
      <c r="CC45" s="34"/>
      <c r="CD45" s="34"/>
      <c r="CE45" s="34"/>
      <c r="CF45" s="34"/>
    </row>
    <row r="46" spans="1:84" ht="12.75" x14ac:dyDescent="0.25">
      <c r="M46" s="34"/>
      <c r="BR46" s="34"/>
      <c r="BS46" s="34"/>
      <c r="BT46" s="34"/>
      <c r="BU46" s="34"/>
      <c r="BV46" s="34"/>
      <c r="BW46" s="34"/>
      <c r="BX46" s="34"/>
      <c r="BY46" s="34"/>
      <c r="BZ46" s="34"/>
      <c r="CA46" s="34"/>
      <c r="CB46" s="34"/>
      <c r="CC46" s="34"/>
      <c r="CD46" s="34"/>
      <c r="CE46" s="34"/>
      <c r="CF46" s="34"/>
    </row>
    <row r="47" spans="1:84" ht="12.75" x14ac:dyDescent="0.25">
      <c r="M47" s="34"/>
      <c r="BR47" s="34"/>
      <c r="BS47" s="34"/>
      <c r="BT47" s="34"/>
      <c r="BU47" s="34"/>
      <c r="BV47" s="34"/>
      <c r="BW47" s="34"/>
      <c r="BX47" s="34"/>
      <c r="BY47" s="34"/>
      <c r="BZ47" s="34"/>
      <c r="CA47" s="34"/>
      <c r="CB47" s="34"/>
      <c r="CC47" s="34"/>
      <c r="CD47" s="34"/>
      <c r="CE47" s="34"/>
      <c r="CF47" s="34"/>
    </row>
    <row r="48" spans="1:84" ht="12.75" x14ac:dyDescent="0.25">
      <c r="M48" s="34"/>
      <c r="BR48" s="34"/>
      <c r="BS48" s="34"/>
      <c r="BT48" s="34"/>
      <c r="BU48" s="34"/>
      <c r="BV48" s="34"/>
      <c r="BW48" s="34"/>
      <c r="BX48" s="34"/>
      <c r="BY48" s="34"/>
      <c r="BZ48" s="34"/>
      <c r="CA48" s="34"/>
      <c r="CB48" s="34"/>
      <c r="CC48" s="34"/>
      <c r="CD48" s="34"/>
      <c r="CE48" s="34"/>
      <c r="CF48" s="34"/>
    </row>
    <row r="49" spans="13:84" ht="12.75" x14ac:dyDescent="0.25">
      <c r="M49" s="34"/>
      <c r="BR49" s="34"/>
      <c r="BS49" s="34"/>
      <c r="BT49" s="34"/>
      <c r="BU49" s="34"/>
      <c r="BV49" s="34"/>
      <c r="BW49" s="34"/>
      <c r="BX49" s="34"/>
      <c r="BY49" s="34"/>
      <c r="BZ49" s="34"/>
      <c r="CA49" s="34"/>
      <c r="CB49" s="34"/>
      <c r="CC49" s="34"/>
      <c r="CD49" s="34"/>
      <c r="CE49" s="34"/>
      <c r="CF49" s="34"/>
    </row>
    <row r="50" spans="13:84" ht="12.75" x14ac:dyDescent="0.25">
      <c r="M50" s="34"/>
      <c r="BR50" s="34"/>
      <c r="BS50" s="34"/>
      <c r="BT50" s="34"/>
      <c r="BU50" s="34"/>
      <c r="BV50" s="34"/>
      <c r="BW50" s="34"/>
      <c r="BX50" s="34"/>
      <c r="BY50" s="34"/>
      <c r="BZ50" s="34"/>
      <c r="CA50" s="34"/>
      <c r="CB50" s="34"/>
      <c r="CC50" s="34"/>
      <c r="CD50" s="34"/>
      <c r="CE50" s="34"/>
      <c r="CF50" s="34"/>
    </row>
    <row r="51" spans="13:84" ht="12.75" x14ac:dyDescent="0.25">
      <c r="M51" s="34"/>
      <c r="BR51" s="34"/>
      <c r="BS51" s="34"/>
      <c r="BT51" s="34"/>
      <c r="BU51" s="34"/>
      <c r="BV51" s="34"/>
      <c r="BW51" s="34"/>
      <c r="BX51" s="34"/>
      <c r="BY51" s="34"/>
      <c r="BZ51" s="34"/>
      <c r="CA51" s="34"/>
      <c r="CB51" s="34"/>
      <c r="CC51" s="34"/>
      <c r="CD51" s="34"/>
      <c r="CE51" s="34"/>
      <c r="CF51" s="34"/>
    </row>
  </sheetData>
  <mergeCells count="9">
    <mergeCell ref="A38:W38"/>
    <mergeCell ref="A35:L35"/>
    <mergeCell ref="A36:L36"/>
    <mergeCell ref="A37:L37"/>
    <mergeCell ref="A1:L1"/>
    <mergeCell ref="A3:A4"/>
    <mergeCell ref="B3:G3"/>
    <mergeCell ref="H3:K3"/>
    <mergeCell ref="L3:L4"/>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3" tint="0.79998168889431442"/>
  </sheetPr>
  <dimension ref="A1:L55"/>
  <sheetViews>
    <sheetView workbookViewId="0">
      <pane xSplit="3" ySplit="5" topLeftCell="D48" activePane="bottomRight" state="frozen"/>
      <selection activeCell="A36" sqref="A36:L36"/>
      <selection pane="topRight" activeCell="A36" sqref="A36:L36"/>
      <selection pane="bottomLeft" activeCell="A36" sqref="A36:L36"/>
      <selection pane="bottomRight" activeCell="A52" sqref="A52:L52"/>
    </sheetView>
  </sheetViews>
  <sheetFormatPr baseColWidth="10" defaultColWidth="11.42578125" defaultRowHeight="15" x14ac:dyDescent="0.25"/>
  <cols>
    <col min="1" max="2" width="10.7109375" style="77" customWidth="1"/>
    <col min="3" max="3" width="40.5703125" style="77" customWidth="1"/>
    <col min="4" max="11" width="9.7109375" style="77" customWidth="1"/>
    <col min="12" max="12" width="18.85546875" style="77" customWidth="1"/>
    <col min="13" max="16384" width="11.42578125" style="77"/>
  </cols>
  <sheetData>
    <row r="1" spans="1:12" s="88" customFormat="1" ht="23.25" customHeight="1" x14ac:dyDescent="0.25">
      <c r="A1" s="552" t="s">
        <v>453</v>
      </c>
      <c r="B1" s="552"/>
      <c r="C1" s="552"/>
      <c r="D1" s="552"/>
      <c r="E1" s="552"/>
      <c r="F1" s="552"/>
      <c r="G1" s="552"/>
      <c r="H1" s="552"/>
      <c r="I1" s="552"/>
      <c r="J1" s="552"/>
      <c r="K1" s="552"/>
      <c r="L1" s="552"/>
    </row>
    <row r="2" spans="1:12" s="88" customFormat="1" ht="8.25" customHeight="1" x14ac:dyDescent="0.25">
      <c r="A2" s="173"/>
      <c r="B2" s="173"/>
      <c r="C2" s="173"/>
      <c r="D2" s="173"/>
      <c r="E2" s="173"/>
      <c r="F2" s="173"/>
      <c r="G2" s="173"/>
      <c r="H2" s="173"/>
      <c r="I2" s="173"/>
      <c r="J2" s="173"/>
      <c r="K2" s="173"/>
      <c r="L2" s="173"/>
    </row>
    <row r="3" spans="1:12" s="141" customFormat="1" ht="21.75" customHeight="1" x14ac:dyDescent="0.25">
      <c r="A3" s="683"/>
      <c r="B3" s="684"/>
      <c r="C3" s="605" t="s">
        <v>256</v>
      </c>
      <c r="D3" s="579" t="s">
        <v>215</v>
      </c>
      <c r="E3" s="579"/>
      <c r="F3" s="579"/>
      <c r="G3" s="579"/>
      <c r="H3" s="579"/>
      <c r="I3" s="579"/>
      <c r="J3" s="579"/>
      <c r="K3" s="579"/>
      <c r="L3" s="579" t="s">
        <v>652</v>
      </c>
    </row>
    <row r="4" spans="1:12" s="141" customFormat="1" ht="21.75" customHeight="1" x14ac:dyDescent="0.25">
      <c r="A4" s="685"/>
      <c r="B4" s="686"/>
      <c r="C4" s="605"/>
      <c r="D4" s="579" t="str">
        <f>'5.1-13 source'!D4:E4</f>
        <v>A</v>
      </c>
      <c r="E4" s="579"/>
      <c r="F4" s="579" t="str">
        <f>'5.1-13 source'!F4:G4</f>
        <v>B</v>
      </c>
      <c r="G4" s="579"/>
      <c r="H4" s="579" t="str">
        <f>'5.1-13 source'!H4:I4</f>
        <v>C</v>
      </c>
      <c r="I4" s="579"/>
      <c r="J4" s="579" t="s">
        <v>375</v>
      </c>
      <c r="K4" s="579"/>
      <c r="L4" s="689"/>
    </row>
    <row r="5" spans="1:12" s="141" customFormat="1" x14ac:dyDescent="0.25">
      <c r="A5" s="687"/>
      <c r="B5" s="688"/>
      <c r="C5" s="605"/>
      <c r="D5" s="175" t="s">
        <v>87</v>
      </c>
      <c r="E5" s="175" t="s">
        <v>88</v>
      </c>
      <c r="F5" s="175" t="s">
        <v>87</v>
      </c>
      <c r="G5" s="175" t="s">
        <v>88</v>
      </c>
      <c r="H5" s="175" t="s">
        <v>87</v>
      </c>
      <c r="I5" s="175" t="s">
        <v>88</v>
      </c>
      <c r="J5" s="175" t="s">
        <v>87</v>
      </c>
      <c r="K5" s="175" t="s">
        <v>88</v>
      </c>
      <c r="L5" s="689"/>
    </row>
    <row r="6" spans="1:12" ht="15" customHeight="1" x14ac:dyDescent="0.25">
      <c r="A6" s="605" t="s">
        <v>650</v>
      </c>
      <c r="B6" s="605" t="s">
        <v>649</v>
      </c>
      <c r="C6" s="176" t="s">
        <v>111</v>
      </c>
      <c r="D6" s="425">
        <f>'5.1-13 source'!D6</f>
        <v>13756</v>
      </c>
      <c r="E6" s="425">
        <f>'5.1-13 source'!E6</f>
        <v>16016</v>
      </c>
      <c r="F6" s="425">
        <f>'5.1-13 source'!F6</f>
        <v>5972</v>
      </c>
      <c r="G6" s="425">
        <f>'5.1-13 source'!G6</f>
        <v>6375</v>
      </c>
      <c r="H6" s="425">
        <f>'5.1-13 source'!H6</f>
        <v>4848</v>
      </c>
      <c r="I6" s="425">
        <f>'5.1-13 source'!I6</f>
        <v>7929</v>
      </c>
      <c r="J6" s="497" t="s">
        <v>275</v>
      </c>
      <c r="K6" s="497" t="s">
        <v>275</v>
      </c>
      <c r="L6" s="425">
        <f>'5.1-13 source'!L6</f>
        <v>54896</v>
      </c>
    </row>
    <row r="7" spans="1:12" ht="15" customHeight="1" x14ac:dyDescent="0.25">
      <c r="A7" s="605"/>
      <c r="B7" s="605"/>
      <c r="C7" s="174" t="s">
        <v>182</v>
      </c>
      <c r="D7" s="441">
        <f>'5.1-13 source'!D8</f>
        <v>41</v>
      </c>
      <c r="E7" s="441">
        <f>'5.1-13 source'!E8</f>
        <v>13</v>
      </c>
      <c r="F7" s="441">
        <f>'5.1-13 source'!F8</f>
        <v>15</v>
      </c>
      <c r="G7" s="441">
        <f>'5.1-13 source'!G8</f>
        <v>26</v>
      </c>
      <c r="H7" s="441">
        <f>'5.1-13 source'!H8</f>
        <v>28</v>
      </c>
      <c r="I7" s="441">
        <f>'5.1-13 source'!I8</f>
        <v>75</v>
      </c>
      <c r="J7" s="498" t="s">
        <v>275</v>
      </c>
      <c r="K7" s="498" t="s">
        <v>275</v>
      </c>
      <c r="L7" s="441">
        <f>'5.1-13 source'!L8</f>
        <v>198</v>
      </c>
    </row>
    <row r="8" spans="1:12" ht="15" customHeight="1" x14ac:dyDescent="0.25">
      <c r="A8" s="605"/>
      <c r="B8" s="605"/>
      <c r="C8" s="174" t="s">
        <v>376</v>
      </c>
      <c r="D8" s="441">
        <f>'5.1-13 source'!D9</f>
        <v>343</v>
      </c>
      <c r="E8" s="441">
        <f>'5.1-13 source'!E9</f>
        <v>182</v>
      </c>
      <c r="F8" s="441">
        <f>'5.1-13 source'!F9</f>
        <v>284</v>
      </c>
      <c r="G8" s="441">
        <f>'5.1-13 source'!G9</f>
        <v>265</v>
      </c>
      <c r="H8" s="441">
        <f>'5.1-13 source'!H9</f>
        <v>48</v>
      </c>
      <c r="I8" s="441">
        <f>'5.1-13 source'!I9</f>
        <v>156</v>
      </c>
      <c r="J8" s="498" t="s">
        <v>275</v>
      </c>
      <c r="K8" s="498" t="s">
        <v>275</v>
      </c>
      <c r="L8" s="441">
        <f>'5.1-13 source'!L9</f>
        <v>1278</v>
      </c>
    </row>
    <row r="9" spans="1:12" ht="15" customHeight="1" x14ac:dyDescent="0.25">
      <c r="A9" s="605"/>
      <c r="B9" s="605"/>
      <c r="C9" s="174" t="s">
        <v>377</v>
      </c>
      <c r="D9" s="441">
        <f>'5.1-13 source'!D10</f>
        <v>88</v>
      </c>
      <c r="E9" s="441">
        <f>'5.1-13 source'!E10</f>
        <v>87</v>
      </c>
      <c r="F9" s="441">
        <f>'5.1-13 source'!F10</f>
        <v>47</v>
      </c>
      <c r="G9" s="441">
        <f>'5.1-13 source'!G10</f>
        <v>61</v>
      </c>
      <c r="H9" s="441">
        <f>'5.1-13 source'!H10</f>
        <v>80</v>
      </c>
      <c r="I9" s="441">
        <f>'5.1-13 source'!I10</f>
        <v>77</v>
      </c>
      <c r="J9" s="498" t="s">
        <v>275</v>
      </c>
      <c r="K9" s="498" t="s">
        <v>275</v>
      </c>
      <c r="L9" s="441">
        <f>'5.1-13 source'!L10</f>
        <v>440</v>
      </c>
    </row>
    <row r="10" spans="1:12" ht="15" customHeight="1" x14ac:dyDescent="0.25">
      <c r="A10" s="605"/>
      <c r="B10" s="605"/>
      <c r="C10" s="174" t="s">
        <v>431</v>
      </c>
      <c r="D10" s="441">
        <f>'5.1-13 source'!D11</f>
        <v>179</v>
      </c>
      <c r="E10" s="441">
        <f>'5.1-13 source'!E11</f>
        <v>77</v>
      </c>
      <c r="F10" s="441">
        <f>'5.1-13 source'!F11</f>
        <v>176</v>
      </c>
      <c r="G10" s="441">
        <f>'5.1-13 source'!G11</f>
        <v>206</v>
      </c>
      <c r="H10" s="441">
        <f>'5.1-13 source'!H11</f>
        <v>150</v>
      </c>
      <c r="I10" s="441">
        <f>'5.1-13 source'!I11</f>
        <v>451</v>
      </c>
      <c r="J10" s="498" t="s">
        <v>275</v>
      </c>
      <c r="K10" s="498" t="s">
        <v>275</v>
      </c>
      <c r="L10" s="441">
        <f>'5.1-13 source'!L11</f>
        <v>1239</v>
      </c>
    </row>
    <row r="11" spans="1:12" ht="15" customHeight="1" x14ac:dyDescent="0.25">
      <c r="A11" s="605"/>
      <c r="B11" s="605"/>
      <c r="C11" s="174" t="s">
        <v>379</v>
      </c>
      <c r="D11" s="441">
        <f>'5.1-13 source'!D12</f>
        <v>354</v>
      </c>
      <c r="E11" s="441">
        <f>'5.1-13 source'!E12</f>
        <v>143</v>
      </c>
      <c r="F11" s="441">
        <f>'5.1-13 source'!F12</f>
        <v>513</v>
      </c>
      <c r="G11" s="441">
        <f>'5.1-13 source'!G12</f>
        <v>307</v>
      </c>
      <c r="H11" s="441">
        <f>'5.1-13 source'!H12</f>
        <v>397</v>
      </c>
      <c r="I11" s="441">
        <f>'5.1-13 source'!I12</f>
        <v>374</v>
      </c>
      <c r="J11" s="498" t="s">
        <v>275</v>
      </c>
      <c r="K11" s="498" t="s">
        <v>275</v>
      </c>
      <c r="L11" s="441">
        <f>'5.1-13 source'!L12</f>
        <v>2088</v>
      </c>
    </row>
    <row r="12" spans="1:12" ht="15" customHeight="1" x14ac:dyDescent="0.25">
      <c r="A12" s="605"/>
      <c r="B12" s="605"/>
      <c r="C12" s="148" t="s">
        <v>183</v>
      </c>
      <c r="D12" s="493">
        <f>'5.1-13 source'!D13</f>
        <v>167</v>
      </c>
      <c r="E12" s="493">
        <f>'5.1-13 source'!E13</f>
        <v>57</v>
      </c>
      <c r="F12" s="493">
        <f>'5.1-13 source'!F13</f>
        <v>63</v>
      </c>
      <c r="G12" s="493">
        <f>'5.1-13 source'!G13</f>
        <v>23</v>
      </c>
      <c r="H12" s="493">
        <f>'5.1-13 source'!H13</f>
        <v>11</v>
      </c>
      <c r="I12" s="493">
        <f>'5.1-13 source'!I13</f>
        <v>42</v>
      </c>
      <c r="J12" s="498" t="s">
        <v>275</v>
      </c>
      <c r="K12" s="498" t="s">
        <v>275</v>
      </c>
      <c r="L12" s="493">
        <f>'5.1-13 source'!L13</f>
        <v>363</v>
      </c>
    </row>
    <row r="13" spans="1:12" ht="21" customHeight="1" x14ac:dyDescent="0.25">
      <c r="A13" s="605"/>
      <c r="B13" s="605"/>
      <c r="C13" s="174" t="s">
        <v>380</v>
      </c>
      <c r="D13" s="441">
        <f>'5.1-13 source'!D14</f>
        <v>997</v>
      </c>
      <c r="E13" s="441">
        <f>'5.1-13 source'!E14</f>
        <v>874</v>
      </c>
      <c r="F13" s="441">
        <f>'5.1-13 source'!F14</f>
        <v>818</v>
      </c>
      <c r="G13" s="441">
        <f>'5.1-13 source'!G14</f>
        <v>2025</v>
      </c>
      <c r="H13" s="441">
        <f>'5.1-13 source'!H14</f>
        <v>396</v>
      </c>
      <c r="I13" s="441">
        <f>'5.1-13 source'!I14</f>
        <v>1110</v>
      </c>
      <c r="J13" s="498" t="s">
        <v>275</v>
      </c>
      <c r="K13" s="498" t="s">
        <v>275</v>
      </c>
      <c r="L13" s="441">
        <f>'5.1-13 source'!L14</f>
        <v>6220</v>
      </c>
    </row>
    <row r="14" spans="1:12" ht="15" customHeight="1" x14ac:dyDescent="0.25">
      <c r="A14" s="605"/>
      <c r="B14" s="605"/>
      <c r="C14" s="174" t="s">
        <v>381</v>
      </c>
      <c r="D14" s="441">
        <f>'5.1-13 source'!D15</f>
        <v>7516</v>
      </c>
      <c r="E14" s="441">
        <f>'5.1-13 source'!E15</f>
        <v>12158</v>
      </c>
      <c r="F14" s="441">
        <f>'5.1-13 source'!F15</f>
        <v>291</v>
      </c>
      <c r="G14" s="441">
        <f>'5.1-13 source'!G15</f>
        <v>908</v>
      </c>
      <c r="H14" s="441">
        <f>'5.1-13 source'!H15</f>
        <v>424</v>
      </c>
      <c r="I14" s="441">
        <f>'5.1-13 source'!I15</f>
        <v>1702</v>
      </c>
      <c r="J14" s="498" t="s">
        <v>275</v>
      </c>
      <c r="K14" s="498" t="s">
        <v>275</v>
      </c>
      <c r="L14" s="441">
        <f>'5.1-13 source'!L15</f>
        <v>22999</v>
      </c>
    </row>
    <row r="15" spans="1:12" ht="15" customHeight="1" x14ac:dyDescent="0.25">
      <c r="A15" s="605"/>
      <c r="B15" s="605"/>
      <c r="C15" s="174" t="s">
        <v>387</v>
      </c>
      <c r="D15" s="441">
        <f>'5.1-13 source'!D16</f>
        <v>384</v>
      </c>
      <c r="E15" s="441">
        <f>'5.1-13 source'!E16</f>
        <v>312</v>
      </c>
      <c r="F15" s="441">
        <f>'5.1-13 source'!F16</f>
        <v>83</v>
      </c>
      <c r="G15" s="441">
        <f>'5.1-13 source'!G16</f>
        <v>110</v>
      </c>
      <c r="H15" s="441">
        <f>'5.1-13 source'!H16</f>
        <v>8</v>
      </c>
      <c r="I15" s="441">
        <f>'5.1-13 source'!I16</f>
        <v>9</v>
      </c>
      <c r="J15" s="498" t="s">
        <v>275</v>
      </c>
      <c r="K15" s="498" t="s">
        <v>275</v>
      </c>
      <c r="L15" s="441">
        <f>'5.1-13 source'!L16</f>
        <v>906</v>
      </c>
    </row>
    <row r="16" spans="1:12" ht="15" customHeight="1" x14ac:dyDescent="0.25">
      <c r="A16" s="605"/>
      <c r="B16" s="605"/>
      <c r="C16" s="174" t="s">
        <v>382</v>
      </c>
      <c r="D16" s="441">
        <f>'5.1-13 source'!D17</f>
        <v>612</v>
      </c>
      <c r="E16" s="441">
        <f>'5.1-13 source'!E17</f>
        <v>264</v>
      </c>
      <c r="F16" s="441">
        <f>'5.1-13 source'!F17</f>
        <v>1514</v>
      </c>
      <c r="G16" s="441">
        <f>'5.1-13 source'!G17</f>
        <v>520</v>
      </c>
      <c r="H16" s="441">
        <f>'5.1-13 source'!H17</f>
        <v>216</v>
      </c>
      <c r="I16" s="441">
        <f>'5.1-13 source'!I17</f>
        <v>782</v>
      </c>
      <c r="J16" s="498" t="s">
        <v>275</v>
      </c>
      <c r="K16" s="498" t="s">
        <v>275</v>
      </c>
      <c r="L16" s="441">
        <f>'5.1-13 source'!L17</f>
        <v>3908</v>
      </c>
    </row>
    <row r="17" spans="1:12" ht="15" customHeight="1" x14ac:dyDescent="0.25">
      <c r="A17" s="605"/>
      <c r="B17" s="605"/>
      <c r="C17" s="174" t="s">
        <v>185</v>
      </c>
      <c r="D17" s="441">
        <f>'5.1-13 source'!D18</f>
        <v>250</v>
      </c>
      <c r="E17" s="441">
        <f>'5.1-13 source'!E18</f>
        <v>326</v>
      </c>
      <c r="F17" s="494">
        <f>'5.1-13 source'!F18</f>
        <v>77</v>
      </c>
      <c r="G17" s="441">
        <f>'5.1-13 source'!G18</f>
        <v>364</v>
      </c>
      <c r="H17" s="441">
        <f>'5.1-13 source'!H18</f>
        <v>530</v>
      </c>
      <c r="I17" s="441">
        <f>'5.1-13 source'!I18</f>
        <v>589</v>
      </c>
      <c r="J17" s="498" t="s">
        <v>275</v>
      </c>
      <c r="K17" s="498" t="s">
        <v>275</v>
      </c>
      <c r="L17" s="441">
        <f>'5.1-13 source'!L18</f>
        <v>2136</v>
      </c>
    </row>
    <row r="18" spans="1:12" ht="15" customHeight="1" x14ac:dyDescent="0.25">
      <c r="A18" s="605"/>
      <c r="B18" s="605"/>
      <c r="C18" s="174" t="s">
        <v>383</v>
      </c>
      <c r="D18" s="441">
        <f>'5.1-13 source'!D19</f>
        <v>8</v>
      </c>
      <c r="E18" s="441">
        <f>'5.1-13 source'!E19</f>
        <v>6</v>
      </c>
      <c r="F18" s="441">
        <f>'5.1-13 source'!F19</f>
        <v>5</v>
      </c>
      <c r="G18" s="441">
        <f>'5.1-13 source'!G19</f>
        <v>8</v>
      </c>
      <c r="H18" s="441">
        <f>'5.1-13 source'!H19</f>
        <v>12</v>
      </c>
      <c r="I18" s="441">
        <f>'5.1-13 source'!I19</f>
        <v>13</v>
      </c>
      <c r="J18" s="498" t="s">
        <v>275</v>
      </c>
      <c r="K18" s="498" t="s">
        <v>275</v>
      </c>
      <c r="L18" s="441">
        <f>'5.1-13 source'!L19</f>
        <v>52</v>
      </c>
    </row>
    <row r="19" spans="1:12" ht="15" customHeight="1" x14ac:dyDescent="0.25">
      <c r="A19" s="605"/>
      <c r="B19" s="605"/>
      <c r="C19" s="174" t="s">
        <v>384</v>
      </c>
      <c r="D19" s="441">
        <f>'5.1-13 source'!D20</f>
        <v>219</v>
      </c>
      <c r="E19" s="441">
        <f>'5.1-13 source'!E20</f>
        <v>219</v>
      </c>
      <c r="F19" s="441">
        <f>'5.1-13 source'!F20</f>
        <v>99</v>
      </c>
      <c r="G19" s="441">
        <f>'5.1-13 source'!G20</f>
        <v>285</v>
      </c>
      <c r="H19" s="441">
        <f>'5.1-13 source'!H20</f>
        <v>33</v>
      </c>
      <c r="I19" s="441">
        <f>'5.1-13 source'!I20</f>
        <v>319</v>
      </c>
      <c r="J19" s="498" t="s">
        <v>275</v>
      </c>
      <c r="K19" s="498" t="s">
        <v>275</v>
      </c>
      <c r="L19" s="441">
        <f>'5.1-13 source'!L20</f>
        <v>1174</v>
      </c>
    </row>
    <row r="20" spans="1:12" ht="15" customHeight="1" x14ac:dyDescent="0.25">
      <c r="A20" s="605"/>
      <c r="B20" s="605"/>
      <c r="C20" s="174" t="s">
        <v>186</v>
      </c>
      <c r="D20" s="441">
        <f>'5.1-13 source'!D21</f>
        <v>1077</v>
      </c>
      <c r="E20" s="441">
        <f>'5.1-13 source'!E21</f>
        <v>670</v>
      </c>
      <c r="F20" s="482">
        <f>'5.1-13 source'!F21</f>
        <v>337</v>
      </c>
      <c r="G20" s="441">
        <f>'5.1-13 source'!G21</f>
        <v>232</v>
      </c>
      <c r="H20" s="482">
        <f>'5.1-13 source'!H21</f>
        <v>2503</v>
      </c>
      <c r="I20" s="482">
        <f>'5.1-13 source'!I21</f>
        <v>2245</v>
      </c>
      <c r="J20" s="445" t="s">
        <v>275</v>
      </c>
      <c r="K20" s="445" t="s">
        <v>275</v>
      </c>
      <c r="L20" s="482">
        <f>'5.1-13 source'!L21</f>
        <v>7064</v>
      </c>
    </row>
    <row r="21" spans="1:12" ht="15" customHeight="1" x14ac:dyDescent="0.25">
      <c r="A21" s="605"/>
      <c r="B21" s="605"/>
      <c r="C21" s="174" t="s">
        <v>187</v>
      </c>
      <c r="D21" s="441">
        <f>'5.1-13 source'!D22</f>
        <v>1688</v>
      </c>
      <c r="E21" s="441">
        <f>'5.1-13 source'!E22</f>
        <v>685</v>
      </c>
      <c r="F21" s="482">
        <f>'5.1-13 source'!F22</f>
        <v>1713</v>
      </c>
      <c r="G21" s="482">
        <f>'5.1-13 source'!G22</f>
        <v>1058</v>
      </c>
      <c r="H21" s="482">
        <f>'5.1-13 source'!H22</f>
        <v>23</v>
      </c>
      <c r="I21" s="482">
        <f>'5.1-13 source'!I22</f>
        <v>27</v>
      </c>
      <c r="J21" s="445" t="s">
        <v>275</v>
      </c>
      <c r="K21" s="445" t="s">
        <v>275</v>
      </c>
      <c r="L21" s="482">
        <f>'5.1-13 source'!L22</f>
        <v>5194</v>
      </c>
    </row>
    <row r="22" spans="1:12" ht="15" customHeight="1" x14ac:dyDescent="0.25">
      <c r="A22" s="605"/>
      <c r="B22" s="605" t="s">
        <v>651</v>
      </c>
      <c r="C22" s="176" t="s">
        <v>188</v>
      </c>
      <c r="D22" s="495">
        <f>'5.1-13 source'!D23</f>
        <v>1455</v>
      </c>
      <c r="E22" s="496">
        <f>'5.1-13 source'!E23</f>
        <v>107</v>
      </c>
      <c r="F22" s="495">
        <f>'5.1-13 source'!F23</f>
        <v>6098</v>
      </c>
      <c r="G22" s="495">
        <f>'5.1-13 source'!G23</f>
        <v>923</v>
      </c>
      <c r="H22" s="495">
        <f>'5.1-13 source'!H23</f>
        <v>2861</v>
      </c>
      <c r="I22" s="495">
        <f>'5.1-13 source'!I23</f>
        <v>506</v>
      </c>
      <c r="J22" s="499" t="s">
        <v>275</v>
      </c>
      <c r="K22" s="499" t="s">
        <v>275</v>
      </c>
      <c r="L22" s="495">
        <f>'5.1-13 source'!L23</f>
        <v>11950</v>
      </c>
    </row>
    <row r="23" spans="1:12" ht="15" customHeight="1" x14ac:dyDescent="0.25">
      <c r="A23" s="605"/>
      <c r="B23" s="605"/>
      <c r="C23" s="174" t="s">
        <v>189</v>
      </c>
      <c r="D23" s="495">
        <f>'5.1-13 source'!D24</f>
        <v>151</v>
      </c>
      <c r="E23" s="496">
        <f>'5.1-13 source'!E24</f>
        <v>2</v>
      </c>
      <c r="F23" s="495">
        <f>'5.1-13 source'!F24</f>
        <v>0</v>
      </c>
      <c r="G23" s="495">
        <f>'5.1-13 source'!G24</f>
        <v>0</v>
      </c>
      <c r="H23" s="495">
        <f>'5.1-13 source'!H24</f>
        <v>0</v>
      </c>
      <c r="I23" s="495">
        <f>'5.1-13 source'!I24</f>
        <v>0</v>
      </c>
      <c r="J23" s="498" t="s">
        <v>275</v>
      </c>
      <c r="K23" s="498" t="s">
        <v>275</v>
      </c>
      <c r="L23" s="495">
        <f>'5.1-13 source'!L24</f>
        <v>153</v>
      </c>
    </row>
    <row r="24" spans="1:12" ht="15" customHeight="1" x14ac:dyDescent="0.25">
      <c r="A24" s="605"/>
      <c r="B24" s="605"/>
      <c r="C24" s="174" t="s">
        <v>190</v>
      </c>
      <c r="D24" s="495">
        <f>'5.1-13 source'!D25</f>
        <v>674</v>
      </c>
      <c r="E24" s="496">
        <f>'5.1-13 source'!E25</f>
        <v>73</v>
      </c>
      <c r="F24" s="495">
        <f>'5.1-13 source'!F25</f>
        <v>0</v>
      </c>
      <c r="G24" s="495">
        <f>'5.1-13 source'!G25</f>
        <v>0</v>
      </c>
      <c r="H24" s="495">
        <f>'5.1-13 source'!H25</f>
        <v>0</v>
      </c>
      <c r="I24" s="495">
        <f>'5.1-13 source'!I25</f>
        <v>0</v>
      </c>
      <c r="J24" s="498" t="s">
        <v>275</v>
      </c>
      <c r="K24" s="498" t="s">
        <v>275</v>
      </c>
      <c r="L24" s="495">
        <f>'5.1-13 source'!L25</f>
        <v>747</v>
      </c>
    </row>
    <row r="25" spans="1:12" ht="15" customHeight="1" x14ac:dyDescent="0.25">
      <c r="A25" s="605"/>
      <c r="B25" s="605"/>
      <c r="C25" s="174" t="s">
        <v>191</v>
      </c>
      <c r="D25" s="495">
        <f>'5.1-13 source'!D26</f>
        <v>295</v>
      </c>
      <c r="E25" s="496">
        <f>'5.1-13 source'!E26</f>
        <v>26</v>
      </c>
      <c r="F25" s="495">
        <f>'5.1-13 source'!F26</f>
        <v>0</v>
      </c>
      <c r="G25" s="495">
        <f>'5.1-13 source'!G26</f>
        <v>0</v>
      </c>
      <c r="H25" s="495">
        <f>'5.1-13 source'!H26</f>
        <v>0</v>
      </c>
      <c r="I25" s="495">
        <f>'5.1-13 source'!I26</f>
        <v>0</v>
      </c>
      <c r="J25" s="445" t="s">
        <v>275</v>
      </c>
      <c r="K25" s="445" t="s">
        <v>275</v>
      </c>
      <c r="L25" s="495">
        <f>'5.1-13 source'!L26</f>
        <v>321</v>
      </c>
    </row>
    <row r="26" spans="1:12" ht="15" customHeight="1" x14ac:dyDescent="0.25">
      <c r="A26" s="605"/>
      <c r="B26" s="605"/>
      <c r="C26" s="174" t="s">
        <v>60</v>
      </c>
      <c r="D26" s="495">
        <f>'5.1-13 source'!D27</f>
        <v>0</v>
      </c>
      <c r="E26" s="496">
        <f>'5.1-13 source'!E27</f>
        <v>0</v>
      </c>
      <c r="F26" s="495">
        <f>'5.1-13 source'!F27</f>
        <v>3633</v>
      </c>
      <c r="G26" s="495">
        <f>'5.1-13 source'!G27</f>
        <v>656</v>
      </c>
      <c r="H26" s="495">
        <f>'5.1-13 source'!H27</f>
        <v>0</v>
      </c>
      <c r="I26" s="495">
        <f>'5.1-13 source'!I27</f>
        <v>0</v>
      </c>
      <c r="J26" s="445" t="s">
        <v>275</v>
      </c>
      <c r="K26" s="445" t="s">
        <v>275</v>
      </c>
      <c r="L26" s="495">
        <f>'5.1-13 source'!L27</f>
        <v>4289</v>
      </c>
    </row>
    <row r="27" spans="1:12" ht="15" customHeight="1" x14ac:dyDescent="0.25">
      <c r="A27" s="605"/>
      <c r="B27" s="605"/>
      <c r="C27" s="174" t="s">
        <v>59</v>
      </c>
      <c r="D27" s="495">
        <f>'5.1-13 source'!D28</f>
        <v>0</v>
      </c>
      <c r="E27" s="496">
        <f>'5.1-13 source'!E28</f>
        <v>0</v>
      </c>
      <c r="F27" s="495">
        <f>'5.1-13 source'!F28</f>
        <v>0</v>
      </c>
      <c r="G27" s="495">
        <f>'5.1-13 source'!G28</f>
        <v>0</v>
      </c>
      <c r="H27" s="495">
        <f>'5.1-13 source'!H28</f>
        <v>2861</v>
      </c>
      <c r="I27" s="495">
        <f>'5.1-13 source'!I28</f>
        <v>506</v>
      </c>
      <c r="J27" s="499" t="s">
        <v>275</v>
      </c>
      <c r="K27" s="499" t="s">
        <v>275</v>
      </c>
      <c r="L27" s="495">
        <f>'5.1-13 source'!L28</f>
        <v>3367</v>
      </c>
    </row>
    <row r="28" spans="1:12" ht="15" customHeight="1" x14ac:dyDescent="0.25">
      <c r="A28" s="605"/>
      <c r="B28" s="605"/>
      <c r="C28" s="174" t="s">
        <v>192</v>
      </c>
      <c r="D28" s="495">
        <f>'5.1-13 source'!D29</f>
        <v>335</v>
      </c>
      <c r="E28" s="496">
        <f>'5.1-13 source'!E29</f>
        <v>6</v>
      </c>
      <c r="F28" s="495">
        <f>'5.1-13 source'!F29</f>
        <v>2465</v>
      </c>
      <c r="G28" s="495">
        <f>'5.1-13 source'!G29</f>
        <v>267</v>
      </c>
      <c r="H28" s="495">
        <f>'5.1-13 source'!H29</f>
        <v>0</v>
      </c>
      <c r="I28" s="495">
        <f>'5.1-13 source'!I29</f>
        <v>0</v>
      </c>
      <c r="J28" s="445" t="s">
        <v>275</v>
      </c>
      <c r="K28" s="445" t="s">
        <v>275</v>
      </c>
      <c r="L28" s="495">
        <f>'5.1-13 source'!L29</f>
        <v>3073</v>
      </c>
    </row>
    <row r="29" spans="1:12" ht="15" customHeight="1" x14ac:dyDescent="0.25">
      <c r="A29" s="605"/>
      <c r="B29" s="605"/>
      <c r="C29" s="174" t="s">
        <v>432</v>
      </c>
      <c r="D29" s="495">
        <f>'5.1-13 source'!D30</f>
        <v>1120</v>
      </c>
      <c r="E29" s="496">
        <f>'5.1-13 source'!E30</f>
        <v>101</v>
      </c>
      <c r="F29" s="495">
        <f>'5.1-13 source'!F30</f>
        <v>3633</v>
      </c>
      <c r="G29" s="495">
        <f>'5.1-13 source'!G30</f>
        <v>656</v>
      </c>
      <c r="H29" s="495">
        <f>'5.1-13 source'!H30</f>
        <v>2861</v>
      </c>
      <c r="I29" s="495">
        <f>'5.1-13 source'!I30</f>
        <v>506</v>
      </c>
      <c r="J29" s="499" t="s">
        <v>275</v>
      </c>
      <c r="K29" s="499" t="s">
        <v>275</v>
      </c>
      <c r="L29" s="495">
        <f>'5.1-13 source'!L30</f>
        <v>8877</v>
      </c>
    </row>
    <row r="30" spans="1:12" ht="15" customHeight="1" x14ac:dyDescent="0.25">
      <c r="A30" s="609" t="s">
        <v>212</v>
      </c>
      <c r="B30" s="610"/>
      <c r="C30" s="176" t="s">
        <v>16</v>
      </c>
      <c r="D30" s="425">
        <f>'5.1-13 source'!D32</f>
        <v>2051</v>
      </c>
      <c r="E30" s="419">
        <f>'5.1-13 source'!E32</f>
        <v>3848</v>
      </c>
      <c r="F30" s="425">
        <f>'5.1-13 source'!F32</f>
        <v>2780</v>
      </c>
      <c r="G30" s="425">
        <f>'5.1-13 source'!G32</f>
        <v>3309</v>
      </c>
      <c r="H30" s="425">
        <f>'5.1-13 source'!H32</f>
        <v>14131</v>
      </c>
      <c r="I30" s="425">
        <f>'5.1-13 source'!I32</f>
        <v>17443</v>
      </c>
      <c r="J30" s="425">
        <f>'5.1-13 source'!J32</f>
        <v>43</v>
      </c>
      <c r="K30" s="425">
        <f>'5.1-13 source'!K32</f>
        <v>72</v>
      </c>
      <c r="L30" s="425">
        <f>'5.1-13 source'!L32</f>
        <v>43677</v>
      </c>
    </row>
    <row r="31" spans="1:12" ht="15" customHeight="1" x14ac:dyDescent="0.25">
      <c r="A31" s="690"/>
      <c r="B31" s="691"/>
      <c r="C31" s="174" t="s">
        <v>194</v>
      </c>
      <c r="D31" s="420">
        <f>'5.1-13 source'!D33</f>
        <v>64</v>
      </c>
      <c r="E31" s="420">
        <f>'5.1-13 source'!E33</f>
        <v>113</v>
      </c>
      <c r="F31" s="482">
        <f>'5.1-13 source'!F33</f>
        <v>60</v>
      </c>
      <c r="G31" s="482">
        <f>'5.1-13 source'!G33</f>
        <v>75</v>
      </c>
      <c r="H31" s="482">
        <f>'5.1-13 source'!H33</f>
        <v>765</v>
      </c>
      <c r="I31" s="482">
        <f>'5.1-13 source'!I33</f>
        <v>1109</v>
      </c>
      <c r="J31" s="482">
        <f>'5.1-13 source'!J33</f>
        <v>1</v>
      </c>
      <c r="K31" s="482">
        <f>'5.1-13 source'!K33</f>
        <v>0</v>
      </c>
      <c r="L31" s="482">
        <f>'5.1-13 source'!L33</f>
        <v>2187</v>
      </c>
    </row>
    <row r="32" spans="1:12" ht="15" customHeight="1" x14ac:dyDescent="0.25">
      <c r="A32" s="690"/>
      <c r="B32" s="691"/>
      <c r="C32" s="174" t="s">
        <v>195</v>
      </c>
      <c r="D32" s="420">
        <f>'5.1-13 source'!D34</f>
        <v>397</v>
      </c>
      <c r="E32" s="420">
        <f>'5.1-13 source'!E34</f>
        <v>1418</v>
      </c>
      <c r="F32" s="482">
        <f>'5.1-13 source'!F34</f>
        <v>471</v>
      </c>
      <c r="G32" s="482">
        <f>'5.1-13 source'!G34</f>
        <v>870</v>
      </c>
      <c r="H32" s="482">
        <f>'5.1-13 source'!H34</f>
        <v>1664</v>
      </c>
      <c r="I32" s="482">
        <f>'5.1-13 source'!I34</f>
        <v>2031</v>
      </c>
      <c r="J32" s="482">
        <f>'5.1-13 source'!J34</f>
        <v>5</v>
      </c>
      <c r="K32" s="482">
        <f>'5.1-13 source'!K34</f>
        <v>17</v>
      </c>
      <c r="L32" s="482">
        <f>'5.1-13 source'!L34</f>
        <v>6873</v>
      </c>
    </row>
    <row r="33" spans="1:12" ht="15" customHeight="1" x14ac:dyDescent="0.25">
      <c r="A33" s="690"/>
      <c r="B33" s="691"/>
      <c r="C33" s="174" t="s">
        <v>262</v>
      </c>
      <c r="D33" s="420">
        <f>'5.1-13 source'!D35</f>
        <v>139</v>
      </c>
      <c r="E33" s="420">
        <f>'5.1-13 source'!E35</f>
        <v>140</v>
      </c>
      <c r="F33" s="482">
        <f>'5.1-13 source'!F35</f>
        <v>160</v>
      </c>
      <c r="G33" s="482">
        <f>'5.1-13 source'!G35</f>
        <v>132</v>
      </c>
      <c r="H33" s="482">
        <f>'5.1-13 source'!H35</f>
        <v>681</v>
      </c>
      <c r="I33" s="482">
        <f>'5.1-13 source'!I35</f>
        <v>292</v>
      </c>
      <c r="J33" s="482">
        <f>'5.1-13 source'!J35</f>
        <v>2</v>
      </c>
      <c r="K33" s="482">
        <f>'5.1-13 source'!K35</f>
        <v>2</v>
      </c>
      <c r="L33" s="482">
        <f>'5.1-13 source'!L35</f>
        <v>1548</v>
      </c>
    </row>
    <row r="34" spans="1:12" ht="15" customHeight="1" x14ac:dyDescent="0.25">
      <c r="A34" s="690"/>
      <c r="B34" s="691"/>
      <c r="C34" s="401" t="s">
        <v>385</v>
      </c>
      <c r="D34" s="420">
        <f>'5.1-13 source'!D36</f>
        <v>861</v>
      </c>
      <c r="E34" s="420">
        <f>'5.1-13 source'!E36</f>
        <v>1503</v>
      </c>
      <c r="F34" s="482">
        <f>'5.1-13 source'!F36</f>
        <v>1389</v>
      </c>
      <c r="G34" s="482">
        <f>'5.1-13 source'!G36</f>
        <v>1524</v>
      </c>
      <c r="H34" s="482">
        <f>'5.1-13 source'!H36</f>
        <v>8167</v>
      </c>
      <c r="I34" s="482">
        <f>'5.1-13 source'!I36</f>
        <v>10460</v>
      </c>
      <c r="J34" s="482">
        <f>'5.1-13 source'!J36</f>
        <v>27</v>
      </c>
      <c r="K34" s="482">
        <f>'5.1-13 source'!K36</f>
        <v>36</v>
      </c>
      <c r="L34" s="482">
        <f>'5.1-13 source'!L36</f>
        <v>23967</v>
      </c>
    </row>
    <row r="35" spans="1:12" ht="15" customHeight="1" x14ac:dyDescent="0.25">
      <c r="A35" s="690"/>
      <c r="B35" s="691"/>
      <c r="C35" s="174" t="s">
        <v>196</v>
      </c>
      <c r="D35" s="420">
        <f>'5.1-13 source'!D37</f>
        <v>126</v>
      </c>
      <c r="E35" s="420">
        <f>'5.1-13 source'!E37</f>
        <v>22</v>
      </c>
      <c r="F35" s="482">
        <f>'5.1-13 source'!F37</f>
        <v>255</v>
      </c>
      <c r="G35" s="482">
        <f>'5.1-13 source'!G37</f>
        <v>30</v>
      </c>
      <c r="H35" s="482">
        <f>'5.1-13 source'!H37</f>
        <v>507</v>
      </c>
      <c r="I35" s="482">
        <f>'5.1-13 source'!I37</f>
        <v>95</v>
      </c>
      <c r="J35" s="482">
        <f>'5.1-13 source'!J37</f>
        <v>3</v>
      </c>
      <c r="K35" s="482">
        <f>'5.1-13 source'!K37</f>
        <v>0</v>
      </c>
      <c r="L35" s="482">
        <f>'5.1-13 source'!L37</f>
        <v>1038</v>
      </c>
    </row>
    <row r="36" spans="1:12" ht="15" customHeight="1" x14ac:dyDescent="0.25">
      <c r="A36" s="690"/>
      <c r="B36" s="691"/>
      <c r="C36" s="174" t="s">
        <v>197</v>
      </c>
      <c r="D36" s="420">
        <f>'5.1-13 source'!D38</f>
        <v>38</v>
      </c>
      <c r="E36" s="420">
        <f>'5.1-13 source'!E38</f>
        <v>217</v>
      </c>
      <c r="F36" s="482">
        <f>'5.1-13 source'!F38</f>
        <v>27</v>
      </c>
      <c r="G36" s="482">
        <f>'5.1-13 source'!G38</f>
        <v>186</v>
      </c>
      <c r="H36" s="482">
        <f>'5.1-13 source'!H38</f>
        <v>202</v>
      </c>
      <c r="I36" s="482">
        <f>'5.1-13 source'!I38</f>
        <v>1755</v>
      </c>
      <c r="J36" s="482">
        <f>'5.1-13 source'!J38</f>
        <v>0</v>
      </c>
      <c r="K36" s="482">
        <f>'5.1-13 source'!K38</f>
        <v>11</v>
      </c>
      <c r="L36" s="482">
        <f>'5.1-13 source'!L38</f>
        <v>2436</v>
      </c>
    </row>
    <row r="37" spans="1:12" ht="15" customHeight="1" x14ac:dyDescent="0.25">
      <c r="A37" s="690"/>
      <c r="B37" s="691"/>
      <c r="C37" s="174" t="s">
        <v>198</v>
      </c>
      <c r="D37" s="420">
        <f>'5.1-13 source'!D39</f>
        <v>26</v>
      </c>
      <c r="E37" s="420">
        <f>'5.1-13 source'!E39</f>
        <v>35</v>
      </c>
      <c r="F37" s="482">
        <f>'5.1-13 source'!F39</f>
        <v>29</v>
      </c>
      <c r="G37" s="482">
        <f>'5.1-13 source'!G39</f>
        <v>34</v>
      </c>
      <c r="H37" s="482">
        <f>'5.1-13 source'!H39</f>
        <v>171</v>
      </c>
      <c r="I37" s="482">
        <f>'5.1-13 source'!I39</f>
        <v>56</v>
      </c>
      <c r="J37" s="482">
        <f>'5.1-13 source'!J39</f>
        <v>0</v>
      </c>
      <c r="K37" s="482">
        <f>'5.1-13 source'!K39</f>
        <v>0</v>
      </c>
      <c r="L37" s="482">
        <f>'5.1-13 source'!L39</f>
        <v>351</v>
      </c>
    </row>
    <row r="38" spans="1:12" ht="15" customHeight="1" x14ac:dyDescent="0.25">
      <c r="A38" s="690"/>
      <c r="B38" s="691"/>
      <c r="C38" s="174" t="s">
        <v>199</v>
      </c>
      <c r="D38" s="420">
        <f>'5.1-13 source'!D40</f>
        <v>71</v>
      </c>
      <c r="E38" s="420">
        <f>'5.1-13 source'!E40</f>
        <v>49</v>
      </c>
      <c r="F38" s="482">
        <f>'5.1-13 source'!F40</f>
        <v>61</v>
      </c>
      <c r="G38" s="482">
        <f>'5.1-13 source'!G40</f>
        <v>54</v>
      </c>
      <c r="H38" s="482">
        <f>'5.1-13 source'!H40</f>
        <v>421</v>
      </c>
      <c r="I38" s="482">
        <f>'5.1-13 source'!I40</f>
        <v>283</v>
      </c>
      <c r="J38" s="482">
        <f>'5.1-13 source'!J40</f>
        <v>2</v>
      </c>
      <c r="K38" s="482">
        <f>'5.1-13 source'!K40</f>
        <v>2</v>
      </c>
      <c r="L38" s="482">
        <f>'5.1-13 source'!L40</f>
        <v>943</v>
      </c>
    </row>
    <row r="39" spans="1:12" ht="15" customHeight="1" x14ac:dyDescent="0.25">
      <c r="A39" s="690"/>
      <c r="B39" s="691"/>
      <c r="C39" s="174" t="s">
        <v>200</v>
      </c>
      <c r="D39" s="420">
        <f>'5.1-13 source'!D41</f>
        <v>59</v>
      </c>
      <c r="E39" s="420">
        <f>'5.1-13 source'!E41</f>
        <v>84</v>
      </c>
      <c r="F39" s="482">
        <f>'5.1-13 source'!F41</f>
        <v>77</v>
      </c>
      <c r="G39" s="482">
        <f>'5.1-13 source'!G41</f>
        <v>90</v>
      </c>
      <c r="H39" s="482">
        <f>'5.1-13 source'!H41</f>
        <v>522</v>
      </c>
      <c r="I39" s="482">
        <f>'5.1-13 source'!I41</f>
        <v>439</v>
      </c>
      <c r="J39" s="482">
        <f>'5.1-13 source'!J41</f>
        <v>0</v>
      </c>
      <c r="K39" s="482">
        <f>'5.1-13 source'!K41</f>
        <v>0</v>
      </c>
      <c r="L39" s="482">
        <f>'5.1-13 source'!L41</f>
        <v>1271</v>
      </c>
    </row>
    <row r="40" spans="1:12" ht="15" customHeight="1" x14ac:dyDescent="0.25">
      <c r="A40" s="690"/>
      <c r="B40" s="691"/>
      <c r="C40" s="174" t="s">
        <v>201</v>
      </c>
      <c r="D40" s="420">
        <f>'5.1-13 source'!D42</f>
        <v>27</v>
      </c>
      <c r="E40" s="420">
        <f>'5.1-13 source'!E42</f>
        <v>19</v>
      </c>
      <c r="F40" s="482">
        <f>'5.1-13 source'!F42</f>
        <v>38</v>
      </c>
      <c r="G40" s="482">
        <f>'5.1-13 source'!G42</f>
        <v>55</v>
      </c>
      <c r="H40" s="482">
        <f>'5.1-13 source'!H42</f>
        <v>235</v>
      </c>
      <c r="I40" s="482">
        <f>'5.1-13 source'!I42</f>
        <v>188</v>
      </c>
      <c r="J40" s="482">
        <f>'5.1-13 source'!J42</f>
        <v>2</v>
      </c>
      <c r="K40" s="482">
        <f>'5.1-13 source'!K42</f>
        <v>3</v>
      </c>
      <c r="L40" s="482">
        <f>'5.1-13 source'!L42</f>
        <v>567</v>
      </c>
    </row>
    <row r="41" spans="1:12" ht="15" customHeight="1" x14ac:dyDescent="0.25">
      <c r="A41" s="611"/>
      <c r="B41" s="612"/>
      <c r="C41" s="174" t="s">
        <v>202</v>
      </c>
      <c r="D41" s="420">
        <f>'5.1-13 source'!D43</f>
        <v>243</v>
      </c>
      <c r="E41" s="420">
        <f>'5.1-13 source'!E43</f>
        <v>248</v>
      </c>
      <c r="F41" s="482">
        <f>'5.1-13 source'!F43</f>
        <v>213</v>
      </c>
      <c r="G41" s="482">
        <f>'5.1-13 source'!G43</f>
        <v>259</v>
      </c>
      <c r="H41" s="482">
        <f>'5.1-13 source'!H43</f>
        <v>796</v>
      </c>
      <c r="I41" s="482">
        <f>'5.1-13 source'!I43</f>
        <v>735</v>
      </c>
      <c r="J41" s="482">
        <f>'5.1-13 source'!J43</f>
        <v>1</v>
      </c>
      <c r="K41" s="482">
        <f>'5.1-13 source'!K43</f>
        <v>1</v>
      </c>
      <c r="L41" s="482">
        <f>'5.1-13 source'!L43</f>
        <v>2496</v>
      </c>
    </row>
    <row r="42" spans="1:12" ht="15" customHeight="1" x14ac:dyDescent="0.25">
      <c r="A42" s="609" t="s">
        <v>653</v>
      </c>
      <c r="B42" s="610"/>
      <c r="C42" s="176" t="s">
        <v>19</v>
      </c>
      <c r="D42" s="419">
        <f>'5.1-13 source'!D44</f>
        <v>856</v>
      </c>
      <c r="E42" s="419">
        <f>'5.1-13 source'!E44</f>
        <v>3051</v>
      </c>
      <c r="F42" s="425">
        <f>'5.1-13 source'!F44</f>
        <v>974</v>
      </c>
      <c r="G42" s="425">
        <f>'5.1-13 source'!G44</f>
        <v>5197</v>
      </c>
      <c r="H42" s="425">
        <f>'5.1-13 source'!H44</f>
        <v>2910</v>
      </c>
      <c r="I42" s="425">
        <f>'5.1-13 source'!I44</f>
        <v>9971</v>
      </c>
      <c r="J42" s="425">
        <f>'5.1-13 source'!J44</f>
        <v>13</v>
      </c>
      <c r="K42" s="425">
        <f>'5.1-13 source'!K44</f>
        <v>90</v>
      </c>
      <c r="L42" s="425">
        <f>'5.1-13 source'!L44</f>
        <v>23062</v>
      </c>
    </row>
    <row r="43" spans="1:12" ht="15" customHeight="1" x14ac:dyDescent="0.25">
      <c r="A43" s="690"/>
      <c r="B43" s="691"/>
      <c r="C43" s="174" t="s">
        <v>203</v>
      </c>
      <c r="D43" s="420">
        <f>'5.1-13 source'!D45</f>
        <v>235</v>
      </c>
      <c r="E43" s="420">
        <f>'5.1-13 source'!E45</f>
        <v>859</v>
      </c>
      <c r="F43" s="482">
        <f>'5.1-13 source'!F45</f>
        <v>330</v>
      </c>
      <c r="G43" s="482">
        <f>'5.1-13 source'!G45</f>
        <v>1696</v>
      </c>
      <c r="H43" s="482">
        <f>'5.1-13 source'!H45</f>
        <v>944</v>
      </c>
      <c r="I43" s="482">
        <f>'5.1-13 source'!I45</f>
        <v>2330</v>
      </c>
      <c r="J43" s="482">
        <f>'5.1-13 source'!J45</f>
        <v>5</v>
      </c>
      <c r="K43" s="482">
        <f>'5.1-13 source'!K45</f>
        <v>24</v>
      </c>
      <c r="L43" s="482">
        <f>'5.1-13 source'!L45</f>
        <v>6423</v>
      </c>
    </row>
    <row r="44" spans="1:12" ht="15" customHeight="1" x14ac:dyDescent="0.25">
      <c r="A44" s="690"/>
      <c r="B44" s="691"/>
      <c r="C44" s="174" t="s">
        <v>204</v>
      </c>
      <c r="D44" s="420">
        <f>'5.1-13 source'!D46</f>
        <v>350</v>
      </c>
      <c r="E44" s="420">
        <f>'5.1-13 source'!E46</f>
        <v>1513</v>
      </c>
      <c r="F44" s="482">
        <f>'5.1-13 source'!F46</f>
        <v>398</v>
      </c>
      <c r="G44" s="482">
        <f>'5.1-13 source'!G46</f>
        <v>2601</v>
      </c>
      <c r="H44" s="482">
        <f>'5.1-13 source'!H46</f>
        <v>1352</v>
      </c>
      <c r="I44" s="482">
        <f>'5.1-13 source'!I46</f>
        <v>5028</v>
      </c>
      <c r="J44" s="482">
        <f>'5.1-13 source'!J46</f>
        <v>6</v>
      </c>
      <c r="K44" s="482">
        <f>'5.1-13 source'!K46</f>
        <v>46</v>
      </c>
      <c r="L44" s="482">
        <f>'5.1-13 source'!L46</f>
        <v>11294</v>
      </c>
    </row>
    <row r="45" spans="1:12" ht="15" customHeight="1" x14ac:dyDescent="0.25">
      <c r="A45" s="690"/>
      <c r="B45" s="691"/>
      <c r="C45" s="174" t="s">
        <v>205</v>
      </c>
      <c r="D45" s="420">
        <f>'5.1-13 source'!D47</f>
        <v>9</v>
      </c>
      <c r="E45" s="420">
        <f>'5.1-13 source'!E47</f>
        <v>69</v>
      </c>
      <c r="F45" s="482">
        <f>'5.1-13 source'!F47</f>
        <v>21</v>
      </c>
      <c r="G45" s="482">
        <f>'5.1-13 source'!G47</f>
        <v>130</v>
      </c>
      <c r="H45" s="482">
        <f>'5.1-13 source'!H47</f>
        <v>96</v>
      </c>
      <c r="I45" s="482">
        <f>'5.1-13 source'!I47</f>
        <v>542</v>
      </c>
      <c r="J45" s="482">
        <f>'5.1-13 source'!J47</f>
        <v>0</v>
      </c>
      <c r="K45" s="482">
        <f>'5.1-13 source'!K47</f>
        <v>7</v>
      </c>
      <c r="L45" s="482">
        <f>'5.1-13 source'!L47</f>
        <v>874</v>
      </c>
    </row>
    <row r="46" spans="1:12" ht="15" customHeight="1" x14ac:dyDescent="0.25">
      <c r="A46" s="690"/>
      <c r="B46" s="691"/>
      <c r="C46" s="174" t="s">
        <v>206</v>
      </c>
      <c r="D46" s="420">
        <f>'5.1-13 source'!D48</f>
        <v>102</v>
      </c>
      <c r="E46" s="420">
        <f>'5.1-13 source'!E48</f>
        <v>216</v>
      </c>
      <c r="F46" s="482">
        <f>'5.1-13 source'!F48</f>
        <v>97</v>
      </c>
      <c r="G46" s="482">
        <f>'5.1-13 source'!G48</f>
        <v>298</v>
      </c>
      <c r="H46" s="482">
        <f>'5.1-13 source'!H48</f>
        <v>138</v>
      </c>
      <c r="I46" s="482">
        <f>'5.1-13 source'!I48</f>
        <v>300</v>
      </c>
      <c r="J46" s="482">
        <f>'5.1-13 source'!J48</f>
        <v>0</v>
      </c>
      <c r="K46" s="482">
        <f>'5.1-13 source'!K48</f>
        <v>2</v>
      </c>
      <c r="L46" s="482">
        <f>'5.1-13 source'!L48</f>
        <v>1153</v>
      </c>
    </row>
    <row r="47" spans="1:12" ht="15" customHeight="1" x14ac:dyDescent="0.25">
      <c r="A47" s="690"/>
      <c r="B47" s="691"/>
      <c r="C47" s="174" t="s">
        <v>207</v>
      </c>
      <c r="D47" s="420">
        <f>'5.1-13 source'!D49</f>
        <v>10</v>
      </c>
      <c r="E47" s="420">
        <f>'5.1-13 source'!E49</f>
        <v>26</v>
      </c>
      <c r="F47" s="482">
        <f>'5.1-13 source'!F49</f>
        <v>9</v>
      </c>
      <c r="G47" s="482">
        <f>'5.1-13 source'!G49</f>
        <v>26</v>
      </c>
      <c r="H47" s="482">
        <f>'5.1-13 source'!H49</f>
        <v>25</v>
      </c>
      <c r="I47" s="482">
        <f>'5.1-13 source'!I49</f>
        <v>61</v>
      </c>
      <c r="J47" s="482">
        <f>'5.1-13 source'!J49</f>
        <v>0</v>
      </c>
      <c r="K47" s="482">
        <f>'5.1-13 source'!K49</f>
        <v>0</v>
      </c>
      <c r="L47" s="482">
        <f>'5.1-13 source'!L49</f>
        <v>157</v>
      </c>
    </row>
    <row r="48" spans="1:12" ht="15" customHeight="1" x14ac:dyDescent="0.25">
      <c r="A48" s="690"/>
      <c r="B48" s="691"/>
      <c r="C48" s="174" t="s">
        <v>208</v>
      </c>
      <c r="D48" s="420">
        <f>'5.1-13 source'!D50</f>
        <v>66</v>
      </c>
      <c r="E48" s="420">
        <f>'5.1-13 source'!E50</f>
        <v>115</v>
      </c>
      <c r="F48" s="482">
        <f>'5.1-13 source'!F50</f>
        <v>40</v>
      </c>
      <c r="G48" s="482">
        <f>'5.1-13 source'!G50</f>
        <v>82</v>
      </c>
      <c r="H48" s="482">
        <f>'5.1-13 source'!H50</f>
        <v>77</v>
      </c>
      <c r="I48" s="482">
        <f>'5.1-13 source'!I50</f>
        <v>257</v>
      </c>
      <c r="J48" s="482">
        <f>'5.1-13 source'!J50</f>
        <v>2</v>
      </c>
      <c r="K48" s="482">
        <f>'5.1-13 source'!K50</f>
        <v>4</v>
      </c>
      <c r="L48" s="482">
        <f>'5.1-13 source'!L50</f>
        <v>643</v>
      </c>
    </row>
    <row r="49" spans="1:12" ht="15" customHeight="1" x14ac:dyDescent="0.25">
      <c r="A49" s="690"/>
      <c r="B49" s="691"/>
      <c r="C49" s="401" t="s">
        <v>386</v>
      </c>
      <c r="D49" s="420">
        <f>'5.1-13 source'!D51</f>
        <v>32</v>
      </c>
      <c r="E49" s="420">
        <f>'5.1-13 source'!E51</f>
        <v>111</v>
      </c>
      <c r="F49" s="482">
        <f>'5.1-13 source'!F51</f>
        <v>36</v>
      </c>
      <c r="G49" s="482">
        <f>'5.1-13 source'!G51</f>
        <v>181</v>
      </c>
      <c r="H49" s="482">
        <f>'5.1-13 source'!H51</f>
        <v>190</v>
      </c>
      <c r="I49" s="482">
        <f>'5.1-13 source'!I51</f>
        <v>1218</v>
      </c>
      <c r="J49" s="482">
        <f>'5.1-13 source'!J51</f>
        <v>0</v>
      </c>
      <c r="K49" s="482">
        <f>'5.1-13 source'!K51</f>
        <v>2</v>
      </c>
      <c r="L49" s="482">
        <f>'5.1-13 source'!L51</f>
        <v>1770</v>
      </c>
    </row>
    <row r="50" spans="1:12" ht="15" customHeight="1" x14ac:dyDescent="0.25">
      <c r="A50" s="611"/>
      <c r="B50" s="612"/>
      <c r="C50" s="174" t="s">
        <v>209</v>
      </c>
      <c r="D50" s="420">
        <f>'5.1-13 source'!D52</f>
        <v>52</v>
      </c>
      <c r="E50" s="420">
        <f>'5.1-13 source'!E52</f>
        <v>142</v>
      </c>
      <c r="F50" s="482">
        <f>'5.1-13 source'!F52</f>
        <v>43</v>
      </c>
      <c r="G50" s="482">
        <f>'5.1-13 source'!G52</f>
        <v>183</v>
      </c>
      <c r="H50" s="482">
        <f>'5.1-13 source'!H52</f>
        <v>88</v>
      </c>
      <c r="I50" s="482">
        <f>'5.1-13 source'!I52</f>
        <v>235</v>
      </c>
      <c r="J50" s="482">
        <f>'5.1-13 source'!J52</f>
        <v>0</v>
      </c>
      <c r="K50" s="482">
        <f>'5.1-13 source'!K52</f>
        <v>5</v>
      </c>
      <c r="L50" s="482">
        <f>'5.1-13 source'!L52</f>
        <v>748</v>
      </c>
    </row>
    <row r="51" spans="1:12" ht="15" customHeight="1" x14ac:dyDescent="0.25">
      <c r="A51" s="556" t="s">
        <v>404</v>
      </c>
      <c r="B51" s="678"/>
      <c r="C51" s="678"/>
      <c r="D51" s="678"/>
      <c r="E51" s="678"/>
      <c r="F51" s="678"/>
      <c r="G51" s="678"/>
      <c r="H51" s="678"/>
      <c r="I51" s="678"/>
      <c r="J51" s="678"/>
      <c r="K51" s="678"/>
      <c r="L51" s="678"/>
    </row>
    <row r="52" spans="1:12" ht="25.5" customHeight="1" x14ac:dyDescent="0.25">
      <c r="A52" s="562" t="s">
        <v>654</v>
      </c>
      <c r="B52" s="583"/>
      <c r="C52" s="583"/>
      <c r="D52" s="583"/>
      <c r="E52" s="583"/>
      <c r="F52" s="583"/>
      <c r="G52" s="583"/>
      <c r="H52" s="583"/>
      <c r="I52" s="583"/>
      <c r="J52" s="583"/>
      <c r="K52" s="583"/>
      <c r="L52" s="583"/>
    </row>
    <row r="53" spans="1:12" ht="15" customHeight="1" x14ac:dyDescent="0.25">
      <c r="A53" s="562" t="s">
        <v>305</v>
      </c>
      <c r="B53" s="583"/>
      <c r="C53" s="583"/>
      <c r="D53" s="583"/>
      <c r="E53" s="583"/>
      <c r="F53" s="583"/>
      <c r="G53" s="583"/>
      <c r="H53" s="583"/>
      <c r="I53" s="583"/>
      <c r="J53" s="583"/>
      <c r="K53" s="583"/>
      <c r="L53" s="583"/>
    </row>
    <row r="54" spans="1:12" ht="15" customHeight="1" x14ac:dyDescent="0.25">
      <c r="A54" s="562"/>
      <c r="B54" s="583"/>
      <c r="C54" s="583"/>
      <c r="D54" s="583"/>
      <c r="E54" s="583"/>
      <c r="F54" s="583"/>
      <c r="G54" s="583"/>
      <c r="H54" s="583"/>
      <c r="I54" s="583"/>
      <c r="J54" s="583"/>
      <c r="K54" s="583"/>
      <c r="L54" s="583"/>
    </row>
    <row r="55" spans="1:12" x14ac:dyDescent="0.25">
      <c r="A55" s="562"/>
      <c r="B55" s="583"/>
      <c r="C55" s="583"/>
      <c r="D55" s="583"/>
      <c r="E55" s="583"/>
      <c r="F55" s="583"/>
      <c r="G55" s="583"/>
      <c r="H55" s="583"/>
      <c r="I55" s="583"/>
      <c r="J55" s="583"/>
      <c r="K55" s="583"/>
      <c r="L55" s="583"/>
    </row>
  </sheetData>
  <mergeCells count="19">
    <mergeCell ref="A30:B41"/>
    <mergeCell ref="A42:B50"/>
    <mergeCell ref="A55:L55"/>
    <mergeCell ref="A51:L51"/>
    <mergeCell ref="A52:L52"/>
    <mergeCell ref="A53:L53"/>
    <mergeCell ref="A54:L54"/>
    <mergeCell ref="A1:L1"/>
    <mergeCell ref="A3:B5"/>
    <mergeCell ref="A6:A29"/>
    <mergeCell ref="B6:B21"/>
    <mergeCell ref="B22:B29"/>
    <mergeCell ref="C3:C5"/>
    <mergeCell ref="D3:K3"/>
    <mergeCell ref="L3:L5"/>
    <mergeCell ref="F4:G4"/>
    <mergeCell ref="H4:I4"/>
    <mergeCell ref="J4:K4"/>
    <mergeCell ref="D4:E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7"/>
  </sheetPr>
  <dimension ref="A1:L58"/>
  <sheetViews>
    <sheetView workbookViewId="0">
      <pane xSplit="3" ySplit="5" topLeftCell="D12" activePane="bottomRight" state="frozen"/>
      <selection activeCell="L34" sqref="L34"/>
      <selection pane="topRight" activeCell="L34" sqref="L34"/>
      <selection pane="bottomLeft" activeCell="L34" sqref="L34"/>
      <selection pane="bottomRight" activeCell="F47" sqref="F47"/>
    </sheetView>
  </sheetViews>
  <sheetFormatPr baseColWidth="10" defaultColWidth="11.42578125" defaultRowHeight="15" x14ac:dyDescent="0.25"/>
  <cols>
    <col min="1" max="1" width="11.42578125" style="65"/>
    <col min="2" max="2" width="15.140625" style="65" customWidth="1"/>
    <col min="3" max="3" width="40.5703125" style="65" customWidth="1"/>
    <col min="4" max="12" width="9.7109375" style="65" customWidth="1"/>
    <col min="13" max="16384" width="11.42578125" style="65"/>
  </cols>
  <sheetData>
    <row r="1" spans="1:12" s="88" customFormat="1" x14ac:dyDescent="0.25">
      <c r="A1" s="552"/>
      <c r="B1" s="552"/>
      <c r="C1" s="552"/>
      <c r="D1" s="552"/>
      <c r="E1" s="552"/>
      <c r="F1" s="552"/>
      <c r="G1" s="552"/>
      <c r="H1" s="552"/>
      <c r="I1" s="552"/>
      <c r="J1" s="552"/>
      <c r="K1" s="552"/>
      <c r="L1" s="552"/>
    </row>
    <row r="2" spans="1:12" s="88" customFormat="1" x14ac:dyDescent="0.25">
      <c r="A2" s="173"/>
      <c r="B2" s="173"/>
      <c r="C2" s="182"/>
      <c r="D2" s="182"/>
      <c r="E2" s="182"/>
      <c r="F2" s="182"/>
      <c r="G2" s="182"/>
      <c r="H2" s="182"/>
      <c r="I2" s="182"/>
      <c r="J2" s="182"/>
      <c r="K2" s="182"/>
      <c r="L2" s="182"/>
    </row>
    <row r="3" spans="1:12" s="141" customFormat="1" ht="21.75" customHeight="1" x14ac:dyDescent="0.25">
      <c r="A3" s="683"/>
      <c r="B3" s="684"/>
      <c r="C3" s="605" t="s">
        <v>256</v>
      </c>
      <c r="D3" s="591" t="s">
        <v>215</v>
      </c>
      <c r="E3" s="592"/>
      <c r="F3" s="592"/>
      <c r="G3" s="592"/>
      <c r="H3" s="592"/>
      <c r="I3" s="592"/>
      <c r="J3" s="592"/>
      <c r="K3" s="592"/>
      <c r="L3" s="692" t="s">
        <v>216</v>
      </c>
    </row>
    <row r="4" spans="1:12" s="141" customFormat="1" ht="21.75" customHeight="1" x14ac:dyDescent="0.25">
      <c r="A4" s="685"/>
      <c r="B4" s="686"/>
      <c r="C4" s="605"/>
      <c r="D4" s="579" t="s">
        <v>254</v>
      </c>
      <c r="E4" s="579"/>
      <c r="F4" s="579" t="s">
        <v>180</v>
      </c>
      <c r="G4" s="579"/>
      <c r="H4" s="579" t="s">
        <v>181</v>
      </c>
      <c r="I4" s="579"/>
      <c r="J4" s="579" t="s">
        <v>375</v>
      </c>
      <c r="K4" s="579"/>
      <c r="L4" s="693"/>
    </row>
    <row r="5" spans="1:12" s="141" customFormat="1" ht="30" customHeight="1" x14ac:dyDescent="0.25">
      <c r="A5" s="687"/>
      <c r="B5" s="688"/>
      <c r="C5" s="605"/>
      <c r="D5" s="75" t="s">
        <v>87</v>
      </c>
      <c r="E5" s="75" t="s">
        <v>88</v>
      </c>
      <c r="F5" s="75" t="s">
        <v>87</v>
      </c>
      <c r="G5" s="75" t="s">
        <v>88</v>
      </c>
      <c r="H5" s="75" t="s">
        <v>87</v>
      </c>
      <c r="I5" s="75" t="s">
        <v>88</v>
      </c>
      <c r="J5" s="75" t="s">
        <v>87</v>
      </c>
      <c r="K5" s="75" t="s">
        <v>88</v>
      </c>
      <c r="L5" s="694"/>
    </row>
    <row r="6" spans="1:12" ht="21" customHeight="1" x14ac:dyDescent="0.25">
      <c r="A6" s="605" t="s">
        <v>241</v>
      </c>
      <c r="B6" s="605" t="s">
        <v>210</v>
      </c>
      <c r="C6" s="78" t="s">
        <v>111</v>
      </c>
      <c r="D6" s="170">
        <v>13756</v>
      </c>
      <c r="E6" s="170">
        <v>16016</v>
      </c>
      <c r="F6" s="170">
        <v>5972</v>
      </c>
      <c r="G6" s="170">
        <v>6375</v>
      </c>
      <c r="H6" s="170">
        <v>4848</v>
      </c>
      <c r="I6" s="170">
        <v>7929</v>
      </c>
      <c r="J6" s="170" t="s">
        <v>402</v>
      </c>
      <c r="K6" s="170" t="s">
        <v>402</v>
      </c>
      <c r="L6" s="170">
        <v>54896</v>
      </c>
    </row>
    <row r="7" spans="1:12" ht="21" customHeight="1" x14ac:dyDescent="0.25">
      <c r="A7" s="605"/>
      <c r="B7" s="605"/>
      <c r="C7" s="78" t="s">
        <v>58</v>
      </c>
      <c r="D7" s="170">
        <v>10991</v>
      </c>
      <c r="E7" s="170">
        <v>14661</v>
      </c>
      <c r="F7" s="170">
        <v>3922</v>
      </c>
      <c r="G7" s="170">
        <v>5085</v>
      </c>
      <c r="H7" s="170">
        <v>2324</v>
      </c>
      <c r="I7" s="170">
        <v>5657</v>
      </c>
      <c r="J7" s="170" t="s">
        <v>402</v>
      </c>
      <c r="K7" s="170" t="s">
        <v>402</v>
      </c>
      <c r="L7" s="170">
        <v>42640</v>
      </c>
    </row>
    <row r="8" spans="1:12" ht="21" customHeight="1" x14ac:dyDescent="0.25">
      <c r="A8" s="605"/>
      <c r="B8" s="605"/>
      <c r="C8" s="401" t="s">
        <v>182</v>
      </c>
      <c r="D8" s="205">
        <v>41</v>
      </c>
      <c r="E8" s="205">
        <v>13</v>
      </c>
      <c r="F8" s="205">
        <v>15</v>
      </c>
      <c r="G8" s="205">
        <v>26</v>
      </c>
      <c r="H8" s="205">
        <v>28</v>
      </c>
      <c r="I8" s="205">
        <v>75</v>
      </c>
      <c r="J8" s="172" t="s">
        <v>402</v>
      </c>
      <c r="K8" s="172" t="s">
        <v>402</v>
      </c>
      <c r="L8" s="172">
        <v>198</v>
      </c>
    </row>
    <row r="9" spans="1:12" ht="21" customHeight="1" x14ac:dyDescent="0.25">
      <c r="A9" s="605"/>
      <c r="B9" s="605"/>
      <c r="C9" s="401" t="s">
        <v>376</v>
      </c>
      <c r="D9" s="205">
        <v>343</v>
      </c>
      <c r="E9" s="205">
        <v>182</v>
      </c>
      <c r="F9" s="205">
        <v>284</v>
      </c>
      <c r="G9" s="205">
        <v>265</v>
      </c>
      <c r="H9" s="205">
        <v>48</v>
      </c>
      <c r="I9" s="205">
        <v>156</v>
      </c>
      <c r="J9" s="172" t="s">
        <v>402</v>
      </c>
      <c r="K9" s="172" t="s">
        <v>402</v>
      </c>
      <c r="L9" s="172">
        <v>1278</v>
      </c>
    </row>
    <row r="10" spans="1:12" ht="21" customHeight="1" x14ac:dyDescent="0.25">
      <c r="A10" s="605"/>
      <c r="B10" s="605"/>
      <c r="C10" s="401" t="s">
        <v>377</v>
      </c>
      <c r="D10" s="205">
        <v>88</v>
      </c>
      <c r="E10" s="205">
        <v>87</v>
      </c>
      <c r="F10" s="205">
        <v>47</v>
      </c>
      <c r="G10" s="205">
        <v>61</v>
      </c>
      <c r="H10" s="205">
        <v>80</v>
      </c>
      <c r="I10" s="205">
        <v>77</v>
      </c>
      <c r="J10" s="172" t="s">
        <v>402</v>
      </c>
      <c r="K10" s="172" t="s">
        <v>402</v>
      </c>
      <c r="L10" s="172">
        <v>440</v>
      </c>
    </row>
    <row r="11" spans="1:12" ht="21" customHeight="1" x14ac:dyDescent="0.25">
      <c r="A11" s="605"/>
      <c r="B11" s="605"/>
      <c r="C11" s="401" t="s">
        <v>378</v>
      </c>
      <c r="D11" s="205">
        <v>179</v>
      </c>
      <c r="E11" s="205">
        <v>77</v>
      </c>
      <c r="F11" s="205">
        <v>176</v>
      </c>
      <c r="G11" s="205">
        <v>206</v>
      </c>
      <c r="H11" s="205">
        <v>150</v>
      </c>
      <c r="I11" s="205">
        <v>451</v>
      </c>
      <c r="J11" s="172" t="s">
        <v>402</v>
      </c>
      <c r="K11" s="172" t="s">
        <v>402</v>
      </c>
      <c r="L11" s="172">
        <v>1239</v>
      </c>
    </row>
    <row r="12" spans="1:12" ht="21" customHeight="1" x14ac:dyDescent="0.25">
      <c r="A12" s="605"/>
      <c r="B12" s="605"/>
      <c r="C12" s="401" t="s">
        <v>379</v>
      </c>
      <c r="D12" s="205">
        <v>354</v>
      </c>
      <c r="E12" s="205">
        <v>143</v>
      </c>
      <c r="F12" s="205">
        <v>513</v>
      </c>
      <c r="G12" s="205">
        <v>307</v>
      </c>
      <c r="H12" s="205">
        <v>397</v>
      </c>
      <c r="I12" s="205">
        <v>374</v>
      </c>
      <c r="J12" s="205" t="s">
        <v>402</v>
      </c>
      <c r="K12" s="172" t="s">
        <v>402</v>
      </c>
      <c r="L12" s="172">
        <v>2088</v>
      </c>
    </row>
    <row r="13" spans="1:12" ht="21" customHeight="1" x14ac:dyDescent="0.25">
      <c r="A13" s="605"/>
      <c r="B13" s="605"/>
      <c r="C13" s="148" t="s">
        <v>183</v>
      </c>
      <c r="D13" s="216">
        <v>167</v>
      </c>
      <c r="E13" s="216">
        <v>57</v>
      </c>
      <c r="F13" s="216">
        <v>63</v>
      </c>
      <c r="G13" s="216">
        <v>23</v>
      </c>
      <c r="H13" s="216">
        <v>11</v>
      </c>
      <c r="I13" s="216">
        <v>42</v>
      </c>
      <c r="J13" s="216" t="s">
        <v>402</v>
      </c>
      <c r="K13" s="266" t="s">
        <v>402</v>
      </c>
      <c r="L13" s="266">
        <v>363</v>
      </c>
    </row>
    <row r="14" spans="1:12" ht="21" customHeight="1" x14ac:dyDescent="0.25">
      <c r="A14" s="605"/>
      <c r="B14" s="605"/>
      <c r="C14" s="401" t="s">
        <v>380</v>
      </c>
      <c r="D14" s="205">
        <v>997</v>
      </c>
      <c r="E14" s="205">
        <v>874</v>
      </c>
      <c r="F14" s="205">
        <v>818</v>
      </c>
      <c r="G14" s="205">
        <v>2025</v>
      </c>
      <c r="H14" s="205">
        <v>396</v>
      </c>
      <c r="I14" s="205">
        <v>1110</v>
      </c>
      <c r="J14" s="172" t="s">
        <v>402</v>
      </c>
      <c r="K14" s="172" t="s">
        <v>402</v>
      </c>
      <c r="L14" s="172">
        <v>6220</v>
      </c>
    </row>
    <row r="15" spans="1:12" ht="21" customHeight="1" x14ac:dyDescent="0.25">
      <c r="A15" s="605"/>
      <c r="B15" s="605"/>
      <c r="C15" s="401" t="s">
        <v>381</v>
      </c>
      <c r="D15" s="205">
        <v>7516</v>
      </c>
      <c r="E15" s="205">
        <v>12158</v>
      </c>
      <c r="F15" s="205">
        <v>291</v>
      </c>
      <c r="G15" s="205">
        <v>908</v>
      </c>
      <c r="H15" s="205">
        <v>424</v>
      </c>
      <c r="I15" s="205">
        <v>1702</v>
      </c>
      <c r="J15" s="172" t="s">
        <v>402</v>
      </c>
      <c r="K15" s="172" t="s">
        <v>402</v>
      </c>
      <c r="L15" s="172">
        <v>22999</v>
      </c>
    </row>
    <row r="16" spans="1:12" ht="21" customHeight="1" x14ac:dyDescent="0.25">
      <c r="A16" s="605"/>
      <c r="B16" s="605"/>
      <c r="C16" s="401" t="s">
        <v>184</v>
      </c>
      <c r="D16" s="205">
        <v>384</v>
      </c>
      <c r="E16" s="205">
        <v>312</v>
      </c>
      <c r="F16" s="205">
        <v>83</v>
      </c>
      <c r="G16" s="205">
        <v>110</v>
      </c>
      <c r="H16" s="205">
        <v>8</v>
      </c>
      <c r="I16" s="205">
        <v>9</v>
      </c>
      <c r="J16" s="172" t="s">
        <v>402</v>
      </c>
      <c r="K16" s="172" t="s">
        <v>402</v>
      </c>
      <c r="L16" s="172">
        <v>906</v>
      </c>
    </row>
    <row r="17" spans="1:12" ht="21" customHeight="1" x14ac:dyDescent="0.25">
      <c r="A17" s="605"/>
      <c r="B17" s="605"/>
      <c r="C17" s="401" t="s">
        <v>382</v>
      </c>
      <c r="D17" s="205">
        <v>612</v>
      </c>
      <c r="E17" s="205">
        <v>264</v>
      </c>
      <c r="F17" s="205">
        <v>1514</v>
      </c>
      <c r="G17" s="205">
        <v>520</v>
      </c>
      <c r="H17" s="205">
        <v>216</v>
      </c>
      <c r="I17" s="205">
        <v>782</v>
      </c>
      <c r="J17" s="205" t="s">
        <v>402</v>
      </c>
      <c r="K17" s="205" t="s">
        <v>402</v>
      </c>
      <c r="L17" s="172">
        <v>3908</v>
      </c>
    </row>
    <row r="18" spans="1:12" ht="21" customHeight="1" x14ac:dyDescent="0.25">
      <c r="A18" s="605"/>
      <c r="B18" s="605"/>
      <c r="C18" s="401" t="s">
        <v>185</v>
      </c>
      <c r="D18" s="205">
        <v>250</v>
      </c>
      <c r="E18" s="205">
        <v>326</v>
      </c>
      <c r="F18" s="205">
        <v>77</v>
      </c>
      <c r="G18" s="205">
        <v>364</v>
      </c>
      <c r="H18" s="205">
        <v>530</v>
      </c>
      <c r="I18" s="205">
        <v>589</v>
      </c>
      <c r="J18" s="205" t="s">
        <v>402</v>
      </c>
      <c r="K18" s="205" t="s">
        <v>402</v>
      </c>
      <c r="L18" s="172">
        <v>2136</v>
      </c>
    </row>
    <row r="19" spans="1:12" ht="21" customHeight="1" x14ac:dyDescent="0.25">
      <c r="A19" s="605"/>
      <c r="B19" s="605"/>
      <c r="C19" s="401" t="s">
        <v>383</v>
      </c>
      <c r="D19" s="205">
        <v>8</v>
      </c>
      <c r="E19" s="205">
        <v>6</v>
      </c>
      <c r="F19" s="205">
        <v>5</v>
      </c>
      <c r="G19" s="205">
        <v>8</v>
      </c>
      <c r="H19" s="205">
        <v>12</v>
      </c>
      <c r="I19" s="205">
        <v>13</v>
      </c>
      <c r="J19" s="172" t="s">
        <v>402</v>
      </c>
      <c r="K19" s="172" t="s">
        <v>402</v>
      </c>
      <c r="L19" s="172">
        <v>52</v>
      </c>
    </row>
    <row r="20" spans="1:12" ht="21" customHeight="1" x14ac:dyDescent="0.25">
      <c r="A20" s="605"/>
      <c r="B20" s="605"/>
      <c r="C20" s="401" t="s">
        <v>384</v>
      </c>
      <c r="D20" s="205">
        <v>219</v>
      </c>
      <c r="E20" s="205">
        <v>219</v>
      </c>
      <c r="F20" s="205">
        <v>99</v>
      </c>
      <c r="G20" s="205">
        <v>285</v>
      </c>
      <c r="H20" s="205">
        <v>33</v>
      </c>
      <c r="I20" s="205">
        <v>319</v>
      </c>
      <c r="J20" s="172" t="s">
        <v>402</v>
      </c>
      <c r="K20" s="172" t="s">
        <v>402</v>
      </c>
      <c r="L20" s="172">
        <v>1174</v>
      </c>
    </row>
    <row r="21" spans="1:12" ht="21" customHeight="1" x14ac:dyDescent="0.25">
      <c r="A21" s="605"/>
      <c r="B21" s="605"/>
      <c r="C21" s="401" t="s">
        <v>186</v>
      </c>
      <c r="D21" s="205">
        <v>1077</v>
      </c>
      <c r="E21" s="205">
        <v>670</v>
      </c>
      <c r="F21" s="172">
        <v>337</v>
      </c>
      <c r="G21" s="205">
        <v>232</v>
      </c>
      <c r="H21" s="172">
        <v>2503</v>
      </c>
      <c r="I21" s="172">
        <v>2245</v>
      </c>
      <c r="J21" s="172" t="s">
        <v>402</v>
      </c>
      <c r="K21" s="172" t="s">
        <v>402</v>
      </c>
      <c r="L21" s="205">
        <v>7064</v>
      </c>
    </row>
    <row r="22" spans="1:12" ht="21" customHeight="1" x14ac:dyDescent="0.25">
      <c r="A22" s="605"/>
      <c r="B22" s="605"/>
      <c r="C22" s="401" t="s">
        <v>187</v>
      </c>
      <c r="D22" s="205">
        <v>1688</v>
      </c>
      <c r="E22" s="205">
        <v>685</v>
      </c>
      <c r="F22" s="172">
        <v>1713</v>
      </c>
      <c r="G22" s="172">
        <v>1058</v>
      </c>
      <c r="H22" s="172">
        <v>23</v>
      </c>
      <c r="I22" s="172">
        <v>27</v>
      </c>
      <c r="J22" s="172" t="s">
        <v>402</v>
      </c>
      <c r="K22" s="172" t="s">
        <v>402</v>
      </c>
      <c r="L22" s="205">
        <v>5194</v>
      </c>
    </row>
    <row r="23" spans="1:12" ht="21" customHeight="1" x14ac:dyDescent="0.25">
      <c r="A23" s="605"/>
      <c r="B23" s="605" t="s">
        <v>211</v>
      </c>
      <c r="C23" s="78" t="s">
        <v>188</v>
      </c>
      <c r="D23" s="199">
        <v>1455</v>
      </c>
      <c r="E23" s="267">
        <v>107</v>
      </c>
      <c r="F23" s="199">
        <v>6098</v>
      </c>
      <c r="G23" s="199">
        <v>923</v>
      </c>
      <c r="H23" s="199">
        <v>2861</v>
      </c>
      <c r="I23" s="199">
        <v>506</v>
      </c>
      <c r="J23" s="170" t="s">
        <v>402</v>
      </c>
      <c r="K23" s="170" t="s">
        <v>402</v>
      </c>
      <c r="L23" s="199">
        <v>11950</v>
      </c>
    </row>
    <row r="24" spans="1:12" ht="21" customHeight="1" x14ac:dyDescent="0.25">
      <c r="A24" s="605"/>
      <c r="B24" s="605"/>
      <c r="C24" s="74" t="s">
        <v>189</v>
      </c>
      <c r="D24" s="199">
        <v>151</v>
      </c>
      <c r="E24" s="267">
        <v>2</v>
      </c>
      <c r="F24" s="199">
        <v>0</v>
      </c>
      <c r="G24" s="199">
        <v>0</v>
      </c>
      <c r="H24" s="199">
        <v>0</v>
      </c>
      <c r="I24" s="199">
        <v>0</v>
      </c>
      <c r="J24" s="279" t="s">
        <v>402</v>
      </c>
      <c r="K24" s="279" t="s">
        <v>402</v>
      </c>
      <c r="L24" s="199">
        <v>153</v>
      </c>
    </row>
    <row r="25" spans="1:12" ht="21" customHeight="1" x14ac:dyDescent="0.25">
      <c r="A25" s="605"/>
      <c r="B25" s="605"/>
      <c r="C25" s="74" t="s">
        <v>190</v>
      </c>
      <c r="D25" s="199">
        <v>674</v>
      </c>
      <c r="E25" s="267">
        <v>73</v>
      </c>
      <c r="F25" s="199">
        <v>0</v>
      </c>
      <c r="G25" s="199">
        <v>0</v>
      </c>
      <c r="H25" s="199">
        <v>0</v>
      </c>
      <c r="I25" s="199">
        <v>0</v>
      </c>
      <c r="J25" s="279" t="s">
        <v>402</v>
      </c>
      <c r="K25" s="279" t="s">
        <v>402</v>
      </c>
      <c r="L25" s="199">
        <v>747</v>
      </c>
    </row>
    <row r="26" spans="1:12" ht="21" customHeight="1" x14ac:dyDescent="0.25">
      <c r="A26" s="605"/>
      <c r="B26" s="605"/>
      <c r="C26" s="74" t="s">
        <v>191</v>
      </c>
      <c r="D26" s="199">
        <v>295</v>
      </c>
      <c r="E26" s="267">
        <v>26</v>
      </c>
      <c r="F26" s="199">
        <v>0</v>
      </c>
      <c r="G26" s="199">
        <v>0</v>
      </c>
      <c r="H26" s="199">
        <v>0</v>
      </c>
      <c r="I26" s="199">
        <v>0</v>
      </c>
      <c r="J26" s="172" t="s">
        <v>402</v>
      </c>
      <c r="K26" s="172" t="s">
        <v>402</v>
      </c>
      <c r="L26" s="199">
        <v>321</v>
      </c>
    </row>
    <row r="27" spans="1:12" ht="21" customHeight="1" x14ac:dyDescent="0.25">
      <c r="A27" s="605"/>
      <c r="B27" s="605"/>
      <c r="C27" s="74" t="s">
        <v>60</v>
      </c>
      <c r="D27" s="199">
        <v>0</v>
      </c>
      <c r="E27" s="267">
        <v>0</v>
      </c>
      <c r="F27" s="199">
        <v>3633</v>
      </c>
      <c r="G27" s="199">
        <v>656</v>
      </c>
      <c r="H27" s="199">
        <v>0</v>
      </c>
      <c r="I27" s="199">
        <v>0</v>
      </c>
      <c r="J27" s="172" t="s">
        <v>402</v>
      </c>
      <c r="K27" s="172" t="s">
        <v>402</v>
      </c>
      <c r="L27" s="199">
        <v>4289</v>
      </c>
    </row>
    <row r="28" spans="1:12" ht="21" customHeight="1" x14ac:dyDescent="0.25">
      <c r="A28" s="605"/>
      <c r="B28" s="605"/>
      <c r="C28" s="74" t="s">
        <v>59</v>
      </c>
      <c r="D28" s="199">
        <v>0</v>
      </c>
      <c r="E28" s="267">
        <v>0</v>
      </c>
      <c r="F28" s="199">
        <v>0</v>
      </c>
      <c r="G28" s="199">
        <v>0</v>
      </c>
      <c r="H28" s="199">
        <v>2861</v>
      </c>
      <c r="I28" s="199">
        <v>506</v>
      </c>
      <c r="J28" s="172" t="s">
        <v>402</v>
      </c>
      <c r="K28" s="172" t="s">
        <v>402</v>
      </c>
      <c r="L28" s="199">
        <v>3367</v>
      </c>
    </row>
    <row r="29" spans="1:12" ht="21" customHeight="1" x14ac:dyDescent="0.25">
      <c r="A29" s="605"/>
      <c r="B29" s="605"/>
      <c r="C29" s="74" t="s">
        <v>192</v>
      </c>
      <c r="D29" s="199">
        <v>335</v>
      </c>
      <c r="E29" s="267">
        <v>6</v>
      </c>
      <c r="F29" s="199">
        <v>2465</v>
      </c>
      <c r="G29" s="199">
        <v>267</v>
      </c>
      <c r="H29" s="199">
        <v>0</v>
      </c>
      <c r="I29" s="199">
        <v>0</v>
      </c>
      <c r="J29" s="172" t="s">
        <v>402</v>
      </c>
      <c r="K29" s="172" t="s">
        <v>402</v>
      </c>
      <c r="L29" s="172">
        <v>3073</v>
      </c>
    </row>
    <row r="30" spans="1:12" x14ac:dyDescent="0.25">
      <c r="A30" s="605"/>
      <c r="B30" s="605"/>
      <c r="C30" s="74" t="s">
        <v>193</v>
      </c>
      <c r="D30" s="199">
        <v>1120</v>
      </c>
      <c r="E30" s="267">
        <v>101</v>
      </c>
      <c r="F30" s="199">
        <v>3633</v>
      </c>
      <c r="G30" s="199">
        <v>656</v>
      </c>
      <c r="H30" s="199">
        <v>2861</v>
      </c>
      <c r="I30" s="199">
        <v>506</v>
      </c>
      <c r="J30" s="172" t="s">
        <v>402</v>
      </c>
      <c r="K30" s="172" t="s">
        <v>402</v>
      </c>
      <c r="L30" s="172">
        <v>8877</v>
      </c>
    </row>
    <row r="31" spans="1:12" ht="29.25" customHeight="1" x14ac:dyDescent="0.25">
      <c r="A31" s="605" t="s">
        <v>109</v>
      </c>
      <c r="B31" s="605" t="s">
        <v>214</v>
      </c>
      <c r="C31" s="695"/>
      <c r="D31" s="170">
        <v>2907</v>
      </c>
      <c r="E31" s="170">
        <v>6899</v>
      </c>
      <c r="F31" s="170">
        <v>3754</v>
      </c>
      <c r="G31" s="170">
        <v>8506</v>
      </c>
      <c r="H31" s="170">
        <v>17041</v>
      </c>
      <c r="I31" s="170">
        <v>27414</v>
      </c>
      <c r="J31" s="199">
        <v>56</v>
      </c>
      <c r="K31" s="199">
        <v>162</v>
      </c>
      <c r="L31" s="170">
        <v>66739</v>
      </c>
    </row>
    <row r="32" spans="1:12" ht="21" customHeight="1" x14ac:dyDescent="0.25">
      <c r="A32" s="605"/>
      <c r="B32" s="605" t="s">
        <v>212</v>
      </c>
      <c r="C32" s="78" t="s">
        <v>16</v>
      </c>
      <c r="D32" s="170">
        <v>2051</v>
      </c>
      <c r="E32" s="170">
        <v>3848</v>
      </c>
      <c r="F32" s="170">
        <v>2780</v>
      </c>
      <c r="G32" s="170">
        <v>3309</v>
      </c>
      <c r="H32" s="170">
        <v>14131</v>
      </c>
      <c r="I32" s="170">
        <v>17443</v>
      </c>
      <c r="J32" s="199">
        <v>43</v>
      </c>
      <c r="K32" s="199">
        <v>72</v>
      </c>
      <c r="L32" s="170">
        <v>43677</v>
      </c>
    </row>
    <row r="33" spans="1:12" ht="21" customHeight="1" x14ac:dyDescent="0.25">
      <c r="A33" s="605"/>
      <c r="B33" s="605"/>
      <c r="C33" s="74" t="s">
        <v>194</v>
      </c>
      <c r="D33" s="172">
        <v>64</v>
      </c>
      <c r="E33" s="172">
        <v>113</v>
      </c>
      <c r="F33" s="172">
        <v>60</v>
      </c>
      <c r="G33" s="172">
        <v>75</v>
      </c>
      <c r="H33" s="172">
        <v>765</v>
      </c>
      <c r="I33" s="172">
        <v>1109</v>
      </c>
      <c r="J33" s="199">
        <v>1</v>
      </c>
      <c r="K33" s="199">
        <v>0</v>
      </c>
      <c r="L33" s="172">
        <v>2187</v>
      </c>
    </row>
    <row r="34" spans="1:12" ht="21" customHeight="1" x14ac:dyDescent="0.25">
      <c r="A34" s="605"/>
      <c r="B34" s="605"/>
      <c r="C34" s="74" t="s">
        <v>195</v>
      </c>
      <c r="D34" s="172">
        <v>397</v>
      </c>
      <c r="E34" s="172">
        <v>1418</v>
      </c>
      <c r="F34" s="172">
        <v>471</v>
      </c>
      <c r="G34" s="172">
        <v>870</v>
      </c>
      <c r="H34" s="172">
        <v>1664</v>
      </c>
      <c r="I34" s="172">
        <v>2031</v>
      </c>
      <c r="J34" s="199">
        <v>5</v>
      </c>
      <c r="K34" s="199">
        <v>17</v>
      </c>
      <c r="L34" s="172">
        <v>6873</v>
      </c>
    </row>
    <row r="35" spans="1:12" ht="21" customHeight="1" x14ac:dyDescent="0.25">
      <c r="A35" s="605"/>
      <c r="B35" s="605"/>
      <c r="C35" s="74" t="s">
        <v>262</v>
      </c>
      <c r="D35" s="172">
        <v>139</v>
      </c>
      <c r="E35" s="172">
        <v>140</v>
      </c>
      <c r="F35" s="172">
        <v>160</v>
      </c>
      <c r="G35" s="172">
        <v>132</v>
      </c>
      <c r="H35" s="172">
        <v>681</v>
      </c>
      <c r="I35" s="172">
        <v>292</v>
      </c>
      <c r="J35" s="199">
        <v>2</v>
      </c>
      <c r="K35" s="199">
        <v>2</v>
      </c>
      <c r="L35" s="172">
        <v>1548</v>
      </c>
    </row>
    <row r="36" spans="1:12" s="77" customFormat="1" ht="21" customHeight="1" x14ac:dyDescent="0.25">
      <c r="A36" s="605"/>
      <c r="B36" s="605"/>
      <c r="C36" s="174" t="s">
        <v>385</v>
      </c>
      <c r="D36" s="172">
        <v>861</v>
      </c>
      <c r="E36" s="172">
        <v>1503</v>
      </c>
      <c r="F36" s="172">
        <v>1389</v>
      </c>
      <c r="G36" s="172">
        <v>1524</v>
      </c>
      <c r="H36" s="172">
        <v>8167</v>
      </c>
      <c r="I36" s="172">
        <v>10460</v>
      </c>
      <c r="J36" s="199">
        <v>27</v>
      </c>
      <c r="K36" s="199">
        <v>36</v>
      </c>
      <c r="L36" s="172">
        <v>23967</v>
      </c>
    </row>
    <row r="37" spans="1:12" ht="21" customHeight="1" x14ac:dyDescent="0.25">
      <c r="A37" s="605"/>
      <c r="B37" s="605"/>
      <c r="C37" s="74" t="s">
        <v>196</v>
      </c>
      <c r="D37" s="172">
        <v>126</v>
      </c>
      <c r="E37" s="172">
        <v>22</v>
      </c>
      <c r="F37" s="172">
        <v>255</v>
      </c>
      <c r="G37" s="172">
        <v>30</v>
      </c>
      <c r="H37" s="172">
        <v>507</v>
      </c>
      <c r="I37" s="172">
        <v>95</v>
      </c>
      <c r="J37" s="199">
        <v>3</v>
      </c>
      <c r="K37" s="199">
        <v>0</v>
      </c>
      <c r="L37" s="172">
        <v>1038</v>
      </c>
    </row>
    <row r="38" spans="1:12" ht="21" customHeight="1" x14ac:dyDescent="0.25">
      <c r="A38" s="605"/>
      <c r="B38" s="605"/>
      <c r="C38" s="74" t="s">
        <v>197</v>
      </c>
      <c r="D38" s="172">
        <v>38</v>
      </c>
      <c r="E38" s="172">
        <v>217</v>
      </c>
      <c r="F38" s="172">
        <v>27</v>
      </c>
      <c r="G38" s="172">
        <v>186</v>
      </c>
      <c r="H38" s="172">
        <v>202</v>
      </c>
      <c r="I38" s="172">
        <v>1755</v>
      </c>
      <c r="J38" s="199">
        <v>0</v>
      </c>
      <c r="K38" s="199">
        <v>11</v>
      </c>
      <c r="L38" s="172">
        <v>2436</v>
      </c>
    </row>
    <row r="39" spans="1:12" ht="21" customHeight="1" x14ac:dyDescent="0.25">
      <c r="A39" s="605"/>
      <c r="B39" s="605"/>
      <c r="C39" s="74" t="s">
        <v>198</v>
      </c>
      <c r="D39" s="172">
        <v>26</v>
      </c>
      <c r="E39" s="172">
        <v>35</v>
      </c>
      <c r="F39" s="172">
        <v>29</v>
      </c>
      <c r="G39" s="172">
        <v>34</v>
      </c>
      <c r="H39" s="172">
        <v>171</v>
      </c>
      <c r="I39" s="172">
        <v>56</v>
      </c>
      <c r="J39" s="199">
        <v>0</v>
      </c>
      <c r="K39" s="199">
        <v>0</v>
      </c>
      <c r="L39" s="172">
        <v>351</v>
      </c>
    </row>
    <row r="40" spans="1:12" ht="21" customHeight="1" x14ac:dyDescent="0.25">
      <c r="A40" s="605"/>
      <c r="B40" s="605"/>
      <c r="C40" s="74" t="s">
        <v>199</v>
      </c>
      <c r="D40" s="172">
        <v>71</v>
      </c>
      <c r="E40" s="172">
        <v>49</v>
      </c>
      <c r="F40" s="172">
        <v>61</v>
      </c>
      <c r="G40" s="172">
        <v>54</v>
      </c>
      <c r="H40" s="172">
        <v>421</v>
      </c>
      <c r="I40" s="172">
        <v>283</v>
      </c>
      <c r="J40" s="199">
        <v>2</v>
      </c>
      <c r="K40" s="199">
        <v>2</v>
      </c>
      <c r="L40" s="172">
        <v>943</v>
      </c>
    </row>
    <row r="41" spans="1:12" ht="21" customHeight="1" x14ac:dyDescent="0.25">
      <c r="A41" s="605"/>
      <c r="B41" s="605"/>
      <c r="C41" s="74" t="s">
        <v>433</v>
      </c>
      <c r="D41" s="172">
        <v>59</v>
      </c>
      <c r="E41" s="172">
        <v>84</v>
      </c>
      <c r="F41" s="172">
        <v>77</v>
      </c>
      <c r="G41" s="172">
        <v>90</v>
      </c>
      <c r="H41" s="172">
        <v>522</v>
      </c>
      <c r="I41" s="172">
        <v>439</v>
      </c>
      <c r="J41" s="199">
        <v>0</v>
      </c>
      <c r="K41" s="199">
        <v>0</v>
      </c>
      <c r="L41" s="172">
        <v>1271</v>
      </c>
    </row>
    <row r="42" spans="1:12" ht="21" customHeight="1" x14ac:dyDescent="0.25">
      <c r="A42" s="605"/>
      <c r="B42" s="605"/>
      <c r="C42" s="74" t="s">
        <v>201</v>
      </c>
      <c r="D42" s="172">
        <v>27</v>
      </c>
      <c r="E42" s="172">
        <v>19</v>
      </c>
      <c r="F42" s="172">
        <v>38</v>
      </c>
      <c r="G42" s="172">
        <v>55</v>
      </c>
      <c r="H42" s="172">
        <v>235</v>
      </c>
      <c r="I42" s="172">
        <v>188</v>
      </c>
      <c r="J42" s="199">
        <v>2</v>
      </c>
      <c r="K42" s="199">
        <v>3</v>
      </c>
      <c r="L42" s="172">
        <v>567</v>
      </c>
    </row>
    <row r="43" spans="1:12" ht="21" customHeight="1" x14ac:dyDescent="0.25">
      <c r="A43" s="605"/>
      <c r="B43" s="605"/>
      <c r="C43" s="74" t="s">
        <v>202</v>
      </c>
      <c r="D43" s="172">
        <v>243</v>
      </c>
      <c r="E43" s="172">
        <v>248</v>
      </c>
      <c r="F43" s="172">
        <v>213</v>
      </c>
      <c r="G43" s="172">
        <v>259</v>
      </c>
      <c r="H43" s="172">
        <v>796</v>
      </c>
      <c r="I43" s="172">
        <v>735</v>
      </c>
      <c r="J43" s="199">
        <v>1</v>
      </c>
      <c r="K43" s="199">
        <v>1</v>
      </c>
      <c r="L43" s="172">
        <v>2496</v>
      </c>
    </row>
    <row r="44" spans="1:12" ht="21" customHeight="1" x14ac:dyDescent="0.25">
      <c r="A44" s="605"/>
      <c r="B44" s="605" t="s">
        <v>213</v>
      </c>
      <c r="C44" s="78" t="s">
        <v>19</v>
      </c>
      <c r="D44" s="170">
        <v>856</v>
      </c>
      <c r="E44" s="170">
        <v>3051</v>
      </c>
      <c r="F44" s="170">
        <v>974</v>
      </c>
      <c r="G44" s="170">
        <v>5197</v>
      </c>
      <c r="H44" s="170">
        <v>2910</v>
      </c>
      <c r="I44" s="170">
        <v>9971</v>
      </c>
      <c r="J44" s="199">
        <v>13</v>
      </c>
      <c r="K44" s="199">
        <v>90</v>
      </c>
      <c r="L44" s="170">
        <v>23062</v>
      </c>
    </row>
    <row r="45" spans="1:12" ht="21" customHeight="1" x14ac:dyDescent="0.25">
      <c r="A45" s="605"/>
      <c r="B45" s="605"/>
      <c r="C45" s="74" t="s">
        <v>203</v>
      </c>
      <c r="D45" s="172">
        <v>235</v>
      </c>
      <c r="E45" s="172">
        <v>859</v>
      </c>
      <c r="F45" s="172">
        <v>330</v>
      </c>
      <c r="G45" s="172">
        <v>1696</v>
      </c>
      <c r="H45" s="172">
        <v>944</v>
      </c>
      <c r="I45" s="172">
        <v>2330</v>
      </c>
      <c r="J45" s="199">
        <v>5</v>
      </c>
      <c r="K45" s="199">
        <v>24</v>
      </c>
      <c r="L45" s="172">
        <v>6423</v>
      </c>
    </row>
    <row r="46" spans="1:12" ht="21" customHeight="1" x14ac:dyDescent="0.25">
      <c r="A46" s="605"/>
      <c r="B46" s="605"/>
      <c r="C46" s="74" t="s">
        <v>204</v>
      </c>
      <c r="D46" s="172">
        <v>350</v>
      </c>
      <c r="E46" s="172">
        <v>1513</v>
      </c>
      <c r="F46" s="172">
        <v>398</v>
      </c>
      <c r="G46" s="172">
        <v>2601</v>
      </c>
      <c r="H46" s="172">
        <v>1352</v>
      </c>
      <c r="I46" s="172">
        <v>5028</v>
      </c>
      <c r="J46" s="199">
        <v>6</v>
      </c>
      <c r="K46" s="199">
        <v>46</v>
      </c>
      <c r="L46" s="172">
        <v>11294</v>
      </c>
    </row>
    <row r="47" spans="1:12" ht="21" customHeight="1" x14ac:dyDescent="0.25">
      <c r="A47" s="605"/>
      <c r="B47" s="605"/>
      <c r="C47" s="74" t="s">
        <v>205</v>
      </c>
      <c r="D47" s="172">
        <v>9</v>
      </c>
      <c r="E47" s="172">
        <v>69</v>
      </c>
      <c r="F47" s="172">
        <v>21</v>
      </c>
      <c r="G47" s="172">
        <v>130</v>
      </c>
      <c r="H47" s="172">
        <v>96</v>
      </c>
      <c r="I47" s="172">
        <v>542</v>
      </c>
      <c r="J47" s="199">
        <v>0</v>
      </c>
      <c r="K47" s="199">
        <v>7</v>
      </c>
      <c r="L47" s="172">
        <v>874</v>
      </c>
    </row>
    <row r="48" spans="1:12" ht="21" customHeight="1" x14ac:dyDescent="0.25">
      <c r="A48" s="605"/>
      <c r="B48" s="605"/>
      <c r="C48" s="74" t="s">
        <v>206</v>
      </c>
      <c r="D48" s="172">
        <v>102</v>
      </c>
      <c r="E48" s="172">
        <v>216</v>
      </c>
      <c r="F48" s="172">
        <v>97</v>
      </c>
      <c r="G48" s="172">
        <v>298</v>
      </c>
      <c r="H48" s="172">
        <v>138</v>
      </c>
      <c r="I48" s="172">
        <v>300</v>
      </c>
      <c r="J48" s="199">
        <v>0</v>
      </c>
      <c r="K48" s="199">
        <v>2</v>
      </c>
      <c r="L48" s="172">
        <v>1153</v>
      </c>
    </row>
    <row r="49" spans="1:12" ht="21" customHeight="1" x14ac:dyDescent="0.25">
      <c r="A49" s="605"/>
      <c r="B49" s="605"/>
      <c r="C49" s="74" t="s">
        <v>434</v>
      </c>
      <c r="D49" s="172">
        <v>10</v>
      </c>
      <c r="E49" s="172">
        <v>26</v>
      </c>
      <c r="F49" s="172">
        <v>9</v>
      </c>
      <c r="G49" s="172">
        <v>26</v>
      </c>
      <c r="H49" s="172">
        <v>25</v>
      </c>
      <c r="I49" s="172">
        <v>61</v>
      </c>
      <c r="J49" s="199">
        <v>0</v>
      </c>
      <c r="K49" s="199">
        <v>0</v>
      </c>
      <c r="L49" s="172">
        <v>157</v>
      </c>
    </row>
    <row r="50" spans="1:12" ht="21" customHeight="1" x14ac:dyDescent="0.25">
      <c r="A50" s="605"/>
      <c r="B50" s="605"/>
      <c r="C50" s="74" t="s">
        <v>208</v>
      </c>
      <c r="D50" s="172">
        <v>66</v>
      </c>
      <c r="E50" s="172">
        <v>115</v>
      </c>
      <c r="F50" s="172">
        <v>40</v>
      </c>
      <c r="G50" s="172">
        <v>82</v>
      </c>
      <c r="H50" s="172">
        <v>77</v>
      </c>
      <c r="I50" s="172">
        <v>257</v>
      </c>
      <c r="J50" s="199">
        <v>2</v>
      </c>
      <c r="K50" s="199">
        <v>4</v>
      </c>
      <c r="L50" s="172">
        <v>643</v>
      </c>
    </row>
    <row r="51" spans="1:12" ht="21" customHeight="1" x14ac:dyDescent="0.25">
      <c r="A51" s="605"/>
      <c r="B51" s="605"/>
      <c r="C51" s="74" t="s">
        <v>386</v>
      </c>
      <c r="D51" s="172">
        <v>32</v>
      </c>
      <c r="E51" s="172">
        <v>111</v>
      </c>
      <c r="F51" s="172">
        <v>36</v>
      </c>
      <c r="G51" s="172">
        <v>181</v>
      </c>
      <c r="H51" s="172">
        <v>190</v>
      </c>
      <c r="I51" s="172">
        <v>1218</v>
      </c>
      <c r="J51" s="199">
        <v>0</v>
      </c>
      <c r="K51" s="199">
        <v>2</v>
      </c>
      <c r="L51" s="172">
        <v>1770</v>
      </c>
    </row>
    <row r="52" spans="1:12" ht="21" customHeight="1" x14ac:dyDescent="0.25">
      <c r="A52" s="605"/>
      <c r="B52" s="605"/>
      <c r="C52" s="74" t="s">
        <v>209</v>
      </c>
      <c r="D52" s="172">
        <v>52</v>
      </c>
      <c r="E52" s="172">
        <v>142</v>
      </c>
      <c r="F52" s="172">
        <v>43</v>
      </c>
      <c r="G52" s="172">
        <v>183</v>
      </c>
      <c r="H52" s="172">
        <v>88</v>
      </c>
      <c r="I52" s="172">
        <v>235</v>
      </c>
      <c r="J52" s="199">
        <v>0</v>
      </c>
      <c r="K52" s="199">
        <v>5</v>
      </c>
      <c r="L52" s="172">
        <v>748</v>
      </c>
    </row>
    <row r="53" spans="1:12" ht="15" customHeight="1" x14ac:dyDescent="0.25">
      <c r="A53" s="556" t="str">
        <f>'5.1-1 source'!A53:I53</f>
        <v>Sources : DGFiP - SRE, CNRACL et FSPOEIE.</v>
      </c>
      <c r="B53" s="584"/>
      <c r="C53" s="584"/>
      <c r="D53" s="584"/>
      <c r="E53" s="584"/>
      <c r="F53" s="584"/>
      <c r="G53" s="584"/>
      <c r="H53" s="584"/>
      <c r="I53" s="584"/>
      <c r="J53" s="584"/>
      <c r="K53" s="584"/>
      <c r="L53" s="584"/>
    </row>
    <row r="54" spans="1:12" ht="45" customHeight="1" x14ac:dyDescent="0.25">
      <c r="A54" s="582" t="str">
        <f>'5.1-1 source'!A54:I54</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54" s="587"/>
      <c r="C54" s="587"/>
      <c r="D54" s="587"/>
      <c r="E54" s="587"/>
      <c r="F54" s="587"/>
      <c r="G54" s="587"/>
      <c r="H54" s="587"/>
      <c r="I54" s="587"/>
      <c r="J54" s="587"/>
      <c r="K54" s="587"/>
      <c r="L54" s="587"/>
    </row>
    <row r="55" spans="1:12" s="77" customFormat="1" ht="15.75" customHeight="1" x14ac:dyDescent="0.25">
      <c r="A55" s="562" t="s">
        <v>305</v>
      </c>
      <c r="B55" s="587"/>
      <c r="C55" s="587"/>
      <c r="D55" s="587"/>
      <c r="E55" s="587"/>
      <c r="F55" s="587"/>
      <c r="G55" s="587"/>
      <c r="H55" s="587"/>
      <c r="I55" s="587"/>
      <c r="J55" s="587"/>
      <c r="K55" s="587"/>
      <c r="L55" s="587"/>
    </row>
    <row r="56" spans="1:12" x14ac:dyDescent="0.25">
      <c r="A56" s="562"/>
      <c r="B56" s="587"/>
      <c r="C56" s="587"/>
      <c r="D56" s="587"/>
      <c r="E56" s="587"/>
      <c r="F56" s="587"/>
      <c r="G56" s="587"/>
      <c r="H56" s="587"/>
      <c r="I56" s="587"/>
      <c r="J56" s="587"/>
      <c r="K56" s="587"/>
      <c r="L56" s="587"/>
    </row>
    <row r="58" spans="1:12" x14ac:dyDescent="0.25">
      <c r="A58" s="66"/>
      <c r="B58" s="27"/>
      <c r="C58" s="27"/>
      <c r="D58" s="27"/>
      <c r="E58" s="27"/>
      <c r="F58" s="27"/>
    </row>
  </sheetData>
  <mergeCells count="20">
    <mergeCell ref="D3:K3"/>
    <mergeCell ref="L3:L5"/>
    <mergeCell ref="A1:L1"/>
    <mergeCell ref="A6:A30"/>
    <mergeCell ref="A31:A52"/>
    <mergeCell ref="B6:B22"/>
    <mergeCell ref="B23:B30"/>
    <mergeCell ref="B31:C31"/>
    <mergeCell ref="C3:C5"/>
    <mergeCell ref="B32:B43"/>
    <mergeCell ref="B44:B52"/>
    <mergeCell ref="A3:B5"/>
    <mergeCell ref="A56:L56"/>
    <mergeCell ref="D4:E4"/>
    <mergeCell ref="F4:G4"/>
    <mergeCell ref="H4:I4"/>
    <mergeCell ref="J4:K4"/>
    <mergeCell ref="A53:L53"/>
    <mergeCell ref="A54:L54"/>
    <mergeCell ref="A55:L5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3" tint="0.79998168889431442"/>
  </sheetPr>
  <dimension ref="A1:N212"/>
  <sheetViews>
    <sheetView zoomScaleNormal="100" workbookViewId="0">
      <pane xSplit="2" ySplit="4" topLeftCell="C38" activePane="bottomRight" state="frozen"/>
      <selection pane="topRight" activeCell="C1" sqref="C1"/>
      <selection pane="bottomLeft" activeCell="A5" sqref="A5"/>
      <selection pane="bottomRight" activeCell="B27" sqref="B27"/>
    </sheetView>
  </sheetViews>
  <sheetFormatPr baseColWidth="10" defaultColWidth="11.42578125" defaultRowHeight="15" x14ac:dyDescent="0.25"/>
  <cols>
    <col min="1" max="1" width="10.7109375" style="33" customWidth="1"/>
    <col min="2" max="2" width="70.7109375" style="33" customWidth="1"/>
    <col min="3" max="11" width="4.7109375" style="33" customWidth="1"/>
    <col min="12" max="12" width="9.85546875" style="33" customWidth="1"/>
    <col min="13" max="13" width="12.7109375" style="33" customWidth="1"/>
    <col min="14" max="14" width="6.42578125" style="33" customWidth="1"/>
    <col min="15" max="16384" width="11.42578125" style="59"/>
  </cols>
  <sheetData>
    <row r="1" spans="1:13" s="306" customFormat="1" x14ac:dyDescent="0.25">
      <c r="A1" s="91" t="s">
        <v>25</v>
      </c>
      <c r="B1" s="91"/>
      <c r="C1" s="85"/>
      <c r="D1" s="85"/>
      <c r="E1" s="85"/>
      <c r="F1" s="85"/>
      <c r="G1" s="85"/>
      <c r="H1" s="85"/>
      <c r="I1" s="85"/>
      <c r="J1" s="85"/>
      <c r="K1" s="85"/>
      <c r="L1" s="85"/>
      <c r="M1" s="85"/>
    </row>
    <row r="2" spans="1:13" s="306" customFormat="1" x14ac:dyDescent="0.25">
      <c r="A2" s="91"/>
      <c r="B2" s="91"/>
      <c r="C2" s="85"/>
      <c r="D2" s="85"/>
      <c r="E2" s="85"/>
      <c r="F2" s="85"/>
      <c r="G2" s="85"/>
      <c r="H2" s="85"/>
      <c r="I2" s="85"/>
      <c r="J2" s="85"/>
      <c r="K2" s="85"/>
      <c r="L2" s="85"/>
      <c r="M2" s="85"/>
    </row>
    <row r="3" spans="1:13" s="41" customFormat="1" ht="26.25" customHeight="1" x14ac:dyDescent="0.2">
      <c r="A3" s="1"/>
      <c r="B3" s="45"/>
      <c r="C3" s="1"/>
      <c r="D3" s="1"/>
      <c r="E3" s="1"/>
      <c r="F3" s="1"/>
      <c r="G3" s="1"/>
      <c r="H3" s="1"/>
      <c r="I3" s="1"/>
      <c r="J3" s="1"/>
      <c r="K3" s="1"/>
      <c r="L3" s="1"/>
      <c r="M3" s="1"/>
    </row>
    <row r="4" spans="1:13" s="41" customFormat="1" ht="135" x14ac:dyDescent="0.2">
      <c r="A4" s="1"/>
      <c r="B4" s="67"/>
      <c r="C4" s="106" t="s">
        <v>266</v>
      </c>
      <c r="D4" s="106" t="s">
        <v>499</v>
      </c>
      <c r="E4" s="106" t="s">
        <v>26</v>
      </c>
      <c r="F4" s="106" t="s">
        <v>500</v>
      </c>
      <c r="G4" s="106" t="s">
        <v>364</v>
      </c>
      <c r="H4" s="118" t="s">
        <v>501</v>
      </c>
      <c r="I4" s="107" t="s">
        <v>502</v>
      </c>
      <c r="J4" s="107" t="s">
        <v>27</v>
      </c>
      <c r="K4" s="107" t="s">
        <v>503</v>
      </c>
      <c r="L4" s="107" t="s">
        <v>265</v>
      </c>
      <c r="M4" s="1"/>
    </row>
    <row r="5" spans="1:13" s="41" customFormat="1" ht="25.5" customHeight="1" x14ac:dyDescent="0.2">
      <c r="A5" s="558" t="s">
        <v>3</v>
      </c>
      <c r="B5" s="108" t="s">
        <v>635</v>
      </c>
      <c r="C5" s="109" t="s">
        <v>28</v>
      </c>
      <c r="D5" s="301"/>
      <c r="E5" s="301"/>
      <c r="F5" s="301"/>
      <c r="G5" s="119"/>
      <c r="H5" s="123"/>
      <c r="I5" s="109" t="s">
        <v>28</v>
      </c>
      <c r="J5" s="301"/>
      <c r="K5" s="301"/>
      <c r="L5" s="301"/>
      <c r="M5" s="43"/>
    </row>
    <row r="6" spans="1:13" s="41" customFormat="1" ht="11.25" x14ac:dyDescent="0.2">
      <c r="A6" s="558"/>
      <c r="B6" s="110" t="s">
        <v>504</v>
      </c>
      <c r="C6" s="109" t="s">
        <v>28</v>
      </c>
      <c r="D6" s="301"/>
      <c r="E6" s="301"/>
      <c r="F6" s="301"/>
      <c r="G6" s="119"/>
      <c r="H6" s="123"/>
      <c r="I6" s="109" t="s">
        <v>28</v>
      </c>
      <c r="J6" s="301"/>
      <c r="K6" s="301"/>
      <c r="L6" s="301"/>
      <c r="M6" s="43"/>
    </row>
    <row r="7" spans="1:13" s="41" customFormat="1" ht="11.25" x14ac:dyDescent="0.2">
      <c r="A7" s="558"/>
      <c r="B7" s="110" t="s">
        <v>52</v>
      </c>
      <c r="C7" s="109"/>
      <c r="D7" s="301"/>
      <c r="E7" s="109" t="s">
        <v>28</v>
      </c>
      <c r="F7" s="301"/>
      <c r="G7" s="119"/>
      <c r="H7" s="124" t="s">
        <v>28</v>
      </c>
      <c r="I7" s="301"/>
      <c r="J7" s="301"/>
      <c r="K7" s="301"/>
      <c r="L7" s="301"/>
      <c r="M7" s="43"/>
    </row>
    <row r="8" spans="1:13" s="41" customFormat="1" ht="11.25" x14ac:dyDescent="0.2">
      <c r="A8" s="558"/>
      <c r="B8" s="110" t="s">
        <v>505</v>
      </c>
      <c r="C8" s="301"/>
      <c r="D8" s="301"/>
      <c r="E8" s="301"/>
      <c r="F8" s="109" t="s">
        <v>28</v>
      </c>
      <c r="G8" s="120"/>
      <c r="H8" s="123"/>
      <c r="I8" s="301"/>
      <c r="J8" s="301"/>
      <c r="K8" s="301"/>
      <c r="L8" s="301"/>
      <c r="M8" s="43"/>
    </row>
    <row r="9" spans="1:13" s="41" customFormat="1" ht="11.25" x14ac:dyDescent="0.2">
      <c r="A9" s="558"/>
      <c r="B9" s="110" t="s">
        <v>29</v>
      </c>
      <c r="C9" s="109"/>
      <c r="D9" s="301"/>
      <c r="E9" s="109" t="s">
        <v>28</v>
      </c>
      <c r="F9" s="301"/>
      <c r="G9" s="119"/>
      <c r="H9" s="124" t="s">
        <v>28</v>
      </c>
      <c r="I9" s="109"/>
      <c r="J9" s="301"/>
      <c r="K9" s="301"/>
      <c r="L9" s="301"/>
      <c r="M9" s="43"/>
    </row>
    <row r="10" spans="1:13" s="41" customFormat="1" ht="11.25" customHeight="1" x14ac:dyDescent="0.2">
      <c r="A10" s="559" t="s">
        <v>30</v>
      </c>
      <c r="B10" s="111" t="s">
        <v>506</v>
      </c>
      <c r="C10" s="112"/>
      <c r="D10" s="113" t="s">
        <v>28</v>
      </c>
      <c r="E10" s="112"/>
      <c r="F10" s="112"/>
      <c r="G10" s="121"/>
      <c r="H10" s="125"/>
      <c r="I10" s="113" t="s">
        <v>28</v>
      </c>
      <c r="J10" s="112"/>
      <c r="K10" s="112"/>
      <c r="L10" s="112"/>
      <c r="M10" s="43"/>
    </row>
    <row r="11" spans="1:13" s="41" customFormat="1" ht="11.25" x14ac:dyDescent="0.2">
      <c r="A11" s="559"/>
      <c r="B11" s="111" t="s">
        <v>507</v>
      </c>
      <c r="C11" s="112"/>
      <c r="D11" s="112"/>
      <c r="E11" s="113" t="s">
        <v>28</v>
      </c>
      <c r="F11" s="112"/>
      <c r="G11" s="121"/>
      <c r="H11" s="126" t="s">
        <v>28</v>
      </c>
      <c r="I11" s="112"/>
      <c r="J11" s="112"/>
      <c r="K11" s="112"/>
      <c r="L11" s="112"/>
      <c r="M11" s="43"/>
    </row>
    <row r="12" spans="1:13" s="41" customFormat="1" ht="11.25" x14ac:dyDescent="0.2">
      <c r="A12" s="559"/>
      <c r="B12" s="111" t="s">
        <v>508</v>
      </c>
      <c r="C12" s="112"/>
      <c r="D12" s="113" t="s">
        <v>28</v>
      </c>
      <c r="E12" s="112"/>
      <c r="F12" s="112"/>
      <c r="G12" s="121"/>
      <c r="H12" s="125"/>
      <c r="I12" s="113" t="s">
        <v>28</v>
      </c>
      <c r="J12" s="112"/>
      <c r="K12" s="112"/>
      <c r="L12" s="112"/>
      <c r="M12" s="43"/>
    </row>
    <row r="13" spans="1:13" s="41" customFormat="1" ht="11.25" x14ac:dyDescent="0.2">
      <c r="A13" s="559"/>
      <c r="B13" s="114" t="s">
        <v>57</v>
      </c>
      <c r="C13" s="112"/>
      <c r="D13" s="112"/>
      <c r="E13" s="113" t="s">
        <v>28</v>
      </c>
      <c r="F13" s="112"/>
      <c r="G13" s="121"/>
      <c r="H13" s="126" t="s">
        <v>28</v>
      </c>
      <c r="I13" s="112"/>
      <c r="J13" s="112"/>
      <c r="K13" s="112"/>
      <c r="L13" s="112"/>
      <c r="M13" s="43"/>
    </row>
    <row r="14" spans="1:13" s="41" customFormat="1" ht="11.25" x14ac:dyDescent="0.2">
      <c r="A14" s="559"/>
      <c r="B14" s="114" t="s">
        <v>509</v>
      </c>
      <c r="C14" s="112"/>
      <c r="D14" s="112"/>
      <c r="E14" s="113" t="s">
        <v>28</v>
      </c>
      <c r="F14" s="112"/>
      <c r="G14" s="121"/>
      <c r="H14" s="126" t="s">
        <v>28</v>
      </c>
      <c r="I14" s="112"/>
      <c r="J14" s="112"/>
      <c r="K14" s="112"/>
      <c r="L14" s="112"/>
      <c r="M14" s="43"/>
    </row>
    <row r="15" spans="1:13" s="41" customFormat="1" ht="11.25" x14ac:dyDescent="0.2">
      <c r="A15" s="559"/>
      <c r="B15" s="114" t="s">
        <v>31</v>
      </c>
      <c r="C15" s="112"/>
      <c r="D15" s="112"/>
      <c r="E15" s="113" t="s">
        <v>28</v>
      </c>
      <c r="F15" s="112"/>
      <c r="G15" s="121"/>
      <c r="H15" s="126" t="s">
        <v>28</v>
      </c>
      <c r="I15" s="112"/>
      <c r="J15" s="112"/>
      <c r="K15" s="112"/>
      <c r="L15" s="112"/>
      <c r="M15" s="43"/>
    </row>
    <row r="16" spans="1:13" s="41" customFormat="1" ht="11.25" x14ac:dyDescent="0.2">
      <c r="A16" s="559"/>
      <c r="B16" s="114" t="s">
        <v>32</v>
      </c>
      <c r="C16" s="113"/>
      <c r="D16" s="112"/>
      <c r="E16" s="113" t="s">
        <v>28</v>
      </c>
      <c r="F16" s="112"/>
      <c r="G16" s="121"/>
      <c r="H16" s="126" t="s">
        <v>28</v>
      </c>
      <c r="I16" s="113"/>
      <c r="J16" s="112"/>
      <c r="K16" s="112"/>
      <c r="L16" s="112"/>
      <c r="M16" s="43"/>
    </row>
    <row r="17" spans="1:14" s="41" customFormat="1" ht="11.25" customHeight="1" x14ac:dyDescent="0.2">
      <c r="A17" s="558" t="s">
        <v>33</v>
      </c>
      <c r="B17" s="110" t="s">
        <v>34</v>
      </c>
      <c r="C17" s="560" t="s">
        <v>35</v>
      </c>
      <c r="D17" s="560"/>
      <c r="E17" s="560"/>
      <c r="F17" s="560"/>
      <c r="G17" s="560"/>
      <c r="H17" s="560"/>
      <c r="I17" s="560"/>
      <c r="J17" s="560"/>
      <c r="K17" s="560"/>
      <c r="L17" s="560"/>
      <c r="M17" s="43"/>
    </row>
    <row r="18" spans="1:14" s="41" customFormat="1" ht="11.25" x14ac:dyDescent="0.2">
      <c r="A18" s="558"/>
      <c r="B18" s="110" t="s">
        <v>36</v>
      </c>
      <c r="C18" s="560" t="s">
        <v>37</v>
      </c>
      <c r="D18" s="560"/>
      <c r="E18" s="560"/>
      <c r="F18" s="560"/>
      <c r="G18" s="560"/>
      <c r="H18" s="560"/>
      <c r="I18" s="560"/>
      <c r="J18" s="560"/>
      <c r="K18" s="560"/>
      <c r="L18" s="560"/>
      <c r="M18" s="43"/>
    </row>
    <row r="19" spans="1:14" s="41" customFormat="1" ht="11.25" customHeight="1" x14ac:dyDescent="0.2">
      <c r="A19" s="558"/>
      <c r="B19" s="110" t="s">
        <v>510</v>
      </c>
      <c r="C19" s="561" t="s">
        <v>516</v>
      </c>
      <c r="D19" s="561"/>
      <c r="E19" s="561"/>
      <c r="F19" s="561"/>
      <c r="G19" s="561"/>
      <c r="H19" s="561"/>
      <c r="I19" s="561"/>
      <c r="J19" s="561"/>
      <c r="K19" s="561"/>
      <c r="L19" s="561"/>
      <c r="M19" s="43"/>
    </row>
    <row r="20" spans="1:14" s="41" customFormat="1" ht="11.25" customHeight="1" x14ac:dyDescent="0.2">
      <c r="A20" s="558"/>
      <c r="B20" s="110" t="s">
        <v>38</v>
      </c>
      <c r="C20" s="561" t="s">
        <v>517</v>
      </c>
      <c r="D20" s="561"/>
      <c r="E20" s="561"/>
      <c r="F20" s="561"/>
      <c r="G20" s="561"/>
      <c r="H20" s="561"/>
      <c r="I20" s="561"/>
      <c r="J20" s="561"/>
      <c r="K20" s="561"/>
      <c r="L20" s="561"/>
      <c r="M20" s="43"/>
    </row>
    <row r="21" spans="1:14" s="41" customFormat="1" ht="23.25" customHeight="1" x14ac:dyDescent="0.2">
      <c r="A21" s="558"/>
      <c r="B21" s="110" t="s">
        <v>39</v>
      </c>
      <c r="C21" s="561" t="s">
        <v>518</v>
      </c>
      <c r="D21" s="561"/>
      <c r="E21" s="561"/>
      <c r="F21" s="561"/>
      <c r="G21" s="561"/>
      <c r="H21" s="561"/>
      <c r="I21" s="561"/>
      <c r="J21" s="561"/>
      <c r="K21" s="561"/>
      <c r="L21" s="561"/>
      <c r="M21" s="43"/>
    </row>
    <row r="22" spans="1:14" s="41" customFormat="1" ht="11.25" x14ac:dyDescent="0.2">
      <c r="A22" s="558"/>
      <c r="B22" s="110" t="s">
        <v>53</v>
      </c>
      <c r="C22" s="109" t="s">
        <v>28</v>
      </c>
      <c r="D22" s="301"/>
      <c r="E22" s="301"/>
      <c r="F22" s="301"/>
      <c r="G22" s="119"/>
      <c r="H22" s="123"/>
      <c r="I22" s="109" t="s">
        <v>28</v>
      </c>
      <c r="J22" s="301"/>
      <c r="K22" s="301"/>
      <c r="L22" s="301"/>
      <c r="M22" s="44"/>
    </row>
    <row r="23" spans="1:14" s="41" customFormat="1" ht="11.25" x14ac:dyDescent="0.2">
      <c r="A23" s="558"/>
      <c r="B23" s="110" t="s">
        <v>54</v>
      </c>
      <c r="C23" s="301"/>
      <c r="D23" s="109" t="s">
        <v>28</v>
      </c>
      <c r="E23" s="301"/>
      <c r="F23" s="301"/>
      <c r="G23" s="119"/>
      <c r="H23" s="123"/>
      <c r="I23" s="109" t="s">
        <v>28</v>
      </c>
      <c r="J23" s="301"/>
      <c r="K23" s="301"/>
      <c r="L23" s="301"/>
      <c r="M23" s="44"/>
    </row>
    <row r="24" spans="1:14" s="41" customFormat="1" ht="11.25" customHeight="1" x14ac:dyDescent="0.2">
      <c r="A24" s="558"/>
      <c r="B24" s="110" t="s">
        <v>55</v>
      </c>
      <c r="C24" s="561" t="s">
        <v>40</v>
      </c>
      <c r="D24" s="561"/>
      <c r="E24" s="561"/>
      <c r="F24" s="561"/>
      <c r="G24" s="561"/>
      <c r="H24" s="561"/>
      <c r="I24" s="561"/>
      <c r="J24" s="561"/>
      <c r="K24" s="561"/>
      <c r="L24" s="561"/>
      <c r="M24" s="43"/>
    </row>
    <row r="25" spans="1:14" s="41" customFormat="1" ht="11.25" customHeight="1" x14ac:dyDescent="0.2">
      <c r="A25" s="558"/>
      <c r="B25" s="110" t="s">
        <v>56</v>
      </c>
      <c r="C25" s="561" t="s">
        <v>41</v>
      </c>
      <c r="D25" s="561"/>
      <c r="E25" s="561"/>
      <c r="F25" s="561"/>
      <c r="G25" s="561"/>
      <c r="H25" s="561"/>
      <c r="I25" s="561"/>
      <c r="J25" s="561"/>
      <c r="K25" s="561"/>
      <c r="L25" s="561"/>
      <c r="M25" s="43"/>
    </row>
    <row r="26" spans="1:14" s="41" customFormat="1" ht="25.5" customHeight="1" x14ac:dyDescent="0.2">
      <c r="A26" s="558"/>
      <c r="B26" s="108" t="s">
        <v>636</v>
      </c>
      <c r="C26" s="561" t="s">
        <v>519</v>
      </c>
      <c r="D26" s="561"/>
      <c r="E26" s="561"/>
      <c r="F26" s="561"/>
      <c r="G26" s="561"/>
      <c r="H26" s="561"/>
      <c r="I26" s="561"/>
      <c r="J26" s="561"/>
      <c r="K26" s="561"/>
      <c r="L26" s="561"/>
      <c r="M26" s="43"/>
    </row>
    <row r="27" spans="1:14" s="41" customFormat="1" ht="11.25" x14ac:dyDescent="0.2">
      <c r="A27" s="558"/>
      <c r="B27" s="110" t="s">
        <v>407</v>
      </c>
      <c r="C27" s="109"/>
      <c r="D27" s="110"/>
      <c r="E27" s="109" t="s">
        <v>28</v>
      </c>
      <c r="F27" s="110"/>
      <c r="G27" s="284"/>
      <c r="H27" s="124" t="s">
        <v>28</v>
      </c>
      <c r="I27" s="110"/>
      <c r="J27" s="110"/>
      <c r="K27" s="110"/>
      <c r="L27" s="110"/>
      <c r="M27" s="43"/>
    </row>
    <row r="28" spans="1:14" s="41" customFormat="1" ht="11.25" x14ac:dyDescent="0.2">
      <c r="A28" s="558"/>
      <c r="B28" s="110" t="s">
        <v>408</v>
      </c>
      <c r="C28" s="110"/>
      <c r="D28" s="109"/>
      <c r="E28" s="109" t="s">
        <v>28</v>
      </c>
      <c r="F28" s="110"/>
      <c r="G28" s="284"/>
      <c r="H28" s="124" t="s">
        <v>28</v>
      </c>
      <c r="I28" s="110"/>
      <c r="J28" s="110"/>
      <c r="K28" s="110"/>
      <c r="L28" s="110"/>
      <c r="M28" s="43"/>
    </row>
    <row r="29" spans="1:14" s="41" customFormat="1" ht="11.25" customHeight="1" x14ac:dyDescent="0.2">
      <c r="A29" s="558"/>
      <c r="B29" s="110" t="s">
        <v>511</v>
      </c>
      <c r="C29" s="561" t="s">
        <v>42</v>
      </c>
      <c r="D29" s="561"/>
      <c r="E29" s="561"/>
      <c r="F29" s="561"/>
      <c r="G29" s="561"/>
      <c r="H29" s="561"/>
      <c r="I29" s="561"/>
      <c r="J29" s="561"/>
      <c r="K29" s="561"/>
      <c r="L29" s="561"/>
      <c r="M29" s="43"/>
    </row>
    <row r="30" spans="1:14" s="41" customFormat="1" ht="18" customHeight="1" x14ac:dyDescent="0.2">
      <c r="A30" s="559" t="s">
        <v>43</v>
      </c>
      <c r="B30" s="114" t="s">
        <v>44</v>
      </c>
      <c r="C30" s="112"/>
      <c r="D30" s="112"/>
      <c r="E30" s="113" t="s">
        <v>28</v>
      </c>
      <c r="F30" s="112"/>
      <c r="G30" s="121"/>
      <c r="H30" s="126" t="s">
        <v>520</v>
      </c>
      <c r="I30" s="113"/>
      <c r="J30" s="283"/>
      <c r="K30" s="113" t="s">
        <v>28</v>
      </c>
      <c r="L30" s="113" t="s">
        <v>28</v>
      </c>
      <c r="M30" s="43"/>
    </row>
    <row r="31" spans="1:14" s="41" customFormat="1" ht="19.5" customHeight="1" x14ac:dyDescent="0.2">
      <c r="A31" s="559"/>
      <c r="B31" s="114" t="s">
        <v>45</v>
      </c>
      <c r="C31" s="113"/>
      <c r="D31" s="112"/>
      <c r="E31" s="112"/>
      <c r="F31" s="112"/>
      <c r="G31" s="122" t="s">
        <v>28</v>
      </c>
      <c r="H31" s="126" t="s">
        <v>520</v>
      </c>
      <c r="I31" s="113"/>
      <c r="J31" s="283"/>
      <c r="K31" s="113" t="s">
        <v>28</v>
      </c>
      <c r="L31" s="113" t="s">
        <v>28</v>
      </c>
      <c r="M31" s="43"/>
    </row>
    <row r="32" spans="1:14" s="41" customFormat="1" ht="11.25" x14ac:dyDescent="0.2">
      <c r="A32" s="115"/>
      <c r="B32" s="116"/>
      <c r="C32" s="117"/>
      <c r="D32" s="117"/>
      <c r="E32" s="117"/>
      <c r="F32" s="117"/>
      <c r="G32" s="117"/>
      <c r="H32" s="117"/>
      <c r="I32" s="117"/>
      <c r="J32" s="117"/>
      <c r="K32" s="117"/>
      <c r="L32" s="117"/>
      <c r="M32" s="2"/>
      <c r="N32" s="82"/>
    </row>
    <row r="33" spans="1:13" s="41" customFormat="1" ht="11.25" customHeight="1" x14ac:dyDescent="0.2">
      <c r="A33" s="564" t="s">
        <v>515</v>
      </c>
      <c r="B33" s="282" t="s">
        <v>512</v>
      </c>
      <c r="C33" s="109" t="s">
        <v>28</v>
      </c>
      <c r="D33" s="301"/>
      <c r="E33" s="301"/>
      <c r="F33" s="301"/>
      <c r="G33" s="119"/>
      <c r="H33" s="123"/>
      <c r="I33" s="109" t="s">
        <v>28</v>
      </c>
      <c r="J33" s="301"/>
      <c r="K33" s="301"/>
      <c r="L33" s="301"/>
      <c r="M33" s="43"/>
    </row>
    <row r="34" spans="1:13" s="41" customFormat="1" ht="11.25" x14ac:dyDescent="0.2">
      <c r="A34" s="565"/>
      <c r="B34" s="282" t="s">
        <v>46</v>
      </c>
      <c r="C34" s="109"/>
      <c r="D34" s="301"/>
      <c r="E34" s="301"/>
      <c r="F34" s="109" t="s">
        <v>28</v>
      </c>
      <c r="G34" s="119"/>
      <c r="H34" s="124"/>
      <c r="I34" s="109"/>
      <c r="J34" s="301"/>
      <c r="K34" s="301"/>
      <c r="L34" s="301"/>
      <c r="M34" s="43"/>
    </row>
    <row r="35" spans="1:13" s="41" customFormat="1" ht="11.25" x14ac:dyDescent="0.2">
      <c r="A35" s="565"/>
      <c r="B35" s="282" t="s">
        <v>513</v>
      </c>
      <c r="C35" s="301"/>
      <c r="D35" s="119"/>
      <c r="E35" s="109" t="s">
        <v>28</v>
      </c>
      <c r="F35" s="301"/>
      <c r="G35" s="119"/>
      <c r="H35" s="124" t="s">
        <v>28</v>
      </c>
      <c r="I35" s="301"/>
      <c r="J35" s="301"/>
      <c r="K35" s="301"/>
      <c r="L35" s="301"/>
      <c r="M35" s="43"/>
    </row>
    <row r="36" spans="1:13" s="41" customFormat="1" ht="11.25" x14ac:dyDescent="0.2">
      <c r="A36" s="566"/>
      <c r="B36" s="110" t="s">
        <v>514</v>
      </c>
      <c r="C36" s="567"/>
      <c r="D36" s="568"/>
      <c r="E36" s="568"/>
      <c r="F36" s="568"/>
      <c r="G36" s="568"/>
      <c r="H36" s="568"/>
      <c r="I36" s="568"/>
      <c r="J36" s="568"/>
      <c r="K36" s="568"/>
      <c r="L36" s="569"/>
      <c r="M36" s="43"/>
    </row>
    <row r="37" spans="1:13" s="33" customFormat="1" ht="12" customHeight="1" x14ac:dyDescent="0.25">
      <c r="A37" s="550" t="s">
        <v>521</v>
      </c>
      <c r="B37" s="570"/>
      <c r="C37" s="570"/>
      <c r="D37" s="570"/>
      <c r="E37" s="570"/>
      <c r="F37" s="570"/>
      <c r="G37" s="570"/>
      <c r="H37" s="570"/>
      <c r="I37" s="570"/>
      <c r="J37" s="570"/>
      <c r="K37" s="570"/>
      <c r="L37" s="570"/>
    </row>
    <row r="38" spans="1:13" s="33" customFormat="1" ht="13.5" customHeight="1" x14ac:dyDescent="0.25">
      <c r="A38" s="562" t="s">
        <v>522</v>
      </c>
      <c r="B38" s="571"/>
      <c r="C38" s="571"/>
      <c r="D38" s="571"/>
      <c r="E38" s="571"/>
      <c r="F38" s="571"/>
      <c r="G38" s="571"/>
      <c r="H38" s="571"/>
      <c r="I38" s="571"/>
      <c r="J38" s="571"/>
      <c r="K38" s="571"/>
      <c r="L38" s="571"/>
      <c r="M38" s="402"/>
    </row>
    <row r="39" spans="1:13" s="33" customFormat="1" ht="21.75" customHeight="1" x14ac:dyDescent="0.25">
      <c r="A39" s="562" t="s">
        <v>523</v>
      </c>
      <c r="B39" s="571"/>
      <c r="C39" s="571"/>
      <c r="D39" s="571"/>
      <c r="E39" s="571"/>
      <c r="F39" s="571"/>
      <c r="G39" s="571"/>
      <c r="H39" s="571"/>
      <c r="I39" s="571"/>
      <c r="J39" s="571"/>
      <c r="K39" s="571"/>
      <c r="L39" s="571"/>
      <c r="M39" s="402"/>
    </row>
    <row r="40" spans="1:13" s="403" customFormat="1" ht="24.75" customHeight="1" x14ac:dyDescent="0.25">
      <c r="A40" s="562" t="s">
        <v>524</v>
      </c>
      <c r="B40" s="551"/>
      <c r="C40" s="551"/>
      <c r="D40" s="551"/>
      <c r="E40" s="551"/>
      <c r="F40" s="551"/>
      <c r="G40" s="551"/>
      <c r="H40" s="551"/>
      <c r="I40" s="551"/>
      <c r="J40" s="551"/>
      <c r="K40" s="551"/>
      <c r="L40" s="551"/>
    </row>
    <row r="41" spans="1:13" s="571" customFormat="1" ht="15" customHeight="1" x14ac:dyDescent="0.25">
      <c r="A41" s="562" t="s">
        <v>365</v>
      </c>
    </row>
    <row r="42" spans="1:13" s="33" customFormat="1" ht="15" customHeight="1" x14ac:dyDescent="0.25">
      <c r="A42" s="562" t="s">
        <v>366</v>
      </c>
      <c r="B42" s="563"/>
      <c r="C42" s="563"/>
      <c r="D42" s="563"/>
      <c r="E42" s="563"/>
      <c r="F42" s="563"/>
      <c r="G42" s="563"/>
      <c r="H42" s="563"/>
      <c r="I42" s="563"/>
      <c r="J42" s="563"/>
      <c r="K42" s="563"/>
      <c r="L42" s="563"/>
      <c r="M42" s="402"/>
    </row>
    <row r="43" spans="1:13" s="33" customFormat="1" ht="15" customHeight="1" x14ac:dyDescent="0.25">
      <c r="A43" s="562" t="s">
        <v>525</v>
      </c>
      <c r="B43" s="563"/>
      <c r="C43" s="563"/>
      <c r="D43" s="563"/>
      <c r="E43" s="563"/>
      <c r="F43" s="563"/>
      <c r="G43" s="563"/>
      <c r="H43" s="563"/>
      <c r="I43" s="563"/>
      <c r="J43" s="563"/>
      <c r="K43" s="563"/>
      <c r="L43" s="563"/>
      <c r="M43" s="402"/>
    </row>
    <row r="44" spans="1:13" s="33" customFormat="1" ht="15" customHeight="1" x14ac:dyDescent="0.25">
      <c r="A44" s="562" t="s">
        <v>47</v>
      </c>
      <c r="B44" s="572"/>
      <c r="C44" s="572"/>
      <c r="D44" s="572"/>
      <c r="E44" s="572"/>
      <c r="F44" s="572"/>
      <c r="G44" s="572"/>
      <c r="H44" s="572"/>
      <c r="I44" s="572"/>
      <c r="J44" s="572"/>
      <c r="K44" s="572"/>
      <c r="L44" s="572"/>
      <c r="M44" s="402"/>
    </row>
    <row r="45" spans="1:13" s="33" customFormat="1" ht="15" customHeight="1" x14ac:dyDescent="0.25">
      <c r="A45" s="562" t="s">
        <v>51</v>
      </c>
      <c r="B45" s="572"/>
      <c r="C45" s="572"/>
      <c r="D45" s="572"/>
      <c r="E45" s="572"/>
      <c r="F45" s="572"/>
      <c r="G45" s="572"/>
      <c r="H45" s="572"/>
      <c r="I45" s="572"/>
      <c r="J45" s="572"/>
      <c r="K45" s="572"/>
      <c r="L45" s="572"/>
      <c r="M45" s="402"/>
    </row>
    <row r="46" spans="1:13" s="33" customFormat="1" ht="15" customHeight="1" x14ac:dyDescent="0.25">
      <c r="A46" s="562" t="s">
        <v>48</v>
      </c>
      <c r="B46" s="572"/>
      <c r="C46" s="572"/>
      <c r="D46" s="572"/>
      <c r="E46" s="572"/>
      <c r="F46" s="572"/>
      <c r="G46" s="572"/>
      <c r="H46" s="572"/>
      <c r="I46" s="572"/>
      <c r="J46" s="572"/>
      <c r="K46" s="572"/>
      <c r="L46" s="572"/>
      <c r="M46" s="402"/>
    </row>
    <row r="47" spans="1:13" s="33" customFormat="1" ht="21.75" customHeight="1" x14ac:dyDescent="0.25">
      <c r="A47" s="562" t="s">
        <v>49</v>
      </c>
      <c r="B47" s="571"/>
      <c r="C47" s="571"/>
      <c r="D47" s="571"/>
      <c r="E47" s="571"/>
      <c r="F47" s="571"/>
      <c r="G47" s="571"/>
      <c r="H47" s="571"/>
      <c r="I47" s="571"/>
      <c r="J47" s="571"/>
      <c r="K47" s="571"/>
      <c r="L47" s="571"/>
      <c r="M47" s="402"/>
    </row>
    <row r="48" spans="1:13" s="33" customFormat="1" ht="21" customHeight="1" x14ac:dyDescent="0.25">
      <c r="A48" s="562" t="s">
        <v>526</v>
      </c>
      <c r="B48" s="571"/>
      <c r="C48" s="571"/>
      <c r="D48" s="571"/>
      <c r="E48" s="571"/>
      <c r="F48" s="571"/>
      <c r="G48" s="571"/>
      <c r="H48" s="571"/>
      <c r="I48" s="571"/>
      <c r="J48" s="571"/>
      <c r="K48" s="571"/>
      <c r="L48" s="571"/>
      <c r="M48" s="402"/>
    </row>
    <row r="49" spans="1:14" s="33" customFormat="1" x14ac:dyDescent="0.25">
      <c r="A49" s="562" t="s">
        <v>50</v>
      </c>
      <c r="B49" s="572"/>
      <c r="C49" s="572"/>
      <c r="D49" s="572"/>
      <c r="E49" s="572"/>
      <c r="F49" s="572"/>
      <c r="G49" s="572"/>
      <c r="H49" s="572"/>
      <c r="I49" s="572"/>
      <c r="J49" s="572"/>
      <c r="K49" s="572"/>
      <c r="L49" s="572"/>
      <c r="M49" s="402"/>
    </row>
    <row r="50" spans="1:14" s="33" customFormat="1" ht="15" customHeight="1" x14ac:dyDescent="0.25">
      <c r="A50" s="562" t="s">
        <v>527</v>
      </c>
      <c r="B50" s="572"/>
      <c r="C50" s="572"/>
      <c r="D50" s="572"/>
      <c r="E50" s="572"/>
      <c r="F50" s="572"/>
      <c r="G50" s="572"/>
      <c r="H50" s="572"/>
      <c r="I50" s="572"/>
      <c r="J50" s="572"/>
      <c r="K50" s="572"/>
      <c r="L50" s="572"/>
      <c r="M50" s="402"/>
    </row>
    <row r="51" spans="1:14" s="33" customFormat="1" ht="24" customHeight="1" x14ac:dyDescent="0.25">
      <c r="A51" s="562" t="s">
        <v>528</v>
      </c>
      <c r="B51" s="571"/>
      <c r="C51" s="571"/>
      <c r="D51" s="571"/>
      <c r="E51" s="571"/>
      <c r="F51" s="571"/>
      <c r="G51" s="571"/>
      <c r="H51" s="571"/>
      <c r="I51" s="571"/>
      <c r="J51" s="571"/>
      <c r="K51" s="571"/>
      <c r="L51" s="571"/>
      <c r="M51" s="402"/>
    </row>
    <row r="52" spans="1:14" s="404" customFormat="1" ht="28.5" customHeight="1" x14ac:dyDescent="0.25">
      <c r="A52" s="562" t="s">
        <v>529</v>
      </c>
      <c r="B52" s="551"/>
      <c r="C52" s="551"/>
      <c r="D52" s="551"/>
      <c r="E52" s="551"/>
      <c r="F52" s="551"/>
      <c r="G52" s="551"/>
      <c r="H52" s="551"/>
      <c r="I52" s="551"/>
      <c r="J52" s="551"/>
      <c r="K52" s="551"/>
      <c r="L52" s="551"/>
      <c r="M52" s="33"/>
    </row>
    <row r="53" spans="1:14" s="404" customFormat="1" ht="20.25" customHeight="1" x14ac:dyDescent="0.25">
      <c r="A53" s="562" t="s">
        <v>264</v>
      </c>
      <c r="B53" s="551"/>
      <c r="C53" s="551"/>
      <c r="D53" s="551"/>
      <c r="E53" s="551"/>
      <c r="F53" s="551"/>
      <c r="G53" s="551"/>
      <c r="H53" s="551"/>
      <c r="I53" s="551"/>
      <c r="J53" s="551"/>
      <c r="K53" s="551"/>
      <c r="L53" s="551"/>
      <c r="M53" s="33"/>
    </row>
    <row r="54" spans="1:14" x14ac:dyDescent="0.25">
      <c r="N54" s="59"/>
    </row>
    <row r="55" spans="1:14" x14ac:dyDescent="0.25">
      <c r="N55" s="59"/>
    </row>
    <row r="56" spans="1:14" x14ac:dyDescent="0.25">
      <c r="N56" s="59"/>
    </row>
    <row r="57" spans="1:14" x14ac:dyDescent="0.25">
      <c r="N57" s="59"/>
    </row>
    <row r="58" spans="1:14" x14ac:dyDescent="0.25">
      <c r="N58" s="59"/>
    </row>
    <row r="59" spans="1:14" x14ac:dyDescent="0.25">
      <c r="N59" s="59"/>
    </row>
    <row r="60" spans="1:14" x14ac:dyDescent="0.25">
      <c r="N60" s="59"/>
    </row>
    <row r="61" spans="1:14" x14ac:dyDescent="0.25">
      <c r="N61" s="59"/>
    </row>
    <row r="62" spans="1:14" x14ac:dyDescent="0.25">
      <c r="N62" s="59"/>
    </row>
    <row r="63" spans="1:14" x14ac:dyDescent="0.25">
      <c r="N63" s="59"/>
    </row>
    <row r="64" spans="1:14" x14ac:dyDescent="0.25">
      <c r="N64" s="59"/>
    </row>
    <row r="65" spans="1:14" x14ac:dyDescent="0.25">
      <c r="N65" s="59"/>
    </row>
    <row r="66" spans="1:14" x14ac:dyDescent="0.25">
      <c r="N66" s="59"/>
    </row>
    <row r="67" spans="1:14" x14ac:dyDescent="0.25">
      <c r="A67" s="59"/>
      <c r="C67" s="59"/>
      <c r="D67" s="59"/>
      <c r="E67" s="59"/>
      <c r="F67" s="59"/>
      <c r="G67" s="59"/>
      <c r="H67" s="59"/>
      <c r="I67" s="59"/>
      <c r="J67" s="59"/>
      <c r="K67" s="59"/>
      <c r="L67" s="59"/>
      <c r="M67" s="59"/>
      <c r="N67" s="59"/>
    </row>
    <row r="68" spans="1:14" x14ac:dyDescent="0.25">
      <c r="A68" s="59"/>
      <c r="C68" s="59"/>
      <c r="D68" s="59"/>
      <c r="E68" s="59"/>
      <c r="F68" s="59"/>
      <c r="G68" s="59"/>
      <c r="H68" s="59"/>
      <c r="I68" s="59"/>
      <c r="J68" s="59"/>
      <c r="K68" s="59"/>
      <c r="L68" s="59"/>
      <c r="M68" s="59"/>
      <c r="N68" s="59"/>
    </row>
    <row r="69" spans="1:14" x14ac:dyDescent="0.25">
      <c r="A69" s="59"/>
      <c r="C69" s="59"/>
      <c r="D69" s="59"/>
      <c r="E69" s="59"/>
      <c r="F69" s="59"/>
      <c r="G69" s="59"/>
      <c r="H69" s="59"/>
      <c r="I69" s="59"/>
      <c r="J69" s="59"/>
      <c r="K69" s="59"/>
      <c r="L69" s="59"/>
      <c r="M69" s="59"/>
      <c r="N69" s="59"/>
    </row>
    <row r="70" spans="1:14" x14ac:dyDescent="0.25">
      <c r="A70" s="59"/>
      <c r="C70" s="59"/>
      <c r="D70" s="59"/>
      <c r="E70" s="59"/>
      <c r="F70" s="59"/>
      <c r="G70" s="59"/>
      <c r="H70" s="59"/>
      <c r="I70" s="59"/>
      <c r="J70" s="59"/>
      <c r="K70" s="59"/>
      <c r="L70" s="59"/>
      <c r="M70" s="59"/>
      <c r="N70" s="59"/>
    </row>
    <row r="71" spans="1:14" x14ac:dyDescent="0.25">
      <c r="A71" s="59"/>
      <c r="C71" s="59"/>
      <c r="D71" s="59"/>
      <c r="E71" s="59"/>
      <c r="F71" s="59"/>
      <c r="G71" s="59"/>
      <c r="H71" s="59"/>
      <c r="I71" s="59"/>
      <c r="J71" s="59"/>
      <c r="K71" s="59"/>
      <c r="L71" s="59"/>
      <c r="M71" s="59"/>
      <c r="N71" s="59"/>
    </row>
    <row r="72" spans="1:14" x14ac:dyDescent="0.25">
      <c r="A72" s="59"/>
      <c r="C72" s="59"/>
      <c r="D72" s="59"/>
      <c r="E72" s="59"/>
      <c r="F72" s="59"/>
      <c r="G72" s="59"/>
      <c r="H72" s="59"/>
      <c r="I72" s="59"/>
      <c r="J72" s="59"/>
      <c r="K72" s="59"/>
      <c r="L72" s="59"/>
      <c r="M72" s="59"/>
      <c r="N72" s="59"/>
    </row>
    <row r="73" spans="1:14" x14ac:dyDescent="0.25">
      <c r="A73" s="59"/>
      <c r="C73" s="59"/>
      <c r="D73" s="59"/>
      <c r="E73" s="59"/>
      <c r="F73" s="59"/>
      <c r="G73" s="59"/>
      <c r="H73" s="59"/>
      <c r="I73" s="59"/>
      <c r="J73" s="59"/>
      <c r="K73" s="59"/>
      <c r="L73" s="59"/>
      <c r="M73" s="59"/>
      <c r="N73" s="59"/>
    </row>
    <row r="74" spans="1:14" x14ac:dyDescent="0.25">
      <c r="A74" s="59"/>
      <c r="C74" s="59"/>
      <c r="D74" s="59"/>
      <c r="E74" s="59"/>
      <c r="F74" s="59"/>
      <c r="G74" s="59"/>
      <c r="H74" s="59"/>
      <c r="I74" s="59"/>
      <c r="J74" s="59"/>
      <c r="K74" s="59"/>
      <c r="L74" s="59"/>
      <c r="M74" s="59"/>
      <c r="N74" s="59"/>
    </row>
    <row r="75" spans="1:14" x14ac:dyDescent="0.25">
      <c r="A75" s="59"/>
      <c r="C75" s="59"/>
      <c r="D75" s="59"/>
      <c r="E75" s="59"/>
      <c r="F75" s="59"/>
      <c r="G75" s="59"/>
      <c r="H75" s="59"/>
      <c r="I75" s="59"/>
      <c r="J75" s="59"/>
      <c r="K75" s="59"/>
      <c r="L75" s="59"/>
      <c r="M75" s="59"/>
      <c r="N75" s="59"/>
    </row>
    <row r="76" spans="1:14" x14ac:dyDescent="0.25">
      <c r="A76" s="59"/>
      <c r="C76" s="59"/>
      <c r="D76" s="59"/>
      <c r="E76" s="59"/>
      <c r="F76" s="59"/>
      <c r="G76" s="59"/>
      <c r="H76" s="59"/>
      <c r="I76" s="59"/>
      <c r="J76" s="59"/>
      <c r="K76" s="59"/>
      <c r="L76" s="59"/>
      <c r="M76" s="59"/>
      <c r="N76" s="59"/>
    </row>
    <row r="77" spans="1:14" x14ac:dyDescent="0.25">
      <c r="A77" s="59"/>
      <c r="C77" s="59"/>
      <c r="D77" s="59"/>
      <c r="E77" s="59"/>
      <c r="F77" s="59"/>
      <c r="G77" s="59"/>
      <c r="H77" s="59"/>
      <c r="I77" s="59"/>
      <c r="J77" s="59"/>
      <c r="K77" s="59"/>
      <c r="L77" s="59"/>
      <c r="M77" s="59"/>
      <c r="N77" s="59"/>
    </row>
    <row r="78" spans="1:14" x14ac:dyDescent="0.25">
      <c r="A78" s="59"/>
      <c r="C78" s="59"/>
      <c r="D78" s="59"/>
      <c r="E78" s="59"/>
      <c r="F78" s="59"/>
      <c r="G78" s="59"/>
      <c r="H78" s="59"/>
      <c r="I78" s="59"/>
      <c r="J78" s="59"/>
      <c r="K78" s="59"/>
      <c r="L78" s="59"/>
      <c r="M78" s="59"/>
      <c r="N78" s="59"/>
    </row>
    <row r="79" spans="1:14" x14ac:dyDescent="0.25">
      <c r="A79" s="59"/>
      <c r="C79" s="59"/>
      <c r="D79" s="59"/>
      <c r="E79" s="59"/>
      <c r="F79" s="59"/>
      <c r="G79" s="59"/>
      <c r="H79" s="59"/>
      <c r="I79" s="59"/>
      <c r="J79" s="59"/>
      <c r="K79" s="59"/>
      <c r="L79" s="59"/>
      <c r="M79" s="59"/>
      <c r="N79" s="59"/>
    </row>
    <row r="80" spans="1:14" x14ac:dyDescent="0.25">
      <c r="A80" s="59"/>
      <c r="C80" s="59"/>
      <c r="D80" s="59"/>
      <c r="E80" s="59"/>
      <c r="F80" s="59"/>
      <c r="G80" s="59"/>
      <c r="H80" s="59"/>
      <c r="I80" s="59"/>
      <c r="J80" s="59"/>
      <c r="K80" s="59"/>
      <c r="L80" s="59"/>
      <c r="M80" s="59"/>
      <c r="N80" s="59"/>
    </row>
    <row r="81" spans="1:14" x14ac:dyDescent="0.25">
      <c r="A81" s="59"/>
      <c r="C81" s="59"/>
      <c r="D81" s="59"/>
      <c r="E81" s="59"/>
      <c r="F81" s="59"/>
      <c r="G81" s="59"/>
      <c r="H81" s="59"/>
      <c r="I81" s="59"/>
      <c r="J81" s="59"/>
      <c r="K81" s="59"/>
      <c r="L81" s="59"/>
      <c r="M81" s="59"/>
      <c r="N81" s="59"/>
    </row>
    <row r="82" spans="1:14" x14ac:dyDescent="0.25">
      <c r="A82" s="59"/>
      <c r="C82" s="59"/>
      <c r="D82" s="59"/>
      <c r="E82" s="59"/>
      <c r="F82" s="59"/>
      <c r="G82" s="59"/>
      <c r="H82" s="59"/>
      <c r="I82" s="59"/>
      <c r="J82" s="59"/>
      <c r="K82" s="59"/>
      <c r="L82" s="59"/>
      <c r="M82" s="59"/>
      <c r="N82" s="59"/>
    </row>
    <row r="83" spans="1:14" x14ac:dyDescent="0.25">
      <c r="A83" s="59"/>
      <c r="C83" s="59"/>
      <c r="D83" s="59"/>
      <c r="E83" s="59"/>
      <c r="F83" s="59"/>
      <c r="G83" s="59"/>
      <c r="H83" s="59"/>
      <c r="I83" s="59"/>
      <c r="J83" s="59"/>
      <c r="K83" s="59"/>
      <c r="L83" s="59"/>
      <c r="M83" s="59"/>
      <c r="N83" s="59"/>
    </row>
    <row r="84" spans="1:14" x14ac:dyDescent="0.25">
      <c r="A84" s="59"/>
      <c r="C84" s="59"/>
      <c r="D84" s="59"/>
      <c r="E84" s="59"/>
      <c r="F84" s="59"/>
      <c r="G84" s="59"/>
      <c r="H84" s="59"/>
      <c r="I84" s="59"/>
      <c r="J84" s="59"/>
      <c r="K84" s="59"/>
      <c r="L84" s="59"/>
      <c r="M84" s="59"/>
      <c r="N84" s="59"/>
    </row>
    <row r="85" spans="1:14" x14ac:dyDescent="0.25">
      <c r="A85" s="59"/>
      <c r="C85" s="59"/>
      <c r="D85" s="59"/>
      <c r="E85" s="59"/>
      <c r="F85" s="59"/>
      <c r="G85" s="59"/>
      <c r="H85" s="59"/>
      <c r="I85" s="59"/>
      <c r="J85" s="59"/>
      <c r="K85" s="59"/>
      <c r="L85" s="59"/>
      <c r="M85" s="59"/>
      <c r="N85" s="59"/>
    </row>
    <row r="86" spans="1:14" x14ac:dyDescent="0.25">
      <c r="A86" s="59"/>
      <c r="C86" s="59"/>
      <c r="D86" s="59"/>
      <c r="E86" s="59"/>
      <c r="F86" s="59"/>
      <c r="G86" s="59"/>
      <c r="H86" s="59"/>
      <c r="I86" s="59"/>
      <c r="J86" s="59"/>
      <c r="K86" s="59"/>
      <c r="L86" s="59"/>
      <c r="M86" s="59"/>
      <c r="N86" s="59"/>
    </row>
    <row r="87" spans="1:14" x14ac:dyDescent="0.25">
      <c r="A87" s="59"/>
      <c r="C87" s="59"/>
      <c r="D87" s="59"/>
      <c r="E87" s="59"/>
      <c r="F87" s="59"/>
      <c r="G87" s="59"/>
      <c r="H87" s="59"/>
      <c r="I87" s="59"/>
      <c r="J87" s="59"/>
      <c r="K87" s="59"/>
      <c r="L87" s="59"/>
      <c r="M87" s="59"/>
      <c r="N87" s="59"/>
    </row>
    <row r="88" spans="1:14" x14ac:dyDescent="0.25">
      <c r="A88" s="59"/>
      <c r="C88" s="59"/>
      <c r="D88" s="59"/>
      <c r="E88" s="59"/>
      <c r="F88" s="59"/>
      <c r="G88" s="59"/>
      <c r="H88" s="59"/>
      <c r="I88" s="59"/>
      <c r="J88" s="59"/>
      <c r="K88" s="59"/>
      <c r="L88" s="59"/>
      <c r="M88" s="59"/>
      <c r="N88" s="59"/>
    </row>
    <row r="89" spans="1:14" x14ac:dyDescent="0.25">
      <c r="A89" s="59"/>
      <c r="C89" s="59"/>
      <c r="D89" s="59"/>
      <c r="E89" s="59"/>
      <c r="F89" s="59"/>
      <c r="G89" s="59"/>
      <c r="H89" s="59"/>
      <c r="I89" s="59"/>
      <c r="J89" s="59"/>
      <c r="K89" s="59"/>
      <c r="L89" s="59"/>
      <c r="M89" s="59"/>
      <c r="N89" s="59"/>
    </row>
    <row r="90" spans="1:14" x14ac:dyDescent="0.25">
      <c r="A90" s="59"/>
      <c r="C90" s="59"/>
      <c r="D90" s="59"/>
      <c r="E90" s="59"/>
      <c r="F90" s="59"/>
      <c r="G90" s="59"/>
      <c r="H90" s="59"/>
      <c r="I90" s="59"/>
      <c r="J90" s="59"/>
      <c r="K90" s="59"/>
      <c r="L90" s="59"/>
      <c r="M90" s="59"/>
      <c r="N90" s="59"/>
    </row>
    <row r="91" spans="1:14" x14ac:dyDescent="0.25">
      <c r="A91" s="59"/>
      <c r="C91" s="59"/>
      <c r="D91" s="59"/>
      <c r="E91" s="59"/>
      <c r="F91" s="59"/>
      <c r="G91" s="59"/>
      <c r="H91" s="59"/>
      <c r="I91" s="59"/>
      <c r="J91" s="59"/>
      <c r="K91" s="59"/>
      <c r="L91" s="59"/>
      <c r="M91" s="59"/>
      <c r="N91" s="59"/>
    </row>
    <row r="92" spans="1:14" x14ac:dyDescent="0.25">
      <c r="A92" s="59"/>
      <c r="C92" s="59"/>
      <c r="D92" s="59"/>
      <c r="E92" s="59"/>
      <c r="F92" s="59"/>
      <c r="G92" s="59"/>
      <c r="H92" s="59"/>
      <c r="I92" s="59"/>
      <c r="J92" s="59"/>
      <c r="K92" s="59"/>
      <c r="L92" s="59"/>
      <c r="M92" s="59"/>
      <c r="N92" s="59"/>
    </row>
    <row r="93" spans="1:14" x14ac:dyDescent="0.25">
      <c r="A93" s="59"/>
      <c r="C93" s="59"/>
      <c r="D93" s="59"/>
      <c r="E93" s="59"/>
      <c r="F93" s="59"/>
      <c r="G93" s="59"/>
      <c r="H93" s="59"/>
      <c r="I93" s="59"/>
      <c r="J93" s="59"/>
      <c r="K93" s="59"/>
      <c r="L93" s="59"/>
      <c r="M93" s="59"/>
      <c r="N93" s="59"/>
    </row>
    <row r="94" spans="1:14" x14ac:dyDescent="0.25">
      <c r="A94" s="59"/>
      <c r="C94" s="59"/>
      <c r="D94" s="59"/>
      <c r="E94" s="59"/>
      <c r="F94" s="59"/>
      <c r="G94" s="59"/>
      <c r="H94" s="59"/>
      <c r="I94" s="59"/>
      <c r="J94" s="59"/>
      <c r="K94" s="59"/>
      <c r="L94" s="59"/>
      <c r="M94" s="59"/>
      <c r="N94" s="59"/>
    </row>
    <row r="95" spans="1:14" x14ac:dyDescent="0.25">
      <c r="A95" s="59"/>
      <c r="C95" s="59"/>
      <c r="D95" s="59"/>
      <c r="E95" s="59"/>
      <c r="F95" s="59"/>
      <c r="G95" s="59"/>
      <c r="H95" s="59"/>
      <c r="I95" s="59"/>
      <c r="J95" s="59"/>
      <c r="K95" s="59"/>
      <c r="L95" s="59"/>
      <c r="M95" s="59"/>
      <c r="N95" s="59"/>
    </row>
    <row r="96" spans="1:14" x14ac:dyDescent="0.25">
      <c r="A96" s="59"/>
      <c r="C96" s="59"/>
      <c r="D96" s="59"/>
      <c r="E96" s="59"/>
      <c r="F96" s="59"/>
      <c r="G96" s="59"/>
      <c r="H96" s="59"/>
      <c r="I96" s="59"/>
      <c r="J96" s="59"/>
      <c r="K96" s="59"/>
      <c r="L96" s="59"/>
      <c r="M96" s="59"/>
      <c r="N96" s="59"/>
    </row>
    <row r="97" spans="1:14" x14ac:dyDescent="0.25">
      <c r="A97" s="59"/>
      <c r="C97" s="59"/>
      <c r="D97" s="59"/>
      <c r="E97" s="59"/>
      <c r="F97" s="59"/>
      <c r="G97" s="59"/>
      <c r="H97" s="59"/>
      <c r="I97" s="59"/>
      <c r="J97" s="59"/>
      <c r="K97" s="59"/>
      <c r="L97" s="59"/>
      <c r="M97" s="59"/>
      <c r="N97" s="59"/>
    </row>
    <row r="98" spans="1:14" x14ac:dyDescent="0.25">
      <c r="A98" s="59"/>
      <c r="C98" s="59"/>
      <c r="D98" s="59"/>
      <c r="E98" s="59"/>
      <c r="F98" s="59"/>
      <c r="G98" s="59"/>
      <c r="H98" s="59"/>
      <c r="I98" s="59"/>
      <c r="J98" s="59"/>
      <c r="K98" s="59"/>
      <c r="L98" s="59"/>
      <c r="M98" s="59"/>
      <c r="N98" s="59"/>
    </row>
    <row r="99" spans="1:14" x14ac:dyDescent="0.25">
      <c r="A99" s="59"/>
      <c r="C99" s="59"/>
      <c r="D99" s="59"/>
      <c r="E99" s="59"/>
      <c r="F99" s="59"/>
      <c r="G99" s="59"/>
      <c r="H99" s="59"/>
      <c r="I99" s="59"/>
      <c r="J99" s="59"/>
      <c r="K99" s="59"/>
      <c r="L99" s="59"/>
      <c r="M99" s="59"/>
      <c r="N99" s="59"/>
    </row>
    <row r="100" spans="1:14" x14ac:dyDescent="0.25">
      <c r="A100" s="59"/>
      <c r="C100" s="59"/>
      <c r="D100" s="59"/>
      <c r="E100" s="59"/>
      <c r="F100" s="59"/>
      <c r="G100" s="59"/>
      <c r="H100" s="59"/>
      <c r="I100" s="59"/>
      <c r="J100" s="59"/>
      <c r="K100" s="59"/>
      <c r="L100" s="59"/>
      <c r="M100" s="59"/>
      <c r="N100" s="59"/>
    </row>
    <row r="101" spans="1:14" x14ac:dyDescent="0.25">
      <c r="A101" s="59"/>
      <c r="C101" s="59"/>
      <c r="D101" s="59"/>
      <c r="E101" s="59"/>
      <c r="F101" s="59"/>
      <c r="G101" s="59"/>
      <c r="H101" s="59"/>
      <c r="I101" s="59"/>
      <c r="J101" s="59"/>
      <c r="K101" s="59"/>
      <c r="L101" s="59"/>
      <c r="M101" s="59"/>
      <c r="N101" s="59"/>
    </row>
    <row r="102" spans="1:14" x14ac:dyDescent="0.25">
      <c r="A102" s="59"/>
      <c r="C102" s="59"/>
      <c r="D102" s="59"/>
      <c r="E102" s="59"/>
      <c r="F102" s="59"/>
      <c r="G102" s="59"/>
      <c r="H102" s="59"/>
      <c r="I102" s="59"/>
      <c r="J102" s="59"/>
      <c r="K102" s="59"/>
      <c r="L102" s="59"/>
      <c r="M102" s="59"/>
      <c r="N102" s="59"/>
    </row>
    <row r="103" spans="1:14" x14ac:dyDescent="0.25">
      <c r="A103" s="59"/>
      <c r="C103" s="59"/>
      <c r="D103" s="59"/>
      <c r="E103" s="59"/>
      <c r="F103" s="59"/>
      <c r="G103" s="59"/>
      <c r="H103" s="59"/>
      <c r="I103" s="59"/>
      <c r="J103" s="59"/>
      <c r="K103" s="59"/>
      <c r="L103" s="59"/>
      <c r="M103" s="59"/>
      <c r="N103" s="59"/>
    </row>
    <row r="104" spans="1:14" x14ac:dyDescent="0.25">
      <c r="A104" s="59"/>
      <c r="C104" s="59"/>
      <c r="D104" s="59"/>
      <c r="E104" s="59"/>
      <c r="F104" s="59"/>
      <c r="G104" s="59"/>
      <c r="H104" s="59"/>
      <c r="I104" s="59"/>
      <c r="J104" s="59"/>
      <c r="K104" s="59"/>
      <c r="L104" s="59"/>
      <c r="M104" s="59"/>
      <c r="N104" s="59"/>
    </row>
    <row r="105" spans="1:14" x14ac:dyDescent="0.25">
      <c r="A105" s="59"/>
      <c r="C105" s="59"/>
      <c r="D105" s="59"/>
      <c r="E105" s="59"/>
      <c r="F105" s="59"/>
      <c r="G105" s="59"/>
      <c r="H105" s="59"/>
      <c r="I105" s="59"/>
      <c r="J105" s="59"/>
      <c r="K105" s="59"/>
      <c r="L105" s="59"/>
      <c r="M105" s="59"/>
      <c r="N105" s="59"/>
    </row>
    <row r="106" spans="1:14" x14ac:dyDescent="0.25">
      <c r="A106" s="59"/>
      <c r="C106" s="59"/>
      <c r="D106" s="59"/>
      <c r="E106" s="59"/>
      <c r="F106" s="59"/>
      <c r="G106" s="59"/>
      <c r="H106" s="59"/>
      <c r="I106" s="59"/>
      <c r="J106" s="59"/>
      <c r="K106" s="59"/>
      <c r="L106" s="59"/>
      <c r="M106" s="59"/>
      <c r="N106" s="59"/>
    </row>
    <row r="107" spans="1:14" x14ac:dyDescent="0.25">
      <c r="A107" s="59"/>
      <c r="C107" s="59"/>
      <c r="D107" s="59"/>
      <c r="E107" s="59"/>
      <c r="F107" s="59"/>
      <c r="G107" s="59"/>
      <c r="H107" s="59"/>
      <c r="I107" s="59"/>
      <c r="J107" s="59"/>
      <c r="K107" s="59"/>
      <c r="L107" s="59"/>
      <c r="M107" s="59"/>
      <c r="N107" s="59"/>
    </row>
    <row r="108" spans="1:14" x14ac:dyDescent="0.25">
      <c r="A108" s="59"/>
      <c r="C108" s="59"/>
      <c r="D108" s="59"/>
      <c r="E108" s="59"/>
      <c r="F108" s="59"/>
      <c r="G108" s="59"/>
      <c r="H108" s="59"/>
      <c r="I108" s="59"/>
      <c r="J108" s="59"/>
      <c r="K108" s="59"/>
      <c r="L108" s="59"/>
      <c r="M108" s="59"/>
      <c r="N108" s="59"/>
    </row>
    <row r="109" spans="1:14" x14ac:dyDescent="0.25">
      <c r="A109" s="59"/>
      <c r="C109" s="59"/>
      <c r="D109" s="59"/>
      <c r="E109" s="59"/>
      <c r="F109" s="59"/>
      <c r="G109" s="59"/>
      <c r="H109" s="59"/>
      <c r="I109" s="59"/>
      <c r="J109" s="59"/>
      <c r="K109" s="59"/>
      <c r="L109" s="59"/>
      <c r="M109" s="59"/>
      <c r="N109" s="59"/>
    </row>
    <row r="110" spans="1:14" x14ac:dyDescent="0.25">
      <c r="A110" s="59"/>
      <c r="C110" s="59"/>
      <c r="D110" s="59"/>
      <c r="E110" s="59"/>
      <c r="F110" s="59"/>
      <c r="G110" s="59"/>
      <c r="H110" s="59"/>
      <c r="I110" s="59"/>
      <c r="J110" s="59"/>
      <c r="K110" s="59"/>
      <c r="L110" s="59"/>
      <c r="M110" s="59"/>
      <c r="N110" s="59"/>
    </row>
    <row r="111" spans="1:14" x14ac:dyDescent="0.25">
      <c r="A111" s="59"/>
      <c r="C111" s="59"/>
      <c r="D111" s="59"/>
      <c r="E111" s="59"/>
      <c r="F111" s="59"/>
      <c r="G111" s="59"/>
      <c r="H111" s="59"/>
      <c r="I111" s="59"/>
      <c r="J111" s="59"/>
      <c r="K111" s="59"/>
      <c r="L111" s="59"/>
      <c r="M111" s="59"/>
      <c r="N111" s="59"/>
    </row>
    <row r="112" spans="1:14" x14ac:dyDescent="0.25">
      <c r="A112" s="59"/>
      <c r="C112" s="59"/>
      <c r="D112" s="59"/>
      <c r="E112" s="59"/>
      <c r="F112" s="59"/>
      <c r="G112" s="59"/>
      <c r="H112" s="59"/>
      <c r="I112" s="59"/>
      <c r="J112" s="59"/>
      <c r="K112" s="59"/>
      <c r="L112" s="59"/>
      <c r="M112" s="59"/>
      <c r="N112" s="59"/>
    </row>
    <row r="113" spans="1:14" x14ac:dyDescent="0.25">
      <c r="A113" s="59"/>
      <c r="C113" s="59"/>
      <c r="D113" s="59"/>
      <c r="E113" s="59"/>
      <c r="F113" s="59"/>
      <c r="G113" s="59"/>
      <c r="H113" s="59"/>
      <c r="I113" s="59"/>
      <c r="J113" s="59"/>
      <c r="K113" s="59"/>
      <c r="L113" s="59"/>
      <c r="M113" s="59"/>
      <c r="N113" s="59"/>
    </row>
    <row r="114" spans="1:14" x14ac:dyDescent="0.25">
      <c r="A114" s="59"/>
      <c r="C114" s="59"/>
      <c r="D114" s="59"/>
      <c r="E114" s="59"/>
      <c r="F114" s="59"/>
      <c r="G114" s="59"/>
      <c r="H114" s="59"/>
      <c r="I114" s="59"/>
      <c r="J114" s="59"/>
      <c r="K114" s="59"/>
      <c r="L114" s="59"/>
      <c r="M114" s="59"/>
      <c r="N114" s="59"/>
    </row>
    <row r="115" spans="1:14" x14ac:dyDescent="0.25">
      <c r="A115" s="59"/>
      <c r="C115" s="59"/>
      <c r="D115" s="59"/>
      <c r="E115" s="59"/>
      <c r="F115" s="59"/>
      <c r="G115" s="59"/>
      <c r="H115" s="59"/>
      <c r="I115" s="59"/>
      <c r="J115" s="59"/>
      <c r="K115" s="59"/>
      <c r="L115" s="59"/>
      <c r="M115" s="59"/>
      <c r="N115" s="59"/>
    </row>
    <row r="116" spans="1:14" x14ac:dyDescent="0.25">
      <c r="A116" s="59"/>
      <c r="C116" s="59"/>
      <c r="D116" s="59"/>
      <c r="E116" s="59"/>
      <c r="F116" s="59"/>
      <c r="G116" s="59"/>
      <c r="H116" s="59"/>
      <c r="I116" s="59"/>
      <c r="J116" s="59"/>
      <c r="K116" s="59"/>
      <c r="L116" s="59"/>
      <c r="M116" s="59"/>
      <c r="N116" s="59"/>
    </row>
    <row r="117" spans="1:14" x14ac:dyDescent="0.25">
      <c r="A117" s="59"/>
      <c r="C117" s="59"/>
      <c r="D117" s="59"/>
      <c r="E117" s="59"/>
      <c r="F117" s="59"/>
      <c r="G117" s="59"/>
      <c r="H117" s="59"/>
      <c r="I117" s="59"/>
      <c r="J117" s="59"/>
      <c r="K117" s="59"/>
      <c r="L117" s="59"/>
      <c r="M117" s="59"/>
      <c r="N117" s="59"/>
    </row>
    <row r="118" spans="1:14" x14ac:dyDescent="0.25">
      <c r="A118" s="59"/>
      <c r="C118" s="59"/>
      <c r="D118" s="59"/>
      <c r="E118" s="59"/>
      <c r="F118" s="59"/>
      <c r="G118" s="59"/>
      <c r="H118" s="59"/>
      <c r="I118" s="59"/>
      <c r="J118" s="59"/>
      <c r="K118" s="59"/>
      <c r="L118" s="59"/>
      <c r="M118" s="59"/>
      <c r="N118" s="59"/>
    </row>
    <row r="119" spans="1:14" x14ac:dyDescent="0.25">
      <c r="A119" s="59"/>
      <c r="C119" s="59"/>
      <c r="D119" s="59"/>
      <c r="E119" s="59"/>
      <c r="F119" s="59"/>
      <c r="G119" s="59"/>
      <c r="H119" s="59"/>
      <c r="I119" s="59"/>
      <c r="J119" s="59"/>
      <c r="K119" s="59"/>
      <c r="L119" s="59"/>
      <c r="M119" s="59"/>
      <c r="N119" s="59"/>
    </row>
    <row r="120" spans="1:14" x14ac:dyDescent="0.25">
      <c r="A120" s="59"/>
      <c r="C120" s="59"/>
      <c r="D120" s="59"/>
      <c r="E120" s="59"/>
      <c r="F120" s="59"/>
      <c r="G120" s="59"/>
      <c r="H120" s="59"/>
      <c r="I120" s="59"/>
      <c r="J120" s="59"/>
      <c r="K120" s="59"/>
      <c r="L120" s="59"/>
      <c r="M120" s="59"/>
      <c r="N120" s="59"/>
    </row>
    <row r="121" spans="1:14" x14ac:dyDescent="0.25">
      <c r="A121" s="59"/>
      <c r="C121" s="59"/>
      <c r="D121" s="59"/>
      <c r="E121" s="59"/>
      <c r="F121" s="59"/>
      <c r="G121" s="59"/>
      <c r="H121" s="59"/>
      <c r="I121" s="59"/>
      <c r="J121" s="59"/>
      <c r="K121" s="59"/>
      <c r="L121" s="59"/>
      <c r="M121" s="59"/>
      <c r="N121" s="59"/>
    </row>
    <row r="122" spans="1:14" x14ac:dyDescent="0.25">
      <c r="A122" s="59"/>
      <c r="C122" s="59"/>
      <c r="D122" s="59"/>
      <c r="E122" s="59"/>
      <c r="F122" s="59"/>
      <c r="G122" s="59"/>
      <c r="H122" s="59"/>
      <c r="I122" s="59"/>
      <c r="J122" s="59"/>
      <c r="K122" s="59"/>
      <c r="L122" s="59"/>
      <c r="M122" s="59"/>
      <c r="N122" s="59"/>
    </row>
    <row r="123" spans="1:14" x14ac:dyDescent="0.25">
      <c r="A123" s="59"/>
      <c r="C123" s="59"/>
      <c r="D123" s="59"/>
      <c r="E123" s="59"/>
      <c r="F123" s="59"/>
      <c r="G123" s="59"/>
      <c r="H123" s="59"/>
      <c r="I123" s="59"/>
      <c r="J123" s="59"/>
      <c r="K123" s="59"/>
      <c r="L123" s="59"/>
      <c r="M123" s="59"/>
      <c r="N123" s="59"/>
    </row>
    <row r="124" spans="1:14" x14ac:dyDescent="0.25">
      <c r="A124" s="59"/>
      <c r="C124" s="59"/>
      <c r="D124" s="59"/>
      <c r="E124" s="59"/>
      <c r="F124" s="59"/>
      <c r="G124" s="59"/>
      <c r="H124" s="59"/>
      <c r="I124" s="59"/>
      <c r="J124" s="59"/>
      <c r="K124" s="59"/>
      <c r="L124" s="59"/>
      <c r="M124" s="59"/>
      <c r="N124" s="59"/>
    </row>
    <row r="125" spans="1:14" x14ac:dyDescent="0.25">
      <c r="A125" s="59"/>
      <c r="C125" s="59"/>
      <c r="D125" s="59"/>
      <c r="E125" s="59"/>
      <c r="F125" s="59"/>
      <c r="G125" s="59"/>
      <c r="H125" s="59"/>
      <c r="I125" s="59"/>
      <c r="J125" s="59"/>
      <c r="K125" s="59"/>
      <c r="L125" s="59"/>
      <c r="M125" s="59"/>
      <c r="N125" s="59"/>
    </row>
    <row r="126" spans="1:14" x14ac:dyDescent="0.25">
      <c r="A126" s="59"/>
      <c r="C126" s="59"/>
      <c r="D126" s="59"/>
      <c r="E126" s="59"/>
      <c r="F126" s="59"/>
      <c r="G126" s="59"/>
      <c r="H126" s="59"/>
      <c r="I126" s="59"/>
      <c r="J126" s="59"/>
      <c r="K126" s="59"/>
      <c r="L126" s="59"/>
      <c r="M126" s="59"/>
      <c r="N126" s="59"/>
    </row>
    <row r="127" spans="1:14" x14ac:dyDescent="0.25">
      <c r="A127" s="59"/>
      <c r="C127" s="59"/>
      <c r="D127" s="59"/>
      <c r="E127" s="59"/>
      <c r="F127" s="59"/>
      <c r="G127" s="59"/>
      <c r="H127" s="59"/>
      <c r="I127" s="59"/>
      <c r="J127" s="59"/>
      <c r="K127" s="59"/>
      <c r="L127" s="59"/>
      <c r="M127" s="59"/>
      <c r="N127" s="59"/>
    </row>
    <row r="128" spans="1:14" x14ac:dyDescent="0.25">
      <c r="A128" s="59"/>
      <c r="C128" s="59"/>
      <c r="D128" s="59"/>
      <c r="E128" s="59"/>
      <c r="F128" s="59"/>
      <c r="G128" s="59"/>
      <c r="H128" s="59"/>
      <c r="I128" s="59"/>
      <c r="J128" s="59"/>
      <c r="K128" s="59"/>
      <c r="L128" s="59"/>
      <c r="M128" s="59"/>
      <c r="N128" s="59"/>
    </row>
    <row r="129" spans="1:14" x14ac:dyDescent="0.25">
      <c r="A129" s="59"/>
      <c r="C129" s="59"/>
      <c r="D129" s="59"/>
      <c r="E129" s="59"/>
      <c r="F129" s="59"/>
      <c r="G129" s="59"/>
      <c r="H129" s="59"/>
      <c r="I129" s="59"/>
      <c r="J129" s="59"/>
      <c r="K129" s="59"/>
      <c r="L129" s="59"/>
      <c r="M129" s="59"/>
      <c r="N129" s="59"/>
    </row>
    <row r="130" spans="1:14" x14ac:dyDescent="0.25">
      <c r="A130" s="59"/>
      <c r="C130" s="59"/>
      <c r="D130" s="59"/>
      <c r="E130" s="59"/>
      <c r="F130" s="59"/>
      <c r="G130" s="59"/>
      <c r="H130" s="59"/>
      <c r="I130" s="59"/>
      <c r="J130" s="59"/>
      <c r="K130" s="59"/>
      <c r="L130" s="59"/>
      <c r="M130" s="59"/>
      <c r="N130" s="59"/>
    </row>
    <row r="131" spans="1:14" x14ac:dyDescent="0.25">
      <c r="A131" s="59"/>
      <c r="C131" s="59"/>
      <c r="D131" s="59"/>
      <c r="E131" s="59"/>
      <c r="F131" s="59"/>
      <c r="G131" s="59"/>
      <c r="H131" s="59"/>
      <c r="I131" s="59"/>
      <c r="J131" s="59"/>
      <c r="K131" s="59"/>
      <c r="L131" s="59"/>
      <c r="M131" s="59"/>
      <c r="N131" s="59"/>
    </row>
    <row r="132" spans="1:14" x14ac:dyDescent="0.25">
      <c r="A132" s="59"/>
      <c r="C132" s="59"/>
      <c r="D132" s="59"/>
      <c r="E132" s="59"/>
      <c r="F132" s="59"/>
      <c r="G132" s="59"/>
      <c r="H132" s="59"/>
      <c r="I132" s="59"/>
      <c r="J132" s="59"/>
      <c r="K132" s="59"/>
      <c r="L132" s="59"/>
      <c r="M132" s="59"/>
      <c r="N132" s="59"/>
    </row>
    <row r="133" spans="1:14" x14ac:dyDescent="0.25">
      <c r="A133" s="59"/>
      <c r="C133" s="59"/>
      <c r="D133" s="59"/>
      <c r="E133" s="59"/>
      <c r="F133" s="59"/>
      <c r="G133" s="59"/>
      <c r="H133" s="59"/>
      <c r="I133" s="59"/>
      <c r="J133" s="59"/>
      <c r="K133" s="59"/>
      <c r="L133" s="59"/>
      <c r="M133" s="59"/>
      <c r="N133" s="59"/>
    </row>
    <row r="134" spans="1:14" x14ac:dyDescent="0.25">
      <c r="A134" s="59"/>
      <c r="C134" s="59"/>
      <c r="D134" s="59"/>
      <c r="E134" s="59"/>
      <c r="F134" s="59"/>
      <c r="G134" s="59"/>
      <c r="H134" s="59"/>
      <c r="I134" s="59"/>
      <c r="J134" s="59"/>
      <c r="K134" s="59"/>
      <c r="L134" s="59"/>
      <c r="M134" s="59"/>
      <c r="N134" s="59"/>
    </row>
    <row r="135" spans="1:14" x14ac:dyDescent="0.25">
      <c r="A135" s="59"/>
      <c r="C135" s="59"/>
      <c r="D135" s="59"/>
      <c r="E135" s="59"/>
      <c r="F135" s="59"/>
      <c r="G135" s="59"/>
      <c r="H135" s="59"/>
      <c r="I135" s="59"/>
      <c r="J135" s="59"/>
      <c r="K135" s="59"/>
      <c r="L135" s="59"/>
      <c r="M135" s="59"/>
      <c r="N135" s="59"/>
    </row>
    <row r="136" spans="1:14" x14ac:dyDescent="0.25">
      <c r="A136" s="59"/>
      <c r="C136" s="59"/>
      <c r="D136" s="59"/>
      <c r="E136" s="59"/>
      <c r="F136" s="59"/>
      <c r="G136" s="59"/>
      <c r="H136" s="59"/>
      <c r="I136" s="59"/>
      <c r="J136" s="59"/>
      <c r="K136" s="59"/>
      <c r="L136" s="59"/>
      <c r="M136" s="59"/>
      <c r="N136" s="59"/>
    </row>
    <row r="137" spans="1:14" x14ac:dyDescent="0.25">
      <c r="A137" s="59"/>
      <c r="C137" s="59"/>
      <c r="D137" s="59"/>
      <c r="E137" s="59"/>
      <c r="F137" s="59"/>
      <c r="G137" s="59"/>
      <c r="H137" s="59"/>
      <c r="I137" s="59"/>
      <c r="J137" s="59"/>
      <c r="K137" s="59"/>
      <c r="L137" s="59"/>
      <c r="M137" s="59"/>
      <c r="N137" s="59"/>
    </row>
    <row r="138" spans="1:14" x14ac:dyDescent="0.25">
      <c r="A138" s="59"/>
      <c r="C138" s="59"/>
      <c r="D138" s="59"/>
      <c r="E138" s="59"/>
      <c r="F138" s="59"/>
      <c r="G138" s="59"/>
      <c r="H138" s="59"/>
      <c r="I138" s="59"/>
      <c r="J138" s="59"/>
      <c r="K138" s="59"/>
      <c r="L138" s="59"/>
      <c r="M138" s="59"/>
      <c r="N138" s="59"/>
    </row>
    <row r="139" spans="1:14" x14ac:dyDescent="0.25">
      <c r="A139" s="59"/>
      <c r="C139" s="59"/>
      <c r="D139" s="59"/>
      <c r="E139" s="59"/>
      <c r="F139" s="59"/>
      <c r="G139" s="59"/>
      <c r="H139" s="59"/>
      <c r="I139" s="59"/>
      <c r="J139" s="59"/>
      <c r="K139" s="59"/>
      <c r="L139" s="59"/>
      <c r="M139" s="59"/>
      <c r="N139" s="59"/>
    </row>
    <row r="140" spans="1:14" x14ac:dyDescent="0.25">
      <c r="A140" s="59"/>
      <c r="C140" s="59"/>
      <c r="D140" s="59"/>
      <c r="E140" s="59"/>
      <c r="F140" s="59"/>
      <c r="G140" s="59"/>
      <c r="H140" s="59"/>
      <c r="I140" s="59"/>
      <c r="J140" s="59"/>
      <c r="K140" s="59"/>
      <c r="L140" s="59"/>
      <c r="M140" s="59"/>
      <c r="N140" s="59"/>
    </row>
    <row r="141" spans="1:14" x14ac:dyDescent="0.25">
      <c r="A141" s="59"/>
      <c r="C141" s="59"/>
      <c r="D141" s="59"/>
      <c r="E141" s="59"/>
      <c r="F141" s="59"/>
      <c r="G141" s="59"/>
      <c r="H141" s="59"/>
      <c r="I141" s="59"/>
      <c r="J141" s="59"/>
      <c r="K141" s="59"/>
      <c r="L141" s="59"/>
      <c r="M141" s="59"/>
      <c r="N141" s="59"/>
    </row>
    <row r="142" spans="1:14" x14ac:dyDescent="0.25">
      <c r="A142" s="59"/>
      <c r="C142" s="59"/>
      <c r="D142" s="59"/>
      <c r="E142" s="59"/>
      <c r="F142" s="59"/>
      <c r="G142" s="59"/>
      <c r="H142" s="59"/>
      <c r="I142" s="59"/>
      <c r="J142" s="59"/>
      <c r="K142" s="59"/>
      <c r="L142" s="59"/>
      <c r="M142" s="59"/>
      <c r="N142" s="59"/>
    </row>
    <row r="143" spans="1:14" x14ac:dyDescent="0.25">
      <c r="A143" s="59"/>
      <c r="C143" s="59"/>
      <c r="D143" s="59"/>
      <c r="E143" s="59"/>
      <c r="F143" s="59"/>
      <c r="G143" s="59"/>
      <c r="H143" s="59"/>
      <c r="I143" s="59"/>
      <c r="J143" s="59"/>
      <c r="K143" s="59"/>
      <c r="L143" s="59"/>
      <c r="M143" s="59"/>
      <c r="N143" s="59"/>
    </row>
    <row r="144" spans="1:14" x14ac:dyDescent="0.25">
      <c r="A144" s="59"/>
      <c r="C144" s="59"/>
      <c r="D144" s="59"/>
      <c r="E144" s="59"/>
      <c r="F144" s="59"/>
      <c r="G144" s="59"/>
      <c r="H144" s="59"/>
      <c r="I144" s="59"/>
      <c r="J144" s="59"/>
      <c r="K144" s="59"/>
      <c r="L144" s="59"/>
      <c r="M144" s="59"/>
      <c r="N144" s="59"/>
    </row>
    <row r="145" spans="1:14" x14ac:dyDescent="0.25">
      <c r="A145" s="59"/>
      <c r="C145" s="59"/>
      <c r="D145" s="59"/>
      <c r="E145" s="59"/>
      <c r="F145" s="59"/>
      <c r="G145" s="59"/>
      <c r="H145" s="59"/>
      <c r="I145" s="59"/>
      <c r="J145" s="59"/>
      <c r="K145" s="59"/>
      <c r="L145" s="59"/>
      <c r="M145" s="59"/>
      <c r="N145" s="59"/>
    </row>
    <row r="146" spans="1:14" x14ac:dyDescent="0.25">
      <c r="A146" s="59"/>
      <c r="C146" s="59"/>
      <c r="D146" s="59"/>
      <c r="E146" s="59"/>
      <c r="F146" s="59"/>
      <c r="G146" s="59"/>
      <c r="H146" s="59"/>
      <c r="I146" s="59"/>
      <c r="J146" s="59"/>
      <c r="K146" s="59"/>
      <c r="L146" s="59"/>
      <c r="M146" s="59"/>
      <c r="N146" s="59"/>
    </row>
    <row r="147" spans="1:14" x14ac:dyDescent="0.25">
      <c r="A147" s="59"/>
      <c r="C147" s="59"/>
      <c r="D147" s="59"/>
      <c r="E147" s="59"/>
      <c r="F147" s="59"/>
      <c r="G147" s="59"/>
      <c r="H147" s="59"/>
      <c r="I147" s="59"/>
      <c r="J147" s="59"/>
      <c r="K147" s="59"/>
      <c r="L147" s="59"/>
      <c r="M147" s="59"/>
      <c r="N147" s="59"/>
    </row>
    <row r="148" spans="1:14" x14ac:dyDescent="0.25">
      <c r="A148" s="59"/>
      <c r="C148" s="59"/>
      <c r="D148" s="59"/>
      <c r="E148" s="59"/>
      <c r="F148" s="59"/>
      <c r="G148" s="59"/>
      <c r="H148" s="59"/>
      <c r="I148" s="59"/>
      <c r="J148" s="59"/>
      <c r="K148" s="59"/>
      <c r="L148" s="59"/>
      <c r="M148" s="59"/>
      <c r="N148" s="59"/>
    </row>
    <row r="149" spans="1:14" x14ac:dyDescent="0.25">
      <c r="A149" s="59"/>
      <c r="C149" s="59"/>
      <c r="D149" s="59"/>
      <c r="E149" s="59"/>
      <c r="F149" s="59"/>
      <c r="G149" s="59"/>
      <c r="H149" s="59"/>
      <c r="I149" s="59"/>
      <c r="J149" s="59"/>
      <c r="K149" s="59"/>
      <c r="L149" s="59"/>
      <c r="M149" s="59"/>
      <c r="N149" s="59"/>
    </row>
    <row r="150" spans="1:14" x14ac:dyDescent="0.25">
      <c r="A150" s="59"/>
      <c r="C150" s="59"/>
      <c r="D150" s="59"/>
      <c r="E150" s="59"/>
      <c r="F150" s="59"/>
      <c r="G150" s="59"/>
      <c r="H150" s="59"/>
      <c r="I150" s="59"/>
      <c r="J150" s="59"/>
      <c r="K150" s="59"/>
      <c r="L150" s="59"/>
      <c r="M150" s="59"/>
      <c r="N150" s="59"/>
    </row>
    <row r="151" spans="1:14" x14ac:dyDescent="0.25">
      <c r="A151" s="59"/>
      <c r="C151" s="59"/>
      <c r="D151" s="59"/>
      <c r="E151" s="59"/>
      <c r="F151" s="59"/>
      <c r="G151" s="59"/>
      <c r="H151" s="59"/>
      <c r="I151" s="59"/>
      <c r="J151" s="59"/>
      <c r="K151" s="59"/>
      <c r="L151" s="59"/>
      <c r="M151" s="59"/>
      <c r="N151" s="59"/>
    </row>
    <row r="152" spans="1:14" x14ac:dyDescent="0.25">
      <c r="A152" s="59"/>
      <c r="C152" s="59"/>
      <c r="D152" s="59"/>
      <c r="E152" s="59"/>
      <c r="F152" s="59"/>
      <c r="G152" s="59"/>
      <c r="H152" s="59"/>
      <c r="I152" s="59"/>
      <c r="J152" s="59"/>
      <c r="K152" s="59"/>
      <c r="L152" s="59"/>
      <c r="M152" s="59"/>
      <c r="N152" s="59"/>
    </row>
    <row r="153" spans="1:14" x14ac:dyDescent="0.25">
      <c r="A153" s="59"/>
      <c r="C153" s="59"/>
      <c r="D153" s="59"/>
      <c r="E153" s="59"/>
      <c r="F153" s="59"/>
      <c r="G153" s="59"/>
      <c r="H153" s="59"/>
      <c r="I153" s="59"/>
      <c r="J153" s="59"/>
      <c r="K153" s="59"/>
      <c r="L153" s="59"/>
      <c r="M153" s="59"/>
      <c r="N153" s="59"/>
    </row>
    <row r="154" spans="1:14" x14ac:dyDescent="0.25">
      <c r="A154" s="59"/>
      <c r="C154" s="59"/>
      <c r="D154" s="59"/>
      <c r="E154" s="59"/>
      <c r="F154" s="59"/>
      <c r="G154" s="59"/>
      <c r="H154" s="59"/>
      <c r="I154" s="59"/>
      <c r="J154" s="59"/>
      <c r="K154" s="59"/>
      <c r="L154" s="59"/>
      <c r="M154" s="59"/>
      <c r="N154" s="59"/>
    </row>
    <row r="155" spans="1:14" x14ac:dyDescent="0.25">
      <c r="A155" s="59"/>
      <c r="C155" s="59"/>
      <c r="D155" s="59"/>
      <c r="E155" s="59"/>
      <c r="F155" s="59"/>
      <c r="G155" s="59"/>
      <c r="H155" s="59"/>
      <c r="I155" s="59"/>
      <c r="J155" s="59"/>
      <c r="K155" s="59"/>
      <c r="L155" s="59"/>
      <c r="M155" s="59"/>
      <c r="N155" s="59"/>
    </row>
    <row r="156" spans="1:14" x14ac:dyDescent="0.25">
      <c r="A156" s="59"/>
      <c r="C156" s="59"/>
      <c r="D156" s="59"/>
      <c r="E156" s="59"/>
      <c r="F156" s="59"/>
      <c r="G156" s="59"/>
      <c r="H156" s="59"/>
      <c r="I156" s="59"/>
      <c r="J156" s="59"/>
      <c r="K156" s="59"/>
      <c r="L156" s="59"/>
      <c r="M156" s="59"/>
      <c r="N156" s="59"/>
    </row>
    <row r="157" spans="1:14" x14ac:dyDescent="0.25">
      <c r="A157" s="59"/>
      <c r="C157" s="59"/>
      <c r="D157" s="59"/>
      <c r="E157" s="59"/>
      <c r="F157" s="59"/>
      <c r="G157" s="59"/>
      <c r="H157" s="59"/>
      <c r="I157" s="59"/>
      <c r="J157" s="59"/>
      <c r="K157" s="59"/>
      <c r="L157" s="59"/>
      <c r="M157" s="59"/>
      <c r="N157" s="59"/>
    </row>
    <row r="158" spans="1:14" x14ac:dyDescent="0.25">
      <c r="A158" s="59"/>
      <c r="C158" s="59"/>
      <c r="D158" s="59"/>
      <c r="E158" s="59"/>
      <c r="F158" s="59"/>
      <c r="G158" s="59"/>
      <c r="H158" s="59"/>
      <c r="I158" s="59"/>
      <c r="J158" s="59"/>
      <c r="K158" s="59"/>
      <c r="L158" s="59"/>
      <c r="M158" s="59"/>
      <c r="N158" s="59"/>
    </row>
    <row r="159" spans="1:14" x14ac:dyDescent="0.25">
      <c r="A159" s="59"/>
      <c r="C159" s="59"/>
      <c r="D159" s="59"/>
      <c r="E159" s="59"/>
      <c r="F159" s="59"/>
      <c r="G159" s="59"/>
      <c r="H159" s="59"/>
      <c r="I159" s="59"/>
      <c r="J159" s="59"/>
      <c r="K159" s="59"/>
      <c r="L159" s="59"/>
      <c r="M159" s="59"/>
      <c r="N159" s="59"/>
    </row>
    <row r="160" spans="1:14" x14ac:dyDescent="0.25">
      <c r="A160" s="59"/>
      <c r="C160" s="59"/>
      <c r="D160" s="59"/>
      <c r="E160" s="59"/>
      <c r="F160" s="59"/>
      <c r="G160" s="59"/>
      <c r="H160" s="59"/>
      <c r="I160" s="59"/>
      <c r="J160" s="59"/>
      <c r="K160" s="59"/>
      <c r="L160" s="59"/>
      <c r="M160" s="59"/>
      <c r="N160" s="59"/>
    </row>
    <row r="161" spans="1:14" x14ac:dyDescent="0.25">
      <c r="A161" s="59"/>
      <c r="C161" s="59"/>
      <c r="D161" s="59"/>
      <c r="E161" s="59"/>
      <c r="F161" s="59"/>
      <c r="G161" s="59"/>
      <c r="H161" s="59"/>
      <c r="I161" s="59"/>
      <c r="J161" s="59"/>
      <c r="K161" s="59"/>
      <c r="L161" s="59"/>
      <c r="M161" s="59"/>
      <c r="N161" s="59"/>
    </row>
    <row r="162" spans="1:14" x14ac:dyDescent="0.25">
      <c r="A162" s="59"/>
      <c r="C162" s="59"/>
      <c r="D162" s="59"/>
      <c r="E162" s="59"/>
      <c r="F162" s="59"/>
      <c r="G162" s="59"/>
      <c r="H162" s="59"/>
      <c r="I162" s="59"/>
      <c r="J162" s="59"/>
      <c r="K162" s="59"/>
      <c r="L162" s="59"/>
      <c r="M162" s="59"/>
      <c r="N162" s="59"/>
    </row>
    <row r="163" spans="1:14" x14ac:dyDescent="0.25">
      <c r="A163" s="59"/>
      <c r="C163" s="59"/>
      <c r="D163" s="59"/>
      <c r="E163" s="59"/>
      <c r="F163" s="59"/>
      <c r="G163" s="59"/>
      <c r="H163" s="59"/>
      <c r="I163" s="59"/>
      <c r="J163" s="59"/>
      <c r="K163" s="59"/>
      <c r="L163" s="59"/>
      <c r="M163" s="59"/>
      <c r="N163" s="59"/>
    </row>
    <row r="164" spans="1:14" x14ac:dyDescent="0.25">
      <c r="A164" s="59"/>
      <c r="C164" s="59"/>
      <c r="D164" s="59"/>
      <c r="E164" s="59"/>
      <c r="F164" s="59"/>
      <c r="G164" s="59"/>
      <c r="H164" s="59"/>
      <c r="I164" s="59"/>
      <c r="J164" s="59"/>
      <c r="K164" s="59"/>
      <c r="L164" s="59"/>
      <c r="M164" s="59"/>
      <c r="N164" s="59"/>
    </row>
    <row r="165" spans="1:14" x14ac:dyDescent="0.25">
      <c r="A165" s="59"/>
      <c r="C165" s="59"/>
      <c r="D165" s="59"/>
      <c r="E165" s="59"/>
      <c r="F165" s="59"/>
      <c r="G165" s="59"/>
      <c r="H165" s="59"/>
      <c r="I165" s="59"/>
      <c r="J165" s="59"/>
      <c r="K165" s="59"/>
      <c r="L165" s="59"/>
      <c r="M165" s="59"/>
      <c r="N165" s="59"/>
    </row>
    <row r="166" spans="1:14" x14ac:dyDescent="0.25">
      <c r="A166" s="59"/>
      <c r="C166" s="59"/>
      <c r="D166" s="59"/>
      <c r="E166" s="59"/>
      <c r="F166" s="59"/>
      <c r="G166" s="59"/>
      <c r="H166" s="59"/>
      <c r="I166" s="59"/>
      <c r="J166" s="59"/>
      <c r="K166" s="59"/>
      <c r="L166" s="59"/>
      <c r="M166" s="59"/>
      <c r="N166" s="59"/>
    </row>
    <row r="167" spans="1:14" x14ac:dyDescent="0.25">
      <c r="A167" s="59"/>
      <c r="C167" s="59"/>
      <c r="D167" s="59"/>
      <c r="E167" s="59"/>
      <c r="F167" s="59"/>
      <c r="G167" s="59"/>
      <c r="H167" s="59"/>
      <c r="I167" s="59"/>
      <c r="J167" s="59"/>
      <c r="K167" s="59"/>
      <c r="L167" s="59"/>
      <c r="M167" s="59"/>
      <c r="N167" s="59"/>
    </row>
    <row r="168" spans="1:14" x14ac:dyDescent="0.25">
      <c r="A168" s="59"/>
      <c r="C168" s="59"/>
      <c r="D168" s="59"/>
      <c r="E168" s="59"/>
      <c r="F168" s="59"/>
      <c r="G168" s="59"/>
      <c r="H168" s="59"/>
      <c r="I168" s="59"/>
      <c r="J168" s="59"/>
      <c r="K168" s="59"/>
      <c r="L168" s="59"/>
      <c r="M168" s="59"/>
      <c r="N168" s="59"/>
    </row>
    <row r="169" spans="1:14" x14ac:dyDescent="0.25">
      <c r="A169" s="59"/>
      <c r="C169" s="59"/>
      <c r="D169" s="59"/>
      <c r="E169" s="59"/>
      <c r="F169" s="59"/>
      <c r="G169" s="59"/>
      <c r="H169" s="59"/>
      <c r="I169" s="59"/>
      <c r="J169" s="59"/>
      <c r="K169" s="59"/>
      <c r="L169" s="59"/>
      <c r="M169" s="59"/>
      <c r="N169" s="59"/>
    </row>
    <row r="170" spans="1:14" x14ac:dyDescent="0.25">
      <c r="A170" s="59"/>
      <c r="C170" s="59"/>
      <c r="D170" s="59"/>
      <c r="E170" s="59"/>
      <c r="F170" s="59"/>
      <c r="G170" s="59"/>
      <c r="H170" s="59"/>
      <c r="I170" s="59"/>
      <c r="J170" s="59"/>
      <c r="K170" s="59"/>
      <c r="L170" s="59"/>
      <c r="M170" s="59"/>
      <c r="N170" s="59"/>
    </row>
    <row r="171" spans="1:14" x14ac:dyDescent="0.25">
      <c r="A171" s="59"/>
      <c r="C171" s="59"/>
      <c r="D171" s="59"/>
      <c r="E171" s="59"/>
      <c r="F171" s="59"/>
      <c r="G171" s="59"/>
      <c r="H171" s="59"/>
      <c r="I171" s="59"/>
      <c r="J171" s="59"/>
      <c r="K171" s="59"/>
      <c r="L171" s="59"/>
      <c r="M171" s="59"/>
      <c r="N171" s="59"/>
    </row>
    <row r="172" spans="1:14" x14ac:dyDescent="0.25">
      <c r="A172" s="59"/>
      <c r="C172" s="59"/>
      <c r="D172" s="59"/>
      <c r="E172" s="59"/>
      <c r="F172" s="59"/>
      <c r="G172" s="59"/>
      <c r="H172" s="59"/>
      <c r="I172" s="59"/>
      <c r="J172" s="59"/>
      <c r="K172" s="59"/>
      <c r="L172" s="59"/>
      <c r="M172" s="59"/>
      <c r="N172" s="59"/>
    </row>
    <row r="173" spans="1:14" x14ac:dyDescent="0.25">
      <c r="A173" s="59"/>
      <c r="C173" s="59"/>
      <c r="D173" s="59"/>
      <c r="E173" s="59"/>
      <c r="F173" s="59"/>
      <c r="G173" s="59"/>
      <c r="H173" s="59"/>
      <c r="I173" s="59"/>
      <c r="J173" s="59"/>
      <c r="K173" s="59"/>
      <c r="L173" s="59"/>
      <c r="M173" s="59"/>
      <c r="N173" s="59"/>
    </row>
    <row r="174" spans="1:14" x14ac:dyDescent="0.25">
      <c r="A174" s="59"/>
      <c r="C174" s="59"/>
      <c r="D174" s="59"/>
      <c r="E174" s="59"/>
      <c r="F174" s="59"/>
      <c r="G174" s="59"/>
      <c r="H174" s="59"/>
      <c r="I174" s="59"/>
      <c r="J174" s="59"/>
      <c r="K174" s="59"/>
      <c r="L174" s="59"/>
      <c r="M174" s="59"/>
      <c r="N174" s="59"/>
    </row>
    <row r="175" spans="1:14" x14ac:dyDescent="0.25">
      <c r="A175" s="59"/>
      <c r="C175" s="59"/>
      <c r="D175" s="59"/>
      <c r="E175" s="59"/>
      <c r="F175" s="59"/>
      <c r="G175" s="59"/>
      <c r="H175" s="59"/>
      <c r="I175" s="59"/>
      <c r="J175" s="59"/>
      <c r="K175" s="59"/>
      <c r="L175" s="59"/>
      <c r="M175" s="59"/>
      <c r="N175" s="59"/>
    </row>
    <row r="176" spans="1:14" x14ac:dyDescent="0.25">
      <c r="A176" s="59"/>
      <c r="C176" s="59"/>
      <c r="D176" s="59"/>
      <c r="E176" s="59"/>
      <c r="F176" s="59"/>
      <c r="G176" s="59"/>
      <c r="H176" s="59"/>
      <c r="I176" s="59"/>
      <c r="J176" s="59"/>
      <c r="K176" s="59"/>
      <c r="L176" s="59"/>
      <c r="M176" s="59"/>
      <c r="N176" s="59"/>
    </row>
    <row r="177" spans="1:14" x14ac:dyDescent="0.25">
      <c r="A177" s="59"/>
      <c r="C177" s="59"/>
      <c r="D177" s="59"/>
      <c r="E177" s="59"/>
      <c r="F177" s="59"/>
      <c r="G177" s="59"/>
      <c r="H177" s="59"/>
      <c r="I177" s="59"/>
      <c r="J177" s="59"/>
      <c r="K177" s="59"/>
      <c r="L177" s="59"/>
      <c r="M177" s="59"/>
      <c r="N177" s="59"/>
    </row>
    <row r="178" spans="1:14" x14ac:dyDescent="0.25">
      <c r="A178" s="59"/>
      <c r="C178" s="59"/>
      <c r="D178" s="59"/>
      <c r="E178" s="59"/>
      <c r="F178" s="59"/>
      <c r="G178" s="59"/>
      <c r="H178" s="59"/>
      <c r="I178" s="59"/>
      <c r="J178" s="59"/>
      <c r="K178" s="59"/>
      <c r="L178" s="59"/>
      <c r="M178" s="59"/>
      <c r="N178" s="59"/>
    </row>
    <row r="179" spans="1:14" x14ac:dyDescent="0.25">
      <c r="A179" s="59"/>
      <c r="C179" s="59"/>
      <c r="D179" s="59"/>
      <c r="E179" s="59"/>
      <c r="F179" s="59"/>
      <c r="G179" s="59"/>
      <c r="H179" s="59"/>
      <c r="I179" s="59"/>
      <c r="J179" s="59"/>
      <c r="K179" s="59"/>
      <c r="L179" s="59"/>
      <c r="M179" s="59"/>
      <c r="N179" s="59"/>
    </row>
    <row r="180" spans="1:14" x14ac:dyDescent="0.25">
      <c r="A180" s="59"/>
      <c r="C180" s="59"/>
      <c r="D180" s="59"/>
      <c r="E180" s="59"/>
      <c r="F180" s="59"/>
      <c r="G180" s="59"/>
      <c r="H180" s="59"/>
      <c r="I180" s="59"/>
      <c r="J180" s="59"/>
      <c r="K180" s="59"/>
      <c r="L180" s="59"/>
      <c r="M180" s="59"/>
      <c r="N180" s="59"/>
    </row>
    <row r="181" spans="1:14" x14ac:dyDescent="0.25">
      <c r="A181" s="59"/>
      <c r="C181" s="59"/>
      <c r="D181" s="59"/>
      <c r="E181" s="59"/>
      <c r="F181" s="59"/>
      <c r="G181" s="59"/>
      <c r="H181" s="59"/>
      <c r="I181" s="59"/>
      <c r="J181" s="59"/>
      <c r="K181" s="59"/>
      <c r="L181" s="59"/>
      <c r="M181" s="59"/>
      <c r="N181" s="59"/>
    </row>
    <row r="182" spans="1:14" x14ac:dyDescent="0.25">
      <c r="A182" s="59"/>
      <c r="C182" s="59"/>
      <c r="D182" s="59"/>
      <c r="E182" s="59"/>
      <c r="F182" s="59"/>
      <c r="G182" s="59"/>
      <c r="H182" s="59"/>
      <c r="I182" s="59"/>
      <c r="J182" s="59"/>
      <c r="K182" s="59"/>
      <c r="L182" s="59"/>
      <c r="M182" s="59"/>
      <c r="N182" s="59"/>
    </row>
    <row r="183" spans="1:14" x14ac:dyDescent="0.25">
      <c r="A183" s="59"/>
      <c r="C183" s="59"/>
      <c r="D183" s="59"/>
      <c r="E183" s="59"/>
      <c r="F183" s="59"/>
      <c r="G183" s="59"/>
      <c r="H183" s="59"/>
      <c r="I183" s="59"/>
      <c r="J183" s="59"/>
      <c r="K183" s="59"/>
      <c r="L183" s="59"/>
      <c r="M183" s="59"/>
      <c r="N183" s="59"/>
    </row>
    <row r="184" spans="1:14" x14ac:dyDescent="0.25">
      <c r="A184" s="59"/>
      <c r="C184" s="59"/>
      <c r="D184" s="59"/>
      <c r="E184" s="59"/>
      <c r="F184" s="59"/>
      <c r="G184" s="59"/>
      <c r="H184" s="59"/>
      <c r="I184" s="59"/>
      <c r="J184" s="59"/>
      <c r="K184" s="59"/>
      <c r="L184" s="59"/>
      <c r="M184" s="59"/>
      <c r="N184" s="59"/>
    </row>
    <row r="185" spans="1:14" x14ac:dyDescent="0.25">
      <c r="A185" s="59"/>
      <c r="C185" s="59"/>
      <c r="D185" s="59"/>
      <c r="E185" s="59"/>
      <c r="F185" s="59"/>
      <c r="G185" s="59"/>
      <c r="H185" s="59"/>
      <c r="I185" s="59"/>
      <c r="J185" s="59"/>
      <c r="K185" s="59"/>
      <c r="L185" s="59"/>
      <c r="M185" s="59"/>
      <c r="N185" s="59"/>
    </row>
    <row r="186" spans="1:14" x14ac:dyDescent="0.25">
      <c r="A186" s="59"/>
      <c r="C186" s="59"/>
      <c r="D186" s="59"/>
      <c r="E186" s="59"/>
      <c r="F186" s="59"/>
      <c r="G186" s="59"/>
      <c r="H186" s="59"/>
      <c r="I186" s="59"/>
      <c r="J186" s="59"/>
      <c r="K186" s="59"/>
      <c r="L186" s="59"/>
      <c r="M186" s="59"/>
      <c r="N186" s="59"/>
    </row>
    <row r="187" spans="1:14" x14ac:dyDescent="0.25">
      <c r="A187" s="59"/>
      <c r="C187" s="59"/>
      <c r="D187" s="59"/>
      <c r="E187" s="59"/>
      <c r="F187" s="59"/>
      <c r="G187" s="59"/>
      <c r="H187" s="59"/>
      <c r="I187" s="59"/>
      <c r="J187" s="59"/>
      <c r="K187" s="59"/>
      <c r="L187" s="59"/>
      <c r="M187" s="59"/>
      <c r="N187" s="59"/>
    </row>
    <row r="188" spans="1:14" x14ac:dyDescent="0.25">
      <c r="A188" s="59"/>
      <c r="C188" s="59"/>
      <c r="D188" s="59"/>
      <c r="E188" s="59"/>
      <c r="F188" s="59"/>
      <c r="G188" s="59"/>
      <c r="H188" s="59"/>
      <c r="I188" s="59"/>
      <c r="J188" s="59"/>
      <c r="K188" s="59"/>
      <c r="L188" s="59"/>
      <c r="M188" s="59"/>
      <c r="N188" s="59"/>
    </row>
    <row r="189" spans="1:14" x14ac:dyDescent="0.25">
      <c r="A189" s="59"/>
      <c r="C189" s="59"/>
      <c r="D189" s="59"/>
      <c r="E189" s="59"/>
      <c r="F189" s="59"/>
      <c r="G189" s="59"/>
      <c r="H189" s="59"/>
      <c r="I189" s="59"/>
      <c r="J189" s="59"/>
      <c r="K189" s="59"/>
      <c r="L189" s="59"/>
      <c r="M189" s="59"/>
      <c r="N189" s="59"/>
    </row>
    <row r="190" spans="1:14" x14ac:dyDescent="0.25">
      <c r="A190" s="59"/>
      <c r="C190" s="59"/>
      <c r="D190" s="59"/>
      <c r="E190" s="59"/>
      <c r="F190" s="59"/>
      <c r="G190" s="59"/>
      <c r="H190" s="59"/>
      <c r="I190" s="59"/>
      <c r="J190" s="59"/>
      <c r="K190" s="59"/>
      <c r="L190" s="59"/>
      <c r="M190" s="59"/>
      <c r="N190" s="59"/>
    </row>
    <row r="191" spans="1:14" x14ac:dyDescent="0.25">
      <c r="A191" s="59"/>
      <c r="C191" s="59"/>
      <c r="D191" s="59"/>
      <c r="E191" s="59"/>
      <c r="F191" s="59"/>
      <c r="G191" s="59"/>
      <c r="H191" s="59"/>
      <c r="I191" s="59"/>
      <c r="J191" s="59"/>
      <c r="K191" s="59"/>
      <c r="L191" s="59"/>
      <c r="M191" s="59"/>
      <c r="N191" s="59"/>
    </row>
    <row r="192" spans="1:14" x14ac:dyDescent="0.25">
      <c r="A192" s="59"/>
      <c r="C192" s="59"/>
      <c r="D192" s="59"/>
      <c r="E192" s="59"/>
      <c r="F192" s="59"/>
      <c r="G192" s="59"/>
      <c r="H192" s="59"/>
      <c r="I192" s="59"/>
      <c r="J192" s="59"/>
      <c r="K192" s="59"/>
      <c r="L192" s="59"/>
      <c r="M192" s="59"/>
      <c r="N192" s="59"/>
    </row>
    <row r="193" spans="1:14" x14ac:dyDescent="0.25">
      <c r="A193" s="59"/>
      <c r="C193" s="59"/>
      <c r="D193" s="59"/>
      <c r="E193" s="59"/>
      <c r="F193" s="59"/>
      <c r="G193" s="59"/>
      <c r="H193" s="59"/>
      <c r="I193" s="59"/>
      <c r="J193" s="59"/>
      <c r="K193" s="59"/>
      <c r="L193" s="59"/>
      <c r="M193" s="59"/>
      <c r="N193" s="59"/>
    </row>
    <row r="194" spans="1:14" x14ac:dyDescent="0.25">
      <c r="A194" s="59"/>
      <c r="C194" s="59"/>
      <c r="D194" s="59"/>
      <c r="E194" s="59"/>
      <c r="F194" s="59"/>
      <c r="G194" s="59"/>
      <c r="H194" s="59"/>
      <c r="I194" s="59"/>
      <c r="J194" s="59"/>
      <c r="K194" s="59"/>
      <c r="L194" s="59"/>
      <c r="M194" s="59"/>
      <c r="N194" s="59"/>
    </row>
    <row r="195" spans="1:14" x14ac:dyDescent="0.25">
      <c r="A195" s="59"/>
      <c r="C195" s="59"/>
      <c r="D195" s="59"/>
      <c r="E195" s="59"/>
      <c r="F195" s="59"/>
      <c r="G195" s="59"/>
      <c r="H195" s="59"/>
      <c r="I195" s="59"/>
      <c r="J195" s="59"/>
      <c r="K195" s="59"/>
      <c r="L195" s="59"/>
      <c r="M195" s="59"/>
      <c r="N195" s="59"/>
    </row>
    <row r="196" spans="1:14" x14ac:dyDescent="0.25">
      <c r="A196" s="59"/>
      <c r="C196" s="59"/>
      <c r="D196" s="59"/>
      <c r="E196" s="59"/>
      <c r="F196" s="59"/>
      <c r="G196" s="59"/>
      <c r="H196" s="59"/>
      <c r="I196" s="59"/>
      <c r="J196" s="59"/>
      <c r="K196" s="59"/>
      <c r="L196" s="59"/>
      <c r="M196" s="59"/>
      <c r="N196" s="59"/>
    </row>
    <row r="197" spans="1:14" x14ac:dyDescent="0.25">
      <c r="A197" s="59"/>
      <c r="C197" s="59"/>
      <c r="D197" s="59"/>
      <c r="E197" s="59"/>
      <c r="F197" s="59"/>
      <c r="G197" s="59"/>
      <c r="H197" s="59"/>
      <c r="I197" s="59"/>
      <c r="J197" s="59"/>
      <c r="K197" s="59"/>
      <c r="L197" s="59"/>
      <c r="M197" s="59"/>
      <c r="N197" s="59"/>
    </row>
    <row r="198" spans="1:14" x14ac:dyDescent="0.25">
      <c r="A198" s="59"/>
      <c r="C198" s="59"/>
      <c r="D198" s="59"/>
      <c r="E198" s="59"/>
      <c r="F198" s="59"/>
      <c r="G198" s="59"/>
      <c r="H198" s="59"/>
      <c r="I198" s="59"/>
      <c r="J198" s="59"/>
      <c r="K198" s="59"/>
      <c r="L198" s="59"/>
      <c r="M198" s="59"/>
      <c r="N198" s="59"/>
    </row>
    <row r="199" spans="1:14" x14ac:dyDescent="0.25">
      <c r="A199" s="59"/>
      <c r="C199" s="59"/>
      <c r="D199" s="59"/>
      <c r="E199" s="59"/>
      <c r="F199" s="59"/>
      <c r="G199" s="59"/>
      <c r="H199" s="59"/>
      <c r="I199" s="59"/>
      <c r="J199" s="59"/>
      <c r="K199" s="59"/>
      <c r="L199" s="59"/>
      <c r="M199" s="59"/>
      <c r="N199" s="59"/>
    </row>
    <row r="200" spans="1:14" x14ac:dyDescent="0.25">
      <c r="A200" s="59"/>
      <c r="C200" s="59"/>
      <c r="D200" s="59"/>
      <c r="E200" s="59"/>
      <c r="F200" s="59"/>
      <c r="G200" s="59"/>
      <c r="H200" s="59"/>
      <c r="I200" s="59"/>
      <c r="J200" s="59"/>
      <c r="K200" s="59"/>
      <c r="L200" s="59"/>
      <c r="M200" s="59"/>
      <c r="N200" s="59"/>
    </row>
    <row r="201" spans="1:14" x14ac:dyDescent="0.25">
      <c r="A201" s="59"/>
      <c r="C201" s="59"/>
      <c r="D201" s="59"/>
      <c r="E201" s="59"/>
      <c r="F201" s="59"/>
      <c r="G201" s="59"/>
      <c r="H201" s="59"/>
      <c r="I201" s="59"/>
      <c r="J201" s="59"/>
      <c r="K201" s="59"/>
      <c r="L201" s="59"/>
      <c r="M201" s="59"/>
      <c r="N201" s="59"/>
    </row>
    <row r="202" spans="1:14" x14ac:dyDescent="0.25">
      <c r="A202" s="59"/>
      <c r="C202" s="59"/>
      <c r="D202" s="59"/>
      <c r="E202" s="59"/>
      <c r="F202" s="59"/>
      <c r="G202" s="59"/>
      <c r="H202" s="59"/>
      <c r="I202" s="59"/>
      <c r="J202" s="59"/>
      <c r="K202" s="59"/>
      <c r="L202" s="59"/>
      <c r="M202" s="59"/>
      <c r="N202" s="59"/>
    </row>
    <row r="203" spans="1:14" x14ac:dyDescent="0.25">
      <c r="A203" s="59"/>
      <c r="C203" s="59"/>
      <c r="D203" s="59"/>
      <c r="E203" s="59"/>
      <c r="F203" s="59"/>
      <c r="G203" s="59"/>
      <c r="H203" s="59"/>
      <c r="I203" s="59"/>
      <c r="J203" s="59"/>
      <c r="K203" s="59"/>
      <c r="L203" s="59"/>
      <c r="M203" s="59"/>
      <c r="N203" s="59"/>
    </row>
    <row r="204" spans="1:14" x14ac:dyDescent="0.25">
      <c r="A204" s="59"/>
      <c r="C204" s="59"/>
      <c r="D204" s="59"/>
      <c r="E204" s="59"/>
      <c r="F204" s="59"/>
      <c r="G204" s="59"/>
      <c r="H204" s="59"/>
      <c r="I204" s="59"/>
      <c r="J204" s="59"/>
      <c r="K204" s="59"/>
      <c r="L204" s="59"/>
      <c r="M204" s="59"/>
      <c r="N204" s="59"/>
    </row>
    <row r="205" spans="1:14" x14ac:dyDescent="0.25">
      <c r="A205" s="59"/>
      <c r="C205" s="59"/>
      <c r="D205" s="59"/>
      <c r="E205" s="59"/>
      <c r="F205" s="59"/>
      <c r="G205" s="59"/>
      <c r="H205" s="59"/>
      <c r="I205" s="59"/>
      <c r="J205" s="59"/>
      <c r="K205" s="59"/>
      <c r="L205" s="59"/>
      <c r="M205" s="59"/>
      <c r="N205" s="59"/>
    </row>
    <row r="206" spans="1:14" x14ac:dyDescent="0.25">
      <c r="A206" s="59"/>
      <c r="C206" s="59"/>
      <c r="D206" s="59"/>
      <c r="E206" s="59"/>
      <c r="F206" s="59"/>
      <c r="G206" s="59"/>
      <c r="H206" s="59"/>
      <c r="I206" s="59"/>
      <c r="J206" s="59"/>
      <c r="K206" s="59"/>
      <c r="L206" s="59"/>
      <c r="M206" s="59"/>
      <c r="N206" s="59"/>
    </row>
    <row r="207" spans="1:14" x14ac:dyDescent="0.25">
      <c r="A207" s="59"/>
      <c r="C207" s="59"/>
      <c r="D207" s="59"/>
      <c r="E207" s="59"/>
      <c r="F207" s="59"/>
      <c r="G207" s="59"/>
      <c r="H207" s="59"/>
      <c r="I207" s="59"/>
      <c r="J207" s="59"/>
      <c r="K207" s="59"/>
      <c r="L207" s="59"/>
      <c r="M207" s="59"/>
      <c r="N207" s="59"/>
    </row>
    <row r="208" spans="1:14" x14ac:dyDescent="0.25">
      <c r="A208" s="59"/>
      <c r="C208" s="59"/>
      <c r="D208" s="59"/>
      <c r="E208" s="59"/>
      <c r="F208" s="59"/>
      <c r="G208" s="59"/>
      <c r="H208" s="59"/>
      <c r="I208" s="59"/>
      <c r="J208" s="59"/>
      <c r="K208" s="59"/>
      <c r="L208" s="59"/>
      <c r="M208" s="59"/>
      <c r="N208" s="59"/>
    </row>
    <row r="209" spans="1:14" x14ac:dyDescent="0.25">
      <c r="A209" s="59"/>
      <c r="C209" s="59"/>
      <c r="D209" s="59"/>
      <c r="E209" s="59"/>
      <c r="F209" s="59"/>
      <c r="G209" s="59"/>
      <c r="H209" s="59"/>
      <c r="I209" s="59"/>
      <c r="J209" s="59"/>
      <c r="K209" s="59"/>
      <c r="L209" s="59"/>
      <c r="M209" s="59"/>
      <c r="N209" s="59"/>
    </row>
    <row r="210" spans="1:14" x14ac:dyDescent="0.25">
      <c r="A210" s="59"/>
      <c r="C210" s="59"/>
      <c r="D210" s="59"/>
      <c r="E210" s="59"/>
      <c r="F210" s="59"/>
      <c r="G210" s="59"/>
      <c r="H210" s="59"/>
      <c r="I210" s="59"/>
      <c r="J210" s="59"/>
      <c r="K210" s="59"/>
      <c r="L210" s="59"/>
      <c r="M210" s="59"/>
      <c r="N210" s="59"/>
    </row>
    <row r="211" spans="1:14" x14ac:dyDescent="0.25">
      <c r="A211" s="59"/>
      <c r="C211" s="59"/>
      <c r="D211" s="59"/>
      <c r="E211" s="59"/>
      <c r="F211" s="59"/>
      <c r="G211" s="59"/>
      <c r="H211" s="59"/>
      <c r="I211" s="59"/>
      <c r="J211" s="59"/>
      <c r="K211" s="59"/>
      <c r="L211" s="59"/>
      <c r="M211" s="59"/>
      <c r="N211" s="59"/>
    </row>
    <row r="212" spans="1:14" x14ac:dyDescent="0.25">
      <c r="A212" s="59"/>
      <c r="C212" s="59"/>
      <c r="D212" s="59"/>
      <c r="E212" s="59"/>
      <c r="F212" s="59"/>
      <c r="G212" s="59"/>
      <c r="H212" s="59"/>
      <c r="I212" s="59"/>
      <c r="J212" s="59"/>
      <c r="K212" s="59"/>
      <c r="L212" s="59"/>
      <c r="M212" s="59"/>
      <c r="N212" s="59"/>
    </row>
  </sheetData>
  <mergeCells count="32">
    <mergeCell ref="A50:L50"/>
    <mergeCell ref="A51:L51"/>
    <mergeCell ref="A52:L52"/>
    <mergeCell ref="A53:L53"/>
    <mergeCell ref="A44:L44"/>
    <mergeCell ref="A45:L45"/>
    <mergeCell ref="A46:L46"/>
    <mergeCell ref="A47:L47"/>
    <mergeCell ref="A48:L48"/>
    <mergeCell ref="A49:L49"/>
    <mergeCell ref="A43:L43"/>
    <mergeCell ref="C26:L26"/>
    <mergeCell ref="C29:L29"/>
    <mergeCell ref="A30:A31"/>
    <mergeCell ref="A33:A36"/>
    <mergeCell ref="C36:L36"/>
    <mergeCell ref="A37:L37"/>
    <mergeCell ref="A38:L38"/>
    <mergeCell ref="A39:L39"/>
    <mergeCell ref="A40:L40"/>
    <mergeCell ref="A41:XFD41"/>
    <mergeCell ref="A42:L42"/>
    <mergeCell ref="A5:A9"/>
    <mergeCell ref="A10:A16"/>
    <mergeCell ref="A17:A29"/>
    <mergeCell ref="C17:L17"/>
    <mergeCell ref="C18:L18"/>
    <mergeCell ref="C19:L19"/>
    <mergeCell ref="C20:L20"/>
    <mergeCell ref="C21:L21"/>
    <mergeCell ref="C24:L24"/>
    <mergeCell ref="C25:L2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4" tint="0.59999389629810485"/>
  </sheetPr>
  <dimension ref="A1:V11"/>
  <sheetViews>
    <sheetView zoomScaleNormal="100" workbookViewId="0">
      <pane xSplit="1" ySplit="3" topLeftCell="E4" activePane="bottomRight" state="frozen"/>
      <selection activeCell="A36" sqref="A36:L36"/>
      <selection pane="topRight" activeCell="A36" sqref="A36:L36"/>
      <selection pane="bottomLeft" activeCell="A36" sqref="A36:L36"/>
      <selection pane="bottomRight" activeCell="A11" sqref="A11:E11"/>
    </sheetView>
  </sheetViews>
  <sheetFormatPr baseColWidth="10" defaultColWidth="11.42578125" defaultRowHeight="15" x14ac:dyDescent="0.25"/>
  <cols>
    <col min="1" max="1" width="32.7109375" style="183" bestFit="1" customWidth="1"/>
    <col min="2" max="2" width="7.7109375" style="183" customWidth="1"/>
    <col min="3" max="3" width="7.7109375" style="504" customWidth="1"/>
    <col min="4" max="20" width="7.7109375" style="183" customWidth="1"/>
    <col min="21" max="21" width="9.42578125" style="183" customWidth="1"/>
    <col min="22" max="22" width="11.42578125" style="183" customWidth="1"/>
    <col min="23" max="16384" width="11.42578125" style="183"/>
  </cols>
  <sheetData>
    <row r="1" spans="1:22" s="188" customFormat="1" ht="30" customHeight="1" x14ac:dyDescent="0.25">
      <c r="A1" s="552" t="s">
        <v>272</v>
      </c>
      <c r="B1" s="696"/>
      <c r="C1" s="696"/>
      <c r="D1" s="696"/>
      <c r="E1" s="696"/>
    </row>
    <row r="2" spans="1:22" s="188" customFormat="1" x14ac:dyDescent="0.25">
      <c r="A2" s="173"/>
      <c r="B2" s="213"/>
      <c r="C2" s="505"/>
      <c r="D2" s="213"/>
      <c r="E2" s="213"/>
    </row>
    <row r="3" spans="1:22" ht="56.25" x14ac:dyDescent="0.25">
      <c r="A3" s="176" t="s">
        <v>2</v>
      </c>
      <c r="B3" s="541" t="s">
        <v>606</v>
      </c>
      <c r="C3" s="541" t="s">
        <v>607</v>
      </c>
      <c r="D3" s="541" t="s">
        <v>608</v>
      </c>
      <c r="E3" s="541">
        <v>2005</v>
      </c>
      <c r="F3" s="541">
        <v>2006</v>
      </c>
      <c r="G3" s="541">
        <v>2007</v>
      </c>
      <c r="H3" s="541">
        <v>2008</v>
      </c>
      <c r="I3" s="541">
        <v>2009</v>
      </c>
      <c r="J3" s="541">
        <v>2010</v>
      </c>
      <c r="K3" s="541">
        <v>2011</v>
      </c>
      <c r="L3" s="541">
        <v>2012</v>
      </c>
      <c r="M3" s="541">
        <v>2013</v>
      </c>
      <c r="N3" s="541">
        <v>2014</v>
      </c>
      <c r="O3" s="275">
        <v>2015</v>
      </c>
      <c r="P3" s="541">
        <v>2016</v>
      </c>
      <c r="Q3" s="541">
        <v>2017</v>
      </c>
      <c r="R3" s="541">
        <v>2018</v>
      </c>
      <c r="S3" s="275">
        <v>2019</v>
      </c>
      <c r="T3" s="275">
        <f>'5.1-14 source'!T3</f>
        <v>2020</v>
      </c>
      <c r="U3" s="275" t="s">
        <v>445</v>
      </c>
      <c r="V3" s="275" t="s">
        <v>613</v>
      </c>
    </row>
    <row r="4" spans="1:22" x14ac:dyDescent="0.25">
      <c r="A4" s="176" t="s">
        <v>143</v>
      </c>
      <c r="B4" s="3">
        <v>49315</v>
      </c>
      <c r="C4" s="3">
        <v>81378</v>
      </c>
      <c r="D4" s="3">
        <v>78642</v>
      </c>
      <c r="E4" s="3">
        <v>87647</v>
      </c>
      <c r="F4" s="3">
        <v>96948</v>
      </c>
      <c r="G4" s="3">
        <v>106824</v>
      </c>
      <c r="H4" s="3">
        <v>114260</v>
      </c>
      <c r="I4" s="3">
        <v>139638</v>
      </c>
      <c r="J4" s="3">
        <v>145667</v>
      </c>
      <c r="K4" s="3">
        <v>131290</v>
      </c>
      <c r="L4" s="3">
        <v>129793</v>
      </c>
      <c r="M4" s="3">
        <v>151595</v>
      </c>
      <c r="N4" s="3">
        <v>154041</v>
      </c>
      <c r="O4" s="269">
        <v>165890</v>
      </c>
      <c r="P4" s="269">
        <v>175529</v>
      </c>
      <c r="Q4" s="269">
        <v>187172</v>
      </c>
      <c r="R4" s="269">
        <v>186754</v>
      </c>
      <c r="S4" s="269">
        <f>'5.1-14 source'!S4</f>
        <v>230069</v>
      </c>
      <c r="T4" s="269">
        <f>'5.1-14 source'!T4</f>
        <v>207683</v>
      </c>
      <c r="U4" s="30">
        <f>100*(T4/S4-1)</f>
        <v>-9.7301244409285896</v>
      </c>
      <c r="V4" s="30">
        <f>100*(POWER(T4/'5.1-14 source'!J4,1/10)-1)</f>
        <v>3.6105495613491412</v>
      </c>
    </row>
    <row r="5" spans="1:22" x14ac:dyDescent="0.25">
      <c r="A5" s="176" t="s">
        <v>605</v>
      </c>
      <c r="B5" s="3">
        <v>13025</v>
      </c>
      <c r="C5" s="3">
        <v>23959</v>
      </c>
      <c r="D5" s="3">
        <v>20200</v>
      </c>
      <c r="E5" s="3">
        <v>21516</v>
      </c>
      <c r="F5" s="3">
        <v>20292</v>
      </c>
      <c r="G5" s="3">
        <v>19904</v>
      </c>
      <c r="H5" s="3">
        <v>19769</v>
      </c>
      <c r="I5" s="3">
        <v>20805</v>
      </c>
      <c r="J5" s="3">
        <v>20406</v>
      </c>
      <c r="K5" s="3">
        <v>20382</v>
      </c>
      <c r="L5" s="3">
        <v>21030</v>
      </c>
      <c r="M5" s="3">
        <v>19818</v>
      </c>
      <c r="N5" s="3">
        <v>19887</v>
      </c>
      <c r="O5" s="269">
        <v>20852</v>
      </c>
      <c r="P5" s="269">
        <v>20049</v>
      </c>
      <c r="Q5" s="269">
        <v>20088</v>
      </c>
      <c r="R5" s="269">
        <v>19587</v>
      </c>
      <c r="S5" s="269">
        <f>'5.1-14 source'!S5</f>
        <v>19052</v>
      </c>
      <c r="T5" s="269">
        <f>'5.1-14 source'!T5</f>
        <v>20136</v>
      </c>
      <c r="U5" s="30">
        <f t="shared" ref="U5:U7" si="0">100*(T5/S5-1)</f>
        <v>5.689691370984673</v>
      </c>
      <c r="V5" s="30">
        <f>100*(POWER(T5/'5.1-14 source'!J5,1/10)-1)</f>
        <v>-0.13310850613706959</v>
      </c>
    </row>
    <row r="6" spans="1:22" x14ac:dyDescent="0.25">
      <c r="A6" s="174" t="s">
        <v>0</v>
      </c>
      <c r="B6" s="165">
        <v>2006</v>
      </c>
      <c r="C6" s="165">
        <v>3492</v>
      </c>
      <c r="D6" s="165">
        <v>3936</v>
      </c>
      <c r="E6" s="165">
        <v>4658</v>
      </c>
      <c r="F6" s="165">
        <v>3928</v>
      </c>
      <c r="G6" s="165">
        <v>3987</v>
      </c>
      <c r="H6" s="165">
        <v>3858</v>
      </c>
      <c r="I6" s="165">
        <v>4619</v>
      </c>
      <c r="J6" s="165">
        <v>4603</v>
      </c>
      <c r="K6" s="165">
        <v>4576</v>
      </c>
      <c r="L6" s="165">
        <v>5438</v>
      </c>
      <c r="M6" s="165">
        <v>4234</v>
      </c>
      <c r="N6" s="165">
        <v>5214</v>
      </c>
      <c r="O6" s="272">
        <v>5398</v>
      </c>
      <c r="P6" s="272">
        <v>5731</v>
      </c>
      <c r="Q6" s="272">
        <v>6066</v>
      </c>
      <c r="R6" s="272">
        <v>5218</v>
      </c>
      <c r="S6" s="272">
        <f>'5.1-14 source'!S6</f>
        <v>5420</v>
      </c>
      <c r="T6" s="272">
        <f>'5.1-14 source'!T6</f>
        <v>5586</v>
      </c>
      <c r="U6" s="400">
        <f t="shared" si="0"/>
        <v>3.0627306273062649</v>
      </c>
      <c r="V6" s="400">
        <f>100*(POWER(T6/'5.1-14 source'!J6,1/10)-1)</f>
        <v>1.9544052768261766</v>
      </c>
    </row>
    <row r="7" spans="1:22" x14ac:dyDescent="0.25">
      <c r="A7" s="174" t="s">
        <v>1</v>
      </c>
      <c r="B7" s="165">
        <v>11019</v>
      </c>
      <c r="C7" s="165">
        <v>20467</v>
      </c>
      <c r="D7" s="165">
        <v>16264</v>
      </c>
      <c r="E7" s="165">
        <v>16858</v>
      </c>
      <c r="F7" s="165">
        <v>16364</v>
      </c>
      <c r="G7" s="165">
        <v>15917</v>
      </c>
      <c r="H7" s="165">
        <v>15911</v>
      </c>
      <c r="I7" s="165">
        <v>16186</v>
      </c>
      <c r="J7" s="165">
        <v>15803</v>
      </c>
      <c r="K7" s="165">
        <v>15806</v>
      </c>
      <c r="L7" s="165">
        <v>15592</v>
      </c>
      <c r="M7" s="165">
        <v>15584</v>
      </c>
      <c r="N7" s="165">
        <v>14673</v>
      </c>
      <c r="O7" s="272">
        <v>15454</v>
      </c>
      <c r="P7" s="272">
        <v>14318</v>
      </c>
      <c r="Q7" s="272">
        <v>14022</v>
      </c>
      <c r="R7" s="272">
        <v>14369</v>
      </c>
      <c r="S7" s="272">
        <f>'5.1-14 source'!S7</f>
        <v>13632</v>
      </c>
      <c r="T7" s="272">
        <f>'5.1-14 source'!T7</f>
        <v>14550</v>
      </c>
      <c r="U7" s="400">
        <f t="shared" si="0"/>
        <v>6.7341549295774739</v>
      </c>
      <c r="V7" s="400">
        <f>100*(POWER(T7/'5.1-14 source'!J7,1/10)-1)</f>
        <v>-0.82268528732356572</v>
      </c>
    </row>
    <row r="8" spans="1:22" ht="23.25" customHeight="1" x14ac:dyDescent="0.25">
      <c r="A8" s="556" t="s">
        <v>237</v>
      </c>
      <c r="B8" s="678"/>
      <c r="C8" s="678"/>
      <c r="D8" s="678"/>
      <c r="E8" s="678"/>
    </row>
    <row r="9" spans="1:22" ht="24" customHeight="1" x14ac:dyDescent="0.25">
      <c r="A9" s="582" t="s">
        <v>609</v>
      </c>
      <c r="B9" s="583"/>
      <c r="C9" s="583"/>
      <c r="D9" s="583"/>
      <c r="E9" s="583"/>
      <c r="F9" s="178"/>
      <c r="G9" s="178"/>
      <c r="H9" s="178"/>
      <c r="I9" s="178"/>
    </row>
    <row r="10" spans="1:22" ht="24.75" customHeight="1" x14ac:dyDescent="0.25">
      <c r="A10" s="582" t="s">
        <v>458</v>
      </c>
      <c r="B10" s="583"/>
      <c r="C10" s="583"/>
      <c r="D10" s="583"/>
      <c r="E10" s="583"/>
      <c r="F10" s="582"/>
      <c r="G10" s="583"/>
      <c r="H10" s="583"/>
      <c r="I10" s="583"/>
      <c r="J10" s="583"/>
      <c r="K10" s="582"/>
      <c r="L10" s="583"/>
      <c r="M10" s="583"/>
      <c r="N10" s="583"/>
      <c r="O10" s="583"/>
      <c r="P10" s="582"/>
      <c r="Q10" s="583"/>
      <c r="R10" s="583"/>
      <c r="S10" s="583"/>
      <c r="T10" s="583"/>
    </row>
    <row r="11" spans="1:22" x14ac:dyDescent="0.25">
      <c r="A11" s="582" t="s">
        <v>484</v>
      </c>
      <c r="B11" s="583"/>
      <c r="C11" s="583"/>
      <c r="D11" s="583"/>
      <c r="E11" s="583"/>
    </row>
  </sheetData>
  <mergeCells count="8">
    <mergeCell ref="A11:E11"/>
    <mergeCell ref="K10:O10"/>
    <mergeCell ref="P10:T10"/>
    <mergeCell ref="A1:E1"/>
    <mergeCell ref="A8:E8"/>
    <mergeCell ref="A9:E9"/>
    <mergeCell ref="A10:E10"/>
    <mergeCell ref="F10:J10"/>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5">
    <tabColor theme="7"/>
  </sheetPr>
  <dimension ref="A1:T11"/>
  <sheetViews>
    <sheetView workbookViewId="0">
      <pane xSplit="1" ySplit="3" topLeftCell="B4" activePane="bottomRight" state="frozen"/>
      <selection activeCell="L34" sqref="L34"/>
      <selection pane="topRight" activeCell="L34" sqref="L34"/>
      <selection pane="bottomLeft" activeCell="L34" sqref="L34"/>
      <selection pane="bottomRight" activeCell="S3" sqref="S3:T7"/>
    </sheetView>
  </sheetViews>
  <sheetFormatPr baseColWidth="10" defaultColWidth="11.42578125" defaultRowHeight="15" x14ac:dyDescent="0.25"/>
  <cols>
    <col min="1" max="1" width="30.7109375" style="81" customWidth="1"/>
    <col min="2" max="4" width="6.85546875" style="81" bestFit="1" customWidth="1"/>
    <col min="5" max="6" width="5.7109375" style="81" bestFit="1" customWidth="1"/>
    <col min="7" max="14" width="6.5703125" style="81" bestFit="1" customWidth="1"/>
    <col min="15" max="16" width="6.5703125" style="274" bestFit="1" customWidth="1"/>
    <col min="17" max="17" width="6.5703125" style="274" customWidth="1"/>
    <col min="18" max="18" width="6.5703125" style="81" bestFit="1" customWidth="1"/>
    <col min="19" max="20" width="6.5703125" style="81" customWidth="1"/>
    <col min="21" max="16384" width="11.42578125" style="81"/>
  </cols>
  <sheetData>
    <row r="1" spans="1:20" s="188" customFormat="1" ht="30" customHeight="1" x14ac:dyDescent="0.25">
      <c r="A1" s="552"/>
      <c r="B1" s="552"/>
      <c r="C1" s="552"/>
      <c r="D1" s="552"/>
      <c r="E1" s="552"/>
      <c r="F1" s="552"/>
      <c r="G1" s="552"/>
      <c r="H1" s="552"/>
      <c r="I1" s="552"/>
      <c r="J1" s="552"/>
      <c r="K1" s="552"/>
      <c r="L1" s="552"/>
      <c r="M1" s="552"/>
      <c r="N1" s="552"/>
      <c r="O1" s="552"/>
      <c r="P1" s="552"/>
      <c r="Q1" s="552"/>
      <c r="R1" s="552"/>
      <c r="S1" s="552"/>
    </row>
    <row r="2" spans="1:20" s="188" customFormat="1" x14ac:dyDescent="0.25">
      <c r="A2" s="173"/>
      <c r="B2" s="173"/>
      <c r="C2" s="173"/>
      <c r="D2" s="173"/>
      <c r="E2" s="173"/>
      <c r="F2" s="173"/>
      <c r="G2" s="173"/>
      <c r="H2" s="173"/>
      <c r="I2" s="173"/>
      <c r="J2" s="173"/>
      <c r="K2" s="173"/>
      <c r="L2" s="173"/>
      <c r="M2" s="173"/>
      <c r="N2" s="173"/>
      <c r="O2" s="278"/>
      <c r="P2" s="278"/>
      <c r="Q2" s="278"/>
      <c r="R2" s="287"/>
      <c r="S2" s="503"/>
      <c r="T2" s="534"/>
    </row>
    <row r="3" spans="1:20" s="183" customFormat="1" x14ac:dyDescent="0.25">
      <c r="A3" s="176" t="s">
        <v>2</v>
      </c>
      <c r="B3" s="175" t="s">
        <v>353</v>
      </c>
      <c r="C3" s="175" t="s">
        <v>274</v>
      </c>
      <c r="D3" s="175" t="s">
        <v>273</v>
      </c>
      <c r="E3" s="175">
        <v>2005</v>
      </c>
      <c r="F3" s="175">
        <v>2006</v>
      </c>
      <c r="G3" s="175">
        <v>2007</v>
      </c>
      <c r="H3" s="175">
        <v>2008</v>
      </c>
      <c r="I3" s="175">
        <v>2009</v>
      </c>
      <c r="J3" s="175">
        <v>2010</v>
      </c>
      <c r="K3" s="175">
        <v>2011</v>
      </c>
      <c r="L3" s="175">
        <v>2012</v>
      </c>
      <c r="M3" s="175">
        <v>2013</v>
      </c>
      <c r="N3" s="175">
        <v>2014</v>
      </c>
      <c r="O3" s="275">
        <v>2015</v>
      </c>
      <c r="P3" s="275">
        <v>2016</v>
      </c>
      <c r="Q3" s="275">
        <v>2017</v>
      </c>
      <c r="R3" s="275">
        <v>2018</v>
      </c>
      <c r="S3" s="275">
        <v>2019</v>
      </c>
      <c r="T3" s="275">
        <v>2020</v>
      </c>
    </row>
    <row r="4" spans="1:20" s="183" customFormat="1" x14ac:dyDescent="0.25">
      <c r="A4" s="176" t="s">
        <v>143</v>
      </c>
      <c r="B4" s="3">
        <v>49315</v>
      </c>
      <c r="C4" s="3">
        <v>81378</v>
      </c>
      <c r="D4" s="3">
        <v>78642</v>
      </c>
      <c r="E4" s="3">
        <v>87647</v>
      </c>
      <c r="F4" s="3">
        <v>96948</v>
      </c>
      <c r="G4" s="3">
        <v>106824</v>
      </c>
      <c r="H4" s="3">
        <v>114260</v>
      </c>
      <c r="I4" s="3">
        <v>139638</v>
      </c>
      <c r="J4" s="3">
        <v>145667</v>
      </c>
      <c r="K4" s="3">
        <v>131290</v>
      </c>
      <c r="L4" s="3">
        <v>129793</v>
      </c>
      <c r="M4" s="3">
        <v>151595</v>
      </c>
      <c r="N4" s="3">
        <v>154041</v>
      </c>
      <c r="O4" s="269">
        <v>165890</v>
      </c>
      <c r="P4" s="277">
        <v>175529</v>
      </c>
      <c r="Q4" s="277">
        <v>187172</v>
      </c>
      <c r="R4" s="277">
        <v>186754</v>
      </c>
      <c r="S4" s="277">
        <v>230069</v>
      </c>
      <c r="T4" s="277">
        <v>207683</v>
      </c>
    </row>
    <row r="5" spans="1:20" s="183" customFormat="1" ht="22.5" x14ac:dyDescent="0.25">
      <c r="A5" s="176" t="s">
        <v>238</v>
      </c>
      <c r="B5" s="3">
        <f t="shared" ref="B5:J5" si="0">B6+B7</f>
        <v>13025</v>
      </c>
      <c r="C5" s="3">
        <f t="shared" si="0"/>
        <v>23959</v>
      </c>
      <c r="D5" s="3">
        <f t="shared" si="0"/>
        <v>20200</v>
      </c>
      <c r="E5" s="3">
        <f t="shared" si="0"/>
        <v>21516</v>
      </c>
      <c r="F5" s="3">
        <f t="shared" si="0"/>
        <v>20292</v>
      </c>
      <c r="G5" s="3">
        <f t="shared" si="0"/>
        <v>19904</v>
      </c>
      <c r="H5" s="3">
        <f t="shared" si="0"/>
        <v>19769</v>
      </c>
      <c r="I5" s="3">
        <f t="shared" si="0"/>
        <v>20805</v>
      </c>
      <c r="J5" s="3">
        <f t="shared" si="0"/>
        <v>20406</v>
      </c>
      <c r="K5" s="3">
        <v>20382</v>
      </c>
      <c r="L5" s="3">
        <f>L6+L7</f>
        <v>21030</v>
      </c>
      <c r="M5" s="3">
        <f>M6+M7</f>
        <v>19818</v>
      </c>
      <c r="N5" s="3">
        <f>N6+N7</f>
        <v>19887</v>
      </c>
      <c r="O5" s="269">
        <v>20852</v>
      </c>
      <c r="P5" s="277">
        <f t="shared" ref="P5:Q5" si="1">P6+P7</f>
        <v>20049</v>
      </c>
      <c r="Q5" s="277">
        <f t="shared" si="1"/>
        <v>20088</v>
      </c>
      <c r="R5" s="277">
        <f>R6+R7</f>
        <v>19587</v>
      </c>
      <c r="S5" s="277">
        <f>S6+S7</f>
        <v>19052</v>
      </c>
      <c r="T5" s="277">
        <f>T6+T7</f>
        <v>20136</v>
      </c>
    </row>
    <row r="6" spans="1:20" s="183" customFormat="1" x14ac:dyDescent="0.25">
      <c r="A6" s="174" t="s">
        <v>0</v>
      </c>
      <c r="B6" s="165">
        <v>2006</v>
      </c>
      <c r="C6" s="165">
        <v>3492</v>
      </c>
      <c r="D6" s="165">
        <v>3936</v>
      </c>
      <c r="E6" s="165">
        <v>4658</v>
      </c>
      <c r="F6" s="165">
        <v>3928</v>
      </c>
      <c r="G6" s="165">
        <v>3987</v>
      </c>
      <c r="H6" s="165">
        <v>3858</v>
      </c>
      <c r="I6" s="165">
        <v>4619</v>
      </c>
      <c r="J6" s="165">
        <v>4603</v>
      </c>
      <c r="K6" s="165">
        <v>4576</v>
      </c>
      <c r="L6" s="165">
        <v>5438</v>
      </c>
      <c r="M6" s="165">
        <v>4234</v>
      </c>
      <c r="N6" s="165">
        <v>5214</v>
      </c>
      <c r="O6" s="272">
        <v>5398</v>
      </c>
      <c r="P6" s="277">
        <v>5731</v>
      </c>
      <c r="Q6" s="277">
        <v>6066</v>
      </c>
      <c r="R6" s="277">
        <v>5218</v>
      </c>
      <c r="S6" s="277">
        <v>5420</v>
      </c>
      <c r="T6" s="277">
        <v>5586</v>
      </c>
    </row>
    <row r="7" spans="1:20" s="183" customFormat="1" x14ac:dyDescent="0.25">
      <c r="A7" s="174" t="s">
        <v>1</v>
      </c>
      <c r="B7" s="165">
        <v>11019</v>
      </c>
      <c r="C7" s="165">
        <v>20467</v>
      </c>
      <c r="D7" s="165">
        <v>16264</v>
      </c>
      <c r="E7" s="165">
        <v>16858</v>
      </c>
      <c r="F7" s="165">
        <v>16364</v>
      </c>
      <c r="G7" s="165">
        <v>15917</v>
      </c>
      <c r="H7" s="165">
        <v>15911</v>
      </c>
      <c r="I7" s="165">
        <v>16186</v>
      </c>
      <c r="J7" s="165">
        <v>15803</v>
      </c>
      <c r="K7" s="165">
        <v>15806</v>
      </c>
      <c r="L7" s="165">
        <v>15592</v>
      </c>
      <c r="M7" s="165">
        <v>15584</v>
      </c>
      <c r="N7" s="165">
        <v>14673</v>
      </c>
      <c r="O7" s="272">
        <v>15454</v>
      </c>
      <c r="P7" s="277">
        <v>14318</v>
      </c>
      <c r="Q7" s="277">
        <v>14022</v>
      </c>
      <c r="R7" s="277">
        <v>14369</v>
      </c>
      <c r="S7" s="277">
        <v>13632</v>
      </c>
      <c r="T7" s="277">
        <v>14550</v>
      </c>
    </row>
    <row r="8" spans="1:20" s="183" customFormat="1" ht="15" customHeight="1" x14ac:dyDescent="0.25">
      <c r="A8" s="550"/>
      <c r="B8" s="665"/>
      <c r="C8" s="665"/>
      <c r="D8" s="665"/>
      <c r="E8" s="665"/>
      <c r="F8" s="665"/>
      <c r="G8" s="665"/>
      <c r="H8" s="665"/>
      <c r="I8" s="665"/>
      <c r="J8" s="665"/>
      <c r="K8" s="665"/>
      <c r="L8" s="665"/>
      <c r="M8" s="665"/>
      <c r="N8" s="665"/>
      <c r="O8" s="665"/>
      <c r="P8" s="665"/>
      <c r="Q8" s="665"/>
      <c r="R8" s="665"/>
      <c r="S8" s="665"/>
    </row>
    <row r="9" spans="1:20" s="183" customFormat="1" ht="15" customHeight="1" x14ac:dyDescent="0.25">
      <c r="A9" s="582"/>
      <c r="B9" s="583"/>
      <c r="C9" s="583"/>
      <c r="D9" s="583"/>
      <c r="E9" s="583"/>
      <c r="F9" s="583"/>
      <c r="G9" s="583"/>
      <c r="H9" s="583"/>
      <c r="I9" s="583"/>
      <c r="J9" s="583"/>
      <c r="K9" s="583"/>
      <c r="L9" s="583"/>
      <c r="M9" s="583"/>
      <c r="N9" s="583"/>
      <c r="O9" s="583"/>
      <c r="P9" s="583"/>
      <c r="Q9" s="583"/>
      <c r="R9" s="583"/>
      <c r="S9" s="583"/>
    </row>
    <row r="10" spans="1:20" s="183" customFormat="1" ht="15" customHeight="1" x14ac:dyDescent="0.25">
      <c r="A10" s="699"/>
      <c r="B10" s="588"/>
      <c r="C10" s="588"/>
      <c r="D10" s="588"/>
      <c r="E10" s="588"/>
      <c r="F10" s="588"/>
      <c r="G10" s="588"/>
      <c r="H10" s="588"/>
      <c r="I10" s="588"/>
      <c r="J10" s="588"/>
      <c r="K10" s="588"/>
      <c r="L10" s="588"/>
      <c r="M10" s="588"/>
      <c r="N10" s="588"/>
      <c r="O10" s="588"/>
      <c r="P10" s="588"/>
      <c r="Q10" s="588"/>
      <c r="R10" s="588"/>
      <c r="S10" s="588"/>
    </row>
    <row r="11" spans="1:20" s="274" customFormat="1" ht="15" customHeight="1" x14ac:dyDescent="0.25">
      <c r="A11" s="697" t="s">
        <v>483</v>
      </c>
      <c r="B11" s="698"/>
      <c r="C11" s="698"/>
      <c r="D11" s="698"/>
      <c r="E11" s="698"/>
      <c r="F11" s="698"/>
      <c r="G11" s="698"/>
      <c r="H11" s="698"/>
      <c r="I11" s="698"/>
      <c r="J11" s="698"/>
      <c r="K11" s="698"/>
      <c r="L11" s="698"/>
      <c r="M11" s="698"/>
      <c r="N11" s="698"/>
      <c r="O11" s="698"/>
      <c r="P11" s="698"/>
      <c r="Q11" s="698"/>
      <c r="R11" s="698"/>
      <c r="S11" s="698"/>
    </row>
  </sheetData>
  <mergeCells count="5">
    <mergeCell ref="A11:S11"/>
    <mergeCell ref="A1:S1"/>
    <mergeCell ref="A8:S8"/>
    <mergeCell ref="A9:S9"/>
    <mergeCell ref="A10:S10"/>
  </mergeCells>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3" tint="0.79998168889431442"/>
  </sheetPr>
  <dimension ref="A1:I34"/>
  <sheetViews>
    <sheetView workbookViewId="0">
      <pane xSplit="2" ySplit="4" topLeftCell="C20" activePane="bottomRight" state="frozen"/>
      <selection activeCell="A36" sqref="A36:L36"/>
      <selection pane="topRight" activeCell="A36" sqref="A36:L36"/>
      <selection pane="bottomLeft" activeCell="A36" sqref="A36:L36"/>
      <selection pane="bottomRight" activeCell="A23" sqref="A23:F23"/>
    </sheetView>
  </sheetViews>
  <sheetFormatPr baseColWidth="10" defaultColWidth="11.42578125" defaultRowHeight="15" x14ac:dyDescent="0.25"/>
  <cols>
    <col min="1" max="1" width="35.7109375" style="138" customWidth="1"/>
    <col min="2" max="2" width="25.7109375" style="138" customWidth="1"/>
    <col min="3" max="3" width="13.7109375" style="183" customWidth="1"/>
    <col min="4" max="4" width="9.7109375" style="183" customWidth="1"/>
    <col min="5" max="6" width="11.7109375" style="183" customWidth="1"/>
    <col min="7" max="16384" width="11.42578125" style="183"/>
  </cols>
  <sheetData>
    <row r="1" spans="1:8" s="188" customFormat="1" ht="30" customHeight="1" x14ac:dyDescent="0.25">
      <c r="A1" s="552" t="s">
        <v>454</v>
      </c>
      <c r="B1" s="552"/>
      <c r="C1" s="552"/>
      <c r="D1" s="552"/>
      <c r="E1" s="552"/>
      <c r="F1" s="552"/>
    </row>
    <row r="2" spans="1:8" s="188" customFormat="1" x14ac:dyDescent="0.25">
      <c r="A2" s="173"/>
      <c r="B2" s="173"/>
      <c r="C2" s="173"/>
      <c r="D2" s="173"/>
      <c r="E2" s="173"/>
      <c r="F2" s="173"/>
    </row>
    <row r="3" spans="1:8" s="138" customFormat="1" ht="36.75" customHeight="1" x14ac:dyDescent="0.25">
      <c r="A3" s="700"/>
      <c r="B3" s="701"/>
      <c r="C3" s="579" t="s">
        <v>593</v>
      </c>
      <c r="D3" s="579"/>
      <c r="E3" s="579" t="s">
        <v>551</v>
      </c>
      <c r="F3" s="579"/>
    </row>
    <row r="4" spans="1:8" s="138" customFormat="1" ht="33.75" x14ac:dyDescent="0.25">
      <c r="A4" s="702"/>
      <c r="B4" s="703"/>
      <c r="C4" s="175" t="s">
        <v>58</v>
      </c>
      <c r="D4" s="175" t="s">
        <v>239</v>
      </c>
      <c r="E4" s="175" t="s">
        <v>16</v>
      </c>
      <c r="F4" s="175" t="s">
        <v>19</v>
      </c>
    </row>
    <row r="5" spans="1:8" ht="15" customHeight="1" x14ac:dyDescent="0.25">
      <c r="A5" s="605" t="s">
        <v>217</v>
      </c>
      <c r="B5" s="72" t="s">
        <v>234</v>
      </c>
      <c r="C5" s="441">
        <f>'5.1-15 source'!C5</f>
        <v>4490</v>
      </c>
      <c r="D5" s="441">
        <f>'5.1-15 source'!E5</f>
        <v>1</v>
      </c>
      <c r="E5" s="441">
        <f>'5.1-15 source'!F5</f>
        <v>904</v>
      </c>
      <c r="F5" s="441">
        <f>'5.1-15 source'!G5</f>
        <v>606</v>
      </c>
      <c r="H5" s="92"/>
    </row>
    <row r="6" spans="1:8" ht="15" customHeight="1" x14ac:dyDescent="0.25">
      <c r="A6" s="605"/>
      <c r="B6" s="149" t="s">
        <v>235</v>
      </c>
      <c r="C6" s="500">
        <f>'5.1-15 source'!C6</f>
        <v>20.567004454342953</v>
      </c>
      <c r="D6" s="500">
        <f>'5.1-15 source'!E6</f>
        <v>4.9800000000000004</v>
      </c>
      <c r="E6" s="500">
        <f>'5.1-15 source'!F6</f>
        <v>36.344960668633227</v>
      </c>
      <c r="F6" s="500">
        <f>'5.1-15 source'!G6</f>
        <v>34.160854418775223</v>
      </c>
    </row>
    <row r="7" spans="1:8" ht="15" customHeight="1" x14ac:dyDescent="0.25">
      <c r="A7" s="605" t="s">
        <v>389</v>
      </c>
      <c r="B7" s="72" t="s">
        <v>234</v>
      </c>
      <c r="C7" s="441">
        <f>'5.1-15 source'!C7</f>
        <v>20173</v>
      </c>
      <c r="D7" s="441">
        <f>'5.1-15 source'!E7</f>
        <v>418</v>
      </c>
      <c r="E7" s="441">
        <f>'5.1-15 source'!F7</f>
        <v>19238</v>
      </c>
      <c r="F7" s="441">
        <f>'5.1-15 source'!G7</f>
        <v>14987</v>
      </c>
    </row>
    <row r="8" spans="1:8" ht="15" customHeight="1" x14ac:dyDescent="0.25">
      <c r="A8" s="605"/>
      <c r="B8" s="149" t="s">
        <v>235</v>
      </c>
      <c r="C8" s="500">
        <f>'5.1-15 source'!C8</f>
        <v>8.0606751598671487</v>
      </c>
      <c r="D8" s="500">
        <f>'5.1-15 source'!E8</f>
        <v>6.4976076555023923</v>
      </c>
      <c r="E8" s="500">
        <f>'5.1-15 source'!F8</f>
        <v>7.2970163218629791</v>
      </c>
      <c r="F8" s="500">
        <f>'5.1-15 source'!G8</f>
        <v>7.5825715620204175</v>
      </c>
    </row>
    <row r="9" spans="1:8" ht="15" customHeight="1" x14ac:dyDescent="0.25">
      <c r="A9" s="605" t="s">
        <v>218</v>
      </c>
      <c r="B9" s="72" t="s">
        <v>234</v>
      </c>
      <c r="C9" s="441">
        <f>'5.1-15 source'!C9</f>
        <v>426</v>
      </c>
      <c r="D9" s="441">
        <f>'5.1-15 source'!E9</f>
        <v>9348</v>
      </c>
      <c r="E9" s="441">
        <f>'5.1-15 source'!F9</f>
        <v>412</v>
      </c>
      <c r="F9" s="441">
        <f>'5.1-15 source'!G9</f>
        <v>111</v>
      </c>
    </row>
    <row r="10" spans="1:8" ht="15" customHeight="1" x14ac:dyDescent="0.25">
      <c r="A10" s="605"/>
      <c r="B10" s="149" t="s">
        <v>235</v>
      </c>
      <c r="C10" s="500">
        <f>'5.1-15 source'!C10</f>
        <v>3.2784037558685459</v>
      </c>
      <c r="D10" s="500">
        <f>'5.1-15 source'!E10</f>
        <v>12.838970902866889</v>
      </c>
      <c r="E10" s="500">
        <f>'5.1-15 source'!F10</f>
        <v>3.3935409924487585</v>
      </c>
      <c r="F10" s="500">
        <f>'5.1-15 source'!G10</f>
        <v>3.2864364364364373</v>
      </c>
    </row>
    <row r="11" spans="1:8" ht="15" customHeight="1" x14ac:dyDescent="0.25">
      <c r="A11" s="605" t="s">
        <v>610</v>
      </c>
      <c r="B11" s="72" t="s">
        <v>234</v>
      </c>
      <c r="C11" s="441">
        <f>'5.1-15 source'!C11</f>
        <v>182</v>
      </c>
      <c r="D11" s="441">
        <f>'5.1-15 source'!E11</f>
        <v>6758</v>
      </c>
      <c r="E11" s="441">
        <f>'5.1-15 source'!F11</f>
        <v>205</v>
      </c>
      <c r="F11" s="441">
        <f>'5.1-15 source'!G11</f>
        <v>6</v>
      </c>
    </row>
    <row r="12" spans="1:8" ht="15" customHeight="1" x14ac:dyDescent="0.25">
      <c r="A12" s="605"/>
      <c r="B12" s="149" t="s">
        <v>235</v>
      </c>
      <c r="C12" s="500">
        <f>'5.1-15 source'!C12</f>
        <v>12.421648351648345</v>
      </c>
      <c r="D12" s="500">
        <f>'5.1-15 source'!E12</f>
        <v>11.135258952352762</v>
      </c>
      <c r="E12" s="500">
        <f>'5.1-15 source'!F12</f>
        <v>9.529051490514906</v>
      </c>
      <c r="F12" s="500">
        <f>'5.1-15 source'!G12</f>
        <v>5.2944444444444452</v>
      </c>
    </row>
    <row r="13" spans="1:8" ht="15" customHeight="1" x14ac:dyDescent="0.25">
      <c r="A13" s="605" t="s">
        <v>220</v>
      </c>
      <c r="B13" s="72" t="s">
        <v>234</v>
      </c>
      <c r="C13" s="441">
        <f>'5.1-15 source'!C13</f>
        <v>193</v>
      </c>
      <c r="D13" s="441">
        <f>'5.1-15 source'!E13</f>
        <v>0</v>
      </c>
      <c r="E13" s="493" t="s">
        <v>275</v>
      </c>
      <c r="F13" s="493" t="s">
        <v>275</v>
      </c>
    </row>
    <row r="14" spans="1:8" ht="15" customHeight="1" x14ac:dyDescent="0.25">
      <c r="A14" s="605"/>
      <c r="B14" s="149" t="s">
        <v>235</v>
      </c>
      <c r="C14" s="500">
        <f>'5.1-15 source'!C14</f>
        <v>14.538290155440416</v>
      </c>
      <c r="D14" s="500">
        <f>'5.1-15 source'!E14</f>
        <v>0</v>
      </c>
      <c r="E14" s="493" t="s">
        <v>275</v>
      </c>
      <c r="F14" s="493" t="s">
        <v>275</v>
      </c>
    </row>
    <row r="15" spans="1:8" ht="15" customHeight="1" x14ac:dyDescent="0.25">
      <c r="A15" s="605" t="s">
        <v>306</v>
      </c>
      <c r="B15" s="72" t="s">
        <v>234</v>
      </c>
      <c r="C15" s="493" t="s">
        <v>275</v>
      </c>
      <c r="D15" s="441">
        <f>'5.1-15 source'!E15</f>
        <v>11686</v>
      </c>
      <c r="E15" s="493" t="s">
        <v>275</v>
      </c>
      <c r="F15" s="493" t="s">
        <v>275</v>
      </c>
    </row>
    <row r="16" spans="1:8" ht="15" customHeight="1" x14ac:dyDescent="0.25">
      <c r="A16" s="605"/>
      <c r="B16" s="149" t="s">
        <v>235</v>
      </c>
      <c r="C16" s="493" t="s">
        <v>275</v>
      </c>
      <c r="D16" s="500">
        <f>'5.1-15 source'!E16</f>
        <v>15.941406811569394</v>
      </c>
      <c r="E16" s="493" t="s">
        <v>275</v>
      </c>
      <c r="F16" s="493" t="s">
        <v>275</v>
      </c>
    </row>
    <row r="17" spans="1:7" ht="15" customHeight="1" x14ac:dyDescent="0.25">
      <c r="A17" s="605" t="s">
        <v>616</v>
      </c>
      <c r="B17" s="72" t="s">
        <v>234</v>
      </c>
      <c r="C17" s="441">
        <f>'5.1-15 source'!C17</f>
        <v>2839</v>
      </c>
      <c r="D17" s="441">
        <f>'5.1-15 source'!E17</f>
        <v>418</v>
      </c>
      <c r="E17" s="493" t="s">
        <v>275</v>
      </c>
      <c r="F17" s="493" t="s">
        <v>275</v>
      </c>
    </row>
    <row r="18" spans="1:7" ht="15" customHeight="1" x14ac:dyDescent="0.25">
      <c r="A18" s="605"/>
      <c r="B18" s="149" t="s">
        <v>235</v>
      </c>
      <c r="C18" s="500">
        <f>'5.1-15 source'!C18</f>
        <v>19.447340612891857</v>
      </c>
      <c r="D18" s="500">
        <f>'5.1-15 source'!E18</f>
        <v>16.344688995215314</v>
      </c>
      <c r="E18" s="493" t="s">
        <v>275</v>
      </c>
      <c r="F18" s="493" t="s">
        <v>275</v>
      </c>
    </row>
    <row r="19" spans="1:7" ht="15" customHeight="1" x14ac:dyDescent="0.25">
      <c r="A19" s="556" t="s">
        <v>405</v>
      </c>
      <c r="B19" s="678"/>
      <c r="C19" s="678"/>
      <c r="D19" s="678"/>
      <c r="E19" s="678"/>
      <c r="F19" s="678"/>
    </row>
    <row r="20" spans="1:7" ht="35.25" customHeight="1" x14ac:dyDescent="0.25">
      <c r="A20" s="582" t="s">
        <v>624</v>
      </c>
      <c r="B20" s="583"/>
      <c r="C20" s="583"/>
      <c r="D20" s="583"/>
      <c r="E20" s="583"/>
      <c r="F20" s="583"/>
    </row>
    <row r="21" spans="1:7" ht="15" customHeight="1" x14ac:dyDescent="0.25">
      <c r="A21" s="562" t="s">
        <v>223</v>
      </c>
      <c r="B21" s="583"/>
      <c r="C21" s="583"/>
      <c r="D21" s="583"/>
      <c r="E21" s="583"/>
      <c r="F21" s="583"/>
    </row>
    <row r="22" spans="1:7" ht="15.75" customHeight="1" x14ac:dyDescent="0.25">
      <c r="A22" s="582" t="s">
        <v>617</v>
      </c>
      <c r="B22" s="583"/>
      <c r="C22" s="583"/>
      <c r="D22" s="583"/>
      <c r="E22" s="583"/>
      <c r="F22" s="583"/>
      <c r="G22" s="178"/>
    </row>
    <row r="23" spans="1:7" ht="21.75" customHeight="1" x14ac:dyDescent="0.25">
      <c r="A23" s="582" t="s">
        <v>618</v>
      </c>
      <c r="B23" s="583"/>
      <c r="C23" s="583"/>
      <c r="D23" s="583"/>
      <c r="E23" s="583"/>
      <c r="F23" s="583"/>
    </row>
    <row r="24" spans="1:7" ht="20.25" customHeight="1" x14ac:dyDescent="0.25">
      <c r="A24" s="704"/>
      <c r="B24" s="704"/>
      <c r="C24" s="704"/>
      <c r="D24" s="704"/>
      <c r="E24" s="704"/>
      <c r="F24" s="704"/>
    </row>
    <row r="25" spans="1:7" ht="26.25" customHeight="1" x14ac:dyDescent="0.25">
      <c r="A25" s="705"/>
      <c r="B25" s="705"/>
      <c r="C25" s="705"/>
      <c r="D25" s="705"/>
      <c r="E25" s="705"/>
      <c r="F25" s="705"/>
    </row>
    <row r="26" spans="1:7" ht="23.25" customHeight="1" x14ac:dyDescent="0.25">
      <c r="A26" s="706"/>
      <c r="B26" s="706"/>
      <c r="C26" s="706"/>
      <c r="D26" s="706"/>
      <c r="E26" s="706"/>
      <c r="F26" s="706"/>
    </row>
    <row r="32" spans="1:7" x14ac:dyDescent="0.25">
      <c r="A32" s="150"/>
    </row>
    <row r="33" spans="1:9" x14ac:dyDescent="0.25">
      <c r="A33" s="603"/>
      <c r="B33" s="654"/>
      <c r="C33" s="654"/>
      <c r="D33" s="654"/>
      <c r="E33" s="654"/>
      <c r="F33" s="654"/>
      <c r="G33" s="654"/>
      <c r="H33" s="654"/>
    </row>
    <row r="34" spans="1:9" ht="62.25" customHeight="1" x14ac:dyDescent="0.25">
      <c r="A34" s="603"/>
      <c r="B34" s="603"/>
      <c r="C34" s="603"/>
      <c r="D34" s="603"/>
      <c r="E34" s="603"/>
      <c r="F34" s="603"/>
      <c r="G34" s="603"/>
      <c r="H34" s="603"/>
      <c r="I34" s="603"/>
    </row>
  </sheetData>
  <mergeCells count="21">
    <mergeCell ref="A34:I34"/>
    <mergeCell ref="C3:D3"/>
    <mergeCell ref="E3:F3"/>
    <mergeCell ref="A19:F19"/>
    <mergeCell ref="A21:F21"/>
    <mergeCell ref="A23:F23"/>
    <mergeCell ref="A24:F24"/>
    <mergeCell ref="A9:A10"/>
    <mergeCell ref="A11:A12"/>
    <mergeCell ref="A5:A6"/>
    <mergeCell ref="A7:A8"/>
    <mergeCell ref="A25:F25"/>
    <mergeCell ref="A26:F26"/>
    <mergeCell ref="A13:A14"/>
    <mergeCell ref="A15:A16"/>
    <mergeCell ref="A17:A18"/>
    <mergeCell ref="A1:F1"/>
    <mergeCell ref="A3:B4"/>
    <mergeCell ref="A20:F20"/>
    <mergeCell ref="A22:F22"/>
    <mergeCell ref="A33:H3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8">
    <tabColor theme="7"/>
  </sheetPr>
  <dimension ref="A1:J35"/>
  <sheetViews>
    <sheetView workbookViewId="0">
      <pane xSplit="2" ySplit="4" topLeftCell="C5" activePane="bottomRight" state="frozen"/>
      <selection activeCell="L34" sqref="L34"/>
      <selection pane="topRight" activeCell="L34" sqref="L34"/>
      <selection pane="bottomLeft" activeCell="L34" sqref="L34"/>
      <selection pane="bottomRight" sqref="A1:G1"/>
    </sheetView>
  </sheetViews>
  <sheetFormatPr baseColWidth="10" defaultColWidth="11.42578125" defaultRowHeight="15" x14ac:dyDescent="0.25"/>
  <cols>
    <col min="1" max="1" width="35.7109375" style="27" customWidth="1"/>
    <col min="2" max="2" width="25.7109375" style="27" customWidth="1"/>
    <col min="3" max="7" width="13.7109375" style="27" customWidth="1"/>
    <col min="8" max="16384" width="11.42578125" style="27"/>
  </cols>
  <sheetData>
    <row r="1" spans="1:9" s="87" customFormat="1" ht="30" customHeight="1" x14ac:dyDescent="0.25">
      <c r="A1" s="707"/>
      <c r="B1" s="707"/>
      <c r="C1" s="707"/>
      <c r="D1" s="707"/>
      <c r="E1" s="707"/>
      <c r="F1" s="707"/>
      <c r="G1" s="707"/>
    </row>
    <row r="2" spans="1:9" s="188" customFormat="1" x14ac:dyDescent="0.25">
      <c r="A2" s="189"/>
      <c r="B2" s="189"/>
      <c r="C2" s="189"/>
      <c r="D2" s="189"/>
      <c r="E2" s="189"/>
      <c r="F2" s="189"/>
      <c r="G2" s="189"/>
    </row>
    <row r="3" spans="1:9" ht="36.75" customHeight="1" x14ac:dyDescent="0.25">
      <c r="A3" s="700"/>
      <c r="B3" s="701"/>
      <c r="C3" s="579" t="s">
        <v>241</v>
      </c>
      <c r="D3" s="579"/>
      <c r="E3" s="579"/>
      <c r="F3" s="579" t="s">
        <v>109</v>
      </c>
      <c r="G3" s="579"/>
    </row>
    <row r="4" spans="1:9" ht="45" x14ac:dyDescent="0.25">
      <c r="A4" s="702"/>
      <c r="B4" s="703"/>
      <c r="C4" s="75" t="s">
        <v>221</v>
      </c>
      <c r="D4" s="75" t="s">
        <v>111</v>
      </c>
      <c r="E4" s="75" t="s">
        <v>239</v>
      </c>
      <c r="F4" s="75" t="s">
        <v>16</v>
      </c>
      <c r="G4" s="75" t="s">
        <v>19</v>
      </c>
    </row>
    <row r="5" spans="1:9" x14ac:dyDescent="0.25">
      <c r="A5" s="605" t="s">
        <v>217</v>
      </c>
      <c r="B5" s="72" t="s">
        <v>234</v>
      </c>
      <c r="C5" s="205">
        <v>4490</v>
      </c>
      <c r="D5" s="205">
        <v>4934</v>
      </c>
      <c r="E5" s="205">
        <v>1</v>
      </c>
      <c r="F5" s="205">
        <v>904</v>
      </c>
      <c r="G5" s="205">
        <v>606</v>
      </c>
      <c r="I5" s="92"/>
    </row>
    <row r="6" spans="1:9" x14ac:dyDescent="0.25">
      <c r="A6" s="605"/>
      <c r="B6" s="149" t="s">
        <v>235</v>
      </c>
      <c r="C6" s="232">
        <v>20.567004454342953</v>
      </c>
      <c r="D6" s="232">
        <v>20.916692338873084</v>
      </c>
      <c r="E6" s="232">
        <v>4.9800000000000004</v>
      </c>
      <c r="F6" s="232">
        <v>36.344960668633227</v>
      </c>
      <c r="G6" s="232">
        <v>34.160854418775223</v>
      </c>
    </row>
    <row r="7" spans="1:9" x14ac:dyDescent="0.25">
      <c r="A7" s="605" t="s">
        <v>389</v>
      </c>
      <c r="B7" s="72" t="s">
        <v>234</v>
      </c>
      <c r="C7" s="205">
        <v>20173</v>
      </c>
      <c r="D7" s="205">
        <v>24160</v>
      </c>
      <c r="E7" s="205">
        <v>418</v>
      </c>
      <c r="F7" s="205">
        <v>19238</v>
      </c>
      <c r="G7" s="205">
        <v>14987</v>
      </c>
    </row>
    <row r="8" spans="1:9" x14ac:dyDescent="0.25">
      <c r="A8" s="605"/>
      <c r="B8" s="149" t="s">
        <v>235</v>
      </c>
      <c r="C8" s="232">
        <v>8.0606751598671487</v>
      </c>
      <c r="D8" s="232">
        <v>7.9413907284768213</v>
      </c>
      <c r="E8" s="232">
        <v>6.4976076555023923</v>
      </c>
      <c r="F8" s="232">
        <v>7.2970163218629791</v>
      </c>
      <c r="G8" s="232">
        <v>7.5825715620204175</v>
      </c>
    </row>
    <row r="9" spans="1:9" x14ac:dyDescent="0.25">
      <c r="A9" s="605" t="s">
        <v>218</v>
      </c>
      <c r="B9" s="72" t="s">
        <v>234</v>
      </c>
      <c r="C9" s="205">
        <v>426</v>
      </c>
      <c r="D9" s="205">
        <v>660</v>
      </c>
      <c r="E9" s="205">
        <v>9348</v>
      </c>
      <c r="F9" s="205">
        <v>412</v>
      </c>
      <c r="G9" s="205">
        <v>111</v>
      </c>
    </row>
    <row r="10" spans="1:9" x14ac:dyDescent="0.25">
      <c r="A10" s="605"/>
      <c r="B10" s="149" t="s">
        <v>235</v>
      </c>
      <c r="C10" s="232">
        <v>3.2784037558685459</v>
      </c>
      <c r="D10" s="232">
        <v>3.2319393939393959</v>
      </c>
      <c r="E10" s="232">
        <v>12.838970902866889</v>
      </c>
      <c r="F10" s="232">
        <v>3.3935409924487585</v>
      </c>
      <c r="G10" s="232">
        <v>3.2864364364364373</v>
      </c>
    </row>
    <row r="11" spans="1:9" x14ac:dyDescent="0.25">
      <c r="A11" s="605" t="s">
        <v>219</v>
      </c>
      <c r="B11" s="72" t="s">
        <v>234</v>
      </c>
      <c r="C11" s="205">
        <v>182</v>
      </c>
      <c r="D11" s="205">
        <v>191</v>
      </c>
      <c r="E11" s="205">
        <v>6758</v>
      </c>
      <c r="F11" s="205">
        <v>205</v>
      </c>
      <c r="G11" s="205">
        <v>6</v>
      </c>
    </row>
    <row r="12" spans="1:9" x14ac:dyDescent="0.25">
      <c r="A12" s="605"/>
      <c r="B12" s="149" t="s">
        <v>235</v>
      </c>
      <c r="C12" s="232">
        <v>12.421648351648345</v>
      </c>
      <c r="D12" s="232">
        <v>11.88230366492146</v>
      </c>
      <c r="E12" s="232">
        <v>11.135258952352762</v>
      </c>
      <c r="F12" s="232">
        <v>9.529051490514906</v>
      </c>
      <c r="G12" s="232">
        <v>5.2944444444444452</v>
      </c>
    </row>
    <row r="13" spans="1:9" x14ac:dyDescent="0.25">
      <c r="A13" s="605" t="s">
        <v>220</v>
      </c>
      <c r="B13" s="72" t="s">
        <v>234</v>
      </c>
      <c r="C13" s="205">
        <v>193</v>
      </c>
      <c r="D13" s="205">
        <v>193</v>
      </c>
      <c r="E13" s="205">
        <v>0</v>
      </c>
      <c r="F13" s="205" t="s">
        <v>275</v>
      </c>
      <c r="G13" s="205" t="s">
        <v>275</v>
      </c>
    </row>
    <row r="14" spans="1:9" x14ac:dyDescent="0.25">
      <c r="A14" s="605"/>
      <c r="B14" s="149" t="s">
        <v>235</v>
      </c>
      <c r="C14" s="216">
        <v>14.538290155440416</v>
      </c>
      <c r="D14" s="232">
        <v>14.538290155440416</v>
      </c>
      <c r="E14" s="232">
        <v>0</v>
      </c>
      <c r="F14" s="205" t="s">
        <v>275</v>
      </c>
      <c r="G14" s="205" t="s">
        <v>275</v>
      </c>
    </row>
    <row r="15" spans="1:9" x14ac:dyDescent="0.25">
      <c r="A15" s="605" t="s">
        <v>306</v>
      </c>
      <c r="B15" s="72" t="s">
        <v>234</v>
      </c>
      <c r="C15" s="205" t="s">
        <v>275</v>
      </c>
      <c r="D15" s="205" t="s">
        <v>275</v>
      </c>
      <c r="E15" s="205">
        <v>11686</v>
      </c>
      <c r="F15" s="205" t="s">
        <v>275</v>
      </c>
      <c r="G15" s="205" t="s">
        <v>275</v>
      </c>
    </row>
    <row r="16" spans="1:9" x14ac:dyDescent="0.25">
      <c r="A16" s="605"/>
      <c r="B16" s="149" t="s">
        <v>235</v>
      </c>
      <c r="C16" s="205" t="s">
        <v>275</v>
      </c>
      <c r="D16" s="205" t="s">
        <v>275</v>
      </c>
      <c r="E16" s="232">
        <v>15.941406811569394</v>
      </c>
      <c r="F16" s="205" t="s">
        <v>275</v>
      </c>
      <c r="G16" s="205" t="s">
        <v>275</v>
      </c>
    </row>
    <row r="17" spans="1:9" x14ac:dyDescent="0.25">
      <c r="A17" s="605" t="s">
        <v>236</v>
      </c>
      <c r="B17" s="72" t="s">
        <v>234</v>
      </c>
      <c r="C17" s="205">
        <v>2839</v>
      </c>
      <c r="D17" s="205">
        <v>2839</v>
      </c>
      <c r="E17" s="205">
        <v>418</v>
      </c>
      <c r="F17" s="205" t="s">
        <v>275</v>
      </c>
      <c r="G17" s="205" t="s">
        <v>275</v>
      </c>
    </row>
    <row r="18" spans="1:9" x14ac:dyDescent="0.25">
      <c r="A18" s="605"/>
      <c r="B18" s="149" t="s">
        <v>235</v>
      </c>
      <c r="C18" s="232">
        <v>19.447340612891857</v>
      </c>
      <c r="D18" s="232">
        <v>19.447340612891857</v>
      </c>
      <c r="E18" s="232">
        <v>16.344688995215314</v>
      </c>
      <c r="F18" s="205" t="s">
        <v>275</v>
      </c>
      <c r="G18" s="205" t="s">
        <v>275</v>
      </c>
    </row>
    <row r="19" spans="1:9" ht="15" customHeight="1" x14ac:dyDescent="0.25">
      <c r="A19" s="582" t="s">
        <v>405</v>
      </c>
      <c r="B19" s="587"/>
      <c r="C19" s="587"/>
      <c r="D19" s="587"/>
      <c r="E19" s="587"/>
      <c r="F19" s="587"/>
      <c r="G19" s="587"/>
    </row>
    <row r="20" spans="1:9" ht="50.25" customHeight="1" x14ac:dyDescent="0.25">
      <c r="A20" s="582" t="str">
        <f>'5.1-1 source'!A54:I54</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587"/>
      <c r="C20" s="587"/>
      <c r="D20" s="587"/>
      <c r="E20" s="587"/>
      <c r="F20" s="587"/>
      <c r="G20" s="587"/>
      <c r="H20" s="80"/>
      <c r="I20" s="80"/>
    </row>
    <row r="21" spans="1:9" ht="15" customHeight="1" x14ac:dyDescent="0.25">
      <c r="A21" s="562" t="s">
        <v>223</v>
      </c>
      <c r="B21" s="587"/>
      <c r="C21" s="587"/>
      <c r="D21" s="587"/>
      <c r="E21" s="587"/>
      <c r="F21" s="587"/>
      <c r="G21" s="587"/>
      <c r="H21" s="80"/>
      <c r="I21" s="80"/>
    </row>
    <row r="22" spans="1:9" x14ac:dyDescent="0.25">
      <c r="A22" s="582" t="s">
        <v>388</v>
      </c>
      <c r="B22" s="587"/>
      <c r="C22" s="587"/>
      <c r="D22" s="587"/>
      <c r="E22" s="587"/>
      <c r="F22" s="587"/>
      <c r="G22" s="587"/>
      <c r="H22" s="80"/>
      <c r="I22" s="80"/>
    </row>
    <row r="23" spans="1:9" ht="15" customHeight="1" x14ac:dyDescent="0.25">
      <c r="A23" s="582" t="s">
        <v>222</v>
      </c>
      <c r="B23" s="587"/>
      <c r="C23" s="587"/>
      <c r="D23" s="587"/>
      <c r="E23" s="587"/>
      <c r="F23" s="587"/>
      <c r="G23" s="587"/>
      <c r="H23" s="80"/>
      <c r="I23" s="80"/>
    </row>
    <row r="24" spans="1:9" ht="15" customHeight="1" x14ac:dyDescent="0.25">
      <c r="A24" s="675"/>
      <c r="B24" s="675"/>
      <c r="C24" s="675"/>
      <c r="D24" s="675"/>
      <c r="E24" s="675"/>
      <c r="F24" s="675"/>
      <c r="G24" s="675"/>
      <c r="H24" s="675"/>
    </row>
    <row r="25" spans="1:9" ht="20.25" customHeight="1" x14ac:dyDescent="0.25">
      <c r="A25" s="704"/>
      <c r="B25" s="704"/>
      <c r="C25" s="704"/>
      <c r="D25" s="704"/>
      <c r="E25" s="704"/>
      <c r="F25" s="704"/>
      <c r="G25" s="704"/>
    </row>
    <row r="26" spans="1:9" ht="26.25" customHeight="1" x14ac:dyDescent="0.25">
      <c r="A26" s="705"/>
      <c r="B26" s="705"/>
      <c r="C26" s="705"/>
      <c r="D26" s="705"/>
      <c r="E26" s="705"/>
      <c r="F26" s="705"/>
      <c r="G26" s="705"/>
    </row>
    <row r="27" spans="1:9" ht="23.25" customHeight="1" x14ac:dyDescent="0.25">
      <c r="A27" s="706"/>
      <c r="B27" s="706"/>
      <c r="C27" s="706"/>
      <c r="D27" s="706"/>
      <c r="E27" s="706"/>
      <c r="F27" s="706"/>
      <c r="G27" s="706"/>
    </row>
    <row r="33" spans="1:10" x14ac:dyDescent="0.25">
      <c r="A33" s="66"/>
    </row>
    <row r="34" spans="1:10" x14ac:dyDescent="0.25">
      <c r="A34" s="603"/>
      <c r="B34" s="654"/>
      <c r="C34" s="654"/>
      <c r="D34" s="654"/>
      <c r="E34" s="654"/>
      <c r="F34" s="654"/>
      <c r="G34" s="654"/>
      <c r="H34" s="654"/>
      <c r="I34" s="654"/>
    </row>
    <row r="35" spans="1:10" ht="62.25" customHeight="1" x14ac:dyDescent="0.25">
      <c r="A35" s="603"/>
      <c r="B35" s="604"/>
      <c r="C35" s="604"/>
      <c r="D35" s="604"/>
      <c r="E35" s="604"/>
      <c r="F35" s="604"/>
      <c r="G35" s="604"/>
      <c r="H35" s="604"/>
      <c r="I35" s="604"/>
      <c r="J35" s="604"/>
    </row>
  </sheetData>
  <mergeCells count="22">
    <mergeCell ref="A1:G1"/>
    <mergeCell ref="A3:B4"/>
    <mergeCell ref="A15:A16"/>
    <mergeCell ref="A17:A18"/>
    <mergeCell ref="A19:G19"/>
    <mergeCell ref="A5:A6"/>
    <mergeCell ref="A7:A8"/>
    <mergeCell ref="A9:A10"/>
    <mergeCell ref="A20:G20"/>
    <mergeCell ref="C3:E3"/>
    <mergeCell ref="F3:G3"/>
    <mergeCell ref="A11:A12"/>
    <mergeCell ref="A13:A14"/>
    <mergeCell ref="A34:I34"/>
    <mergeCell ref="A35:J35"/>
    <mergeCell ref="A23:G23"/>
    <mergeCell ref="A21:G21"/>
    <mergeCell ref="A25:G25"/>
    <mergeCell ref="A26:G26"/>
    <mergeCell ref="A27:G27"/>
    <mergeCell ref="A24:H24"/>
    <mergeCell ref="A22:G22"/>
  </mergeCells>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tabColor theme="3" tint="0.79998168889431442"/>
  </sheetPr>
  <dimension ref="A1:J46"/>
  <sheetViews>
    <sheetView zoomScale="115" zoomScaleNormal="115" workbookViewId="0">
      <selection sqref="A1:J1"/>
    </sheetView>
  </sheetViews>
  <sheetFormatPr baseColWidth="10" defaultColWidth="10.7109375" defaultRowHeight="15" x14ac:dyDescent="0.25"/>
  <cols>
    <col min="1" max="16384" width="10.7109375" style="81"/>
  </cols>
  <sheetData>
    <row r="1" spans="1:10" s="86" customFormat="1" ht="30" customHeight="1" x14ac:dyDescent="0.25">
      <c r="A1" s="711" t="str">
        <f>'5.1-16 source'!A1:J1</f>
        <v>Source figure 5.1-16 : Évolution de la répartition par tranches d'âge à la date d'effet de la pension des bénéficiaires des pensions de droit direct (hors invalidité) entrées en paiement à la CNRACL (en %)</v>
      </c>
      <c r="B1" s="711"/>
      <c r="C1" s="711"/>
      <c r="D1" s="711"/>
      <c r="E1" s="711"/>
      <c r="F1" s="711"/>
      <c r="G1" s="711"/>
      <c r="H1" s="711"/>
      <c r="I1" s="711"/>
      <c r="J1" s="711"/>
    </row>
    <row r="2" spans="1:10" s="86" customFormat="1" x14ac:dyDescent="0.25">
      <c r="A2" s="190"/>
      <c r="B2" s="190"/>
      <c r="C2" s="190"/>
      <c r="D2" s="190"/>
      <c r="E2" s="190"/>
      <c r="F2" s="190"/>
      <c r="G2" s="190"/>
      <c r="H2" s="190"/>
      <c r="I2" s="190"/>
      <c r="J2" s="190"/>
    </row>
    <row r="3" spans="1:10" x14ac:dyDescent="0.25">
      <c r="A3" s="712" t="s">
        <v>224</v>
      </c>
      <c r="B3" s="712"/>
      <c r="C3" s="712"/>
      <c r="D3" s="712"/>
      <c r="E3" s="712"/>
      <c r="F3" s="712"/>
      <c r="G3" s="712"/>
      <c r="H3" s="712"/>
      <c r="I3" s="712"/>
      <c r="J3" s="712"/>
    </row>
    <row r="20" spans="1:10" x14ac:dyDescent="0.25">
      <c r="A20" s="550" t="str">
        <f>'5.1-16 source'!A24:H24</f>
        <v xml:space="preserve">Source : CNRACL. Tous les chiffres présentés ici sont des chiffres définitifs, sauf mention explicite. </v>
      </c>
      <c r="B20" s="587"/>
      <c r="C20" s="587"/>
      <c r="D20" s="587"/>
      <c r="E20" s="587"/>
      <c r="F20" s="587"/>
      <c r="G20" s="587"/>
      <c r="H20" s="587"/>
      <c r="I20" s="587"/>
      <c r="J20" s="587"/>
    </row>
    <row r="21" spans="1:10" ht="24" customHeight="1" x14ac:dyDescent="0.25">
      <c r="A21" s="582" t="str">
        <f>'5.1-16 source'!A25:H25</f>
        <v>Champ : Fonctionnaires de la FPT affiliés à la CNRACL, dont la durée hebdomadaire de travail est d'au minimum 28 heures. Tous motifs de départ hors invalidité, pensionnés de droit direct uniquement.</v>
      </c>
      <c r="B21" s="587"/>
      <c r="C21" s="587"/>
      <c r="D21" s="587"/>
      <c r="E21" s="587"/>
      <c r="F21" s="587"/>
      <c r="G21" s="587"/>
      <c r="H21" s="587"/>
      <c r="I21" s="587"/>
      <c r="J21" s="587"/>
    </row>
    <row r="23" spans="1:10" x14ac:dyDescent="0.25">
      <c r="A23" s="712" t="s">
        <v>226</v>
      </c>
      <c r="B23" s="712"/>
      <c r="C23" s="712"/>
      <c r="D23" s="712"/>
      <c r="E23" s="712"/>
      <c r="F23" s="712"/>
      <c r="G23" s="712"/>
      <c r="H23" s="712"/>
      <c r="I23" s="712"/>
      <c r="J23" s="712"/>
    </row>
    <row r="35" spans="1:10" x14ac:dyDescent="0.25">
      <c r="A35" s="708"/>
      <c r="B35" s="708"/>
      <c r="C35" s="708"/>
      <c r="D35" s="708"/>
      <c r="E35" s="708"/>
      <c r="F35" s="708"/>
      <c r="G35" s="708"/>
      <c r="H35" s="708"/>
    </row>
    <row r="36" spans="1:10" x14ac:dyDescent="0.25">
      <c r="A36" s="709"/>
      <c r="B36" s="709"/>
      <c r="C36" s="709"/>
      <c r="D36" s="709"/>
      <c r="E36" s="709"/>
      <c r="F36" s="709"/>
      <c r="G36" s="709"/>
      <c r="H36" s="709"/>
    </row>
    <row r="40" spans="1:10" ht="12" customHeight="1" x14ac:dyDescent="0.25">
      <c r="A40" s="550" t="str">
        <f>'5.1-16 source'!A48:H48</f>
        <v xml:space="preserve">Source : CNRACL. Tous les chiffres présentés ici sont des chiffres définitifs, sauf mention explicite. </v>
      </c>
      <c r="B40" s="587"/>
      <c r="C40" s="587"/>
      <c r="D40" s="587"/>
      <c r="E40" s="587"/>
      <c r="F40" s="587"/>
      <c r="G40" s="587"/>
      <c r="H40" s="587"/>
      <c r="I40" s="587"/>
      <c r="J40" s="587"/>
    </row>
    <row r="41" spans="1:10" ht="23.25" customHeight="1" x14ac:dyDescent="0.25">
      <c r="A41" s="582" t="str">
        <f>'5.1-16 source'!A49:H49</f>
        <v>Champ : Fonctionnaires de la FPH affiliés à la CNRACL, dont la durée hebdomadaire de travail est d'au minimum 28 heures. Les médecins hospitaliers, qui relèvent du régime général et de l'Ircantec, ne sont pas pris en compte. Tous motifs de départs hors invalidité, pensionnés de droit direct uniquement.</v>
      </c>
      <c r="B41" s="582"/>
      <c r="C41" s="582"/>
      <c r="D41" s="582"/>
      <c r="E41" s="582"/>
      <c r="F41" s="582"/>
      <c r="G41" s="582"/>
      <c r="H41" s="582"/>
      <c r="I41" s="582"/>
      <c r="J41" s="582"/>
    </row>
    <row r="45" spans="1:10" ht="31.5" customHeight="1" x14ac:dyDescent="0.25">
      <c r="A45" s="710"/>
      <c r="B45" s="710"/>
      <c r="C45" s="710"/>
      <c r="D45" s="710"/>
      <c r="E45" s="710"/>
      <c r="F45" s="710"/>
      <c r="G45" s="710"/>
      <c r="H45" s="27"/>
      <c r="I45" s="27"/>
    </row>
    <row r="46" spans="1:10" ht="75.75" customHeight="1" x14ac:dyDescent="0.25">
      <c r="A46" s="603"/>
      <c r="B46" s="654"/>
      <c r="C46" s="654"/>
      <c r="D46" s="654"/>
      <c r="E46" s="654"/>
      <c r="F46" s="654"/>
      <c r="G46" s="654"/>
      <c r="H46" s="654"/>
      <c r="I46" s="654"/>
    </row>
  </sheetData>
  <mergeCells count="11">
    <mergeCell ref="A35:H35"/>
    <mergeCell ref="A36:H36"/>
    <mergeCell ref="A45:G45"/>
    <mergeCell ref="A46:I46"/>
    <mergeCell ref="A1:J1"/>
    <mergeCell ref="A3:J3"/>
    <mergeCell ref="A23:J23"/>
    <mergeCell ref="A20:J20"/>
    <mergeCell ref="A21:J21"/>
    <mergeCell ref="A40:J40"/>
    <mergeCell ref="A41:J41"/>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7"/>
  </sheetPr>
  <dimension ref="A1:V49"/>
  <sheetViews>
    <sheetView topLeftCell="A39" workbookViewId="0">
      <selection activeCell="A49" sqref="A49:H49"/>
    </sheetView>
  </sheetViews>
  <sheetFormatPr baseColWidth="10" defaultColWidth="13.7109375" defaultRowHeight="12.75" x14ac:dyDescent="0.25"/>
  <cols>
    <col min="1" max="1" width="13.7109375" style="158" customWidth="1"/>
    <col min="2" max="8" width="13.7109375" style="15" customWidth="1"/>
    <col min="9" max="9" width="13.7109375" style="15"/>
    <col min="10" max="10" width="13.7109375" style="158"/>
    <col min="11" max="16384" width="13.7109375" style="15"/>
  </cols>
  <sheetData>
    <row r="1" spans="1:22" s="85" customFormat="1" ht="30" customHeight="1" x14ac:dyDescent="0.25">
      <c r="A1" s="711" t="s">
        <v>621</v>
      </c>
      <c r="B1" s="711"/>
      <c r="C1" s="711"/>
      <c r="D1" s="711"/>
      <c r="E1" s="711"/>
      <c r="F1" s="711"/>
      <c r="G1" s="711"/>
      <c r="H1" s="711"/>
      <c r="I1" s="501"/>
      <c r="J1" s="501"/>
    </row>
    <row r="2" spans="1:22" s="85" customFormat="1" x14ac:dyDescent="0.25">
      <c r="A2" s="190"/>
      <c r="B2" s="190"/>
      <c r="C2" s="190"/>
      <c r="D2" s="190"/>
      <c r="E2" s="190"/>
      <c r="F2" s="190"/>
      <c r="G2" s="190"/>
      <c r="H2" s="190"/>
      <c r="J2" s="158"/>
    </row>
    <row r="3" spans="1:22" x14ac:dyDescent="0.25">
      <c r="A3" s="714" t="s">
        <v>224</v>
      </c>
      <c r="B3" s="714"/>
      <c r="C3" s="714"/>
      <c r="D3" s="714"/>
      <c r="E3" s="714"/>
      <c r="F3" s="714"/>
      <c r="G3" s="714"/>
      <c r="H3" s="714"/>
    </row>
    <row r="4" spans="1:22" s="155" customFormat="1" ht="11.25" x14ac:dyDescent="0.25">
      <c r="A4" s="156"/>
      <c r="B4" s="73" t="s">
        <v>227</v>
      </c>
      <c r="C4" s="73" t="s">
        <v>228</v>
      </c>
      <c r="D4" s="73" t="s">
        <v>78</v>
      </c>
      <c r="E4" s="73" t="s">
        <v>229</v>
      </c>
      <c r="F4" s="73" t="s">
        <v>81</v>
      </c>
      <c r="G4" s="73" t="s">
        <v>230</v>
      </c>
      <c r="H4" s="73" t="s">
        <v>231</v>
      </c>
    </row>
    <row r="5" spans="1:22" s="33" customFormat="1" ht="11.25" x14ac:dyDescent="0.25">
      <c r="A5" s="156">
        <v>2002</v>
      </c>
      <c r="B5" s="426">
        <v>6.3670175880980895E-2</v>
      </c>
      <c r="C5" s="426">
        <v>3.5554434848389334E-2</v>
      </c>
      <c r="D5" s="426">
        <v>6.7137363676479864E-2</v>
      </c>
      <c r="E5" s="426">
        <v>7.218054592447834E-2</v>
      </c>
      <c r="F5" s="426">
        <v>0.60057996595851981</v>
      </c>
      <c r="G5" s="426">
        <v>0.11151736745886655</v>
      </c>
      <c r="H5" s="426">
        <v>4.9360146252285193E-2</v>
      </c>
    </row>
    <row r="6" spans="1:22" s="33" customFormat="1" ht="11.25" x14ac:dyDescent="0.25">
      <c r="A6" s="156">
        <v>2003</v>
      </c>
      <c r="B6" s="426">
        <v>0.10120859857920472</v>
      </c>
      <c r="C6" s="426">
        <v>5.6185995017990591E-2</v>
      </c>
      <c r="D6" s="426">
        <v>6.4996770919826558E-2</v>
      </c>
      <c r="E6" s="426">
        <v>9.0598763723590742E-2</v>
      </c>
      <c r="F6" s="426">
        <v>0.52698588430667037</v>
      </c>
      <c r="G6" s="426">
        <v>0.12002952301872867</v>
      </c>
      <c r="H6" s="426">
        <v>3.9994464433988373E-2</v>
      </c>
    </row>
    <row r="7" spans="1:22" s="33" customFormat="1" ht="11.25" x14ac:dyDescent="0.25">
      <c r="A7" s="156">
        <v>2004</v>
      </c>
      <c r="B7" s="426">
        <v>5.0723057917302521E-2</v>
      </c>
      <c r="C7" s="426">
        <v>2.41261536225565E-2</v>
      </c>
      <c r="D7" s="426">
        <v>5.3629823413996074E-2</v>
      </c>
      <c r="E7" s="426">
        <v>5.9734030957052542E-2</v>
      </c>
      <c r="F7" s="426">
        <v>0.66826538768984811</v>
      </c>
      <c r="G7" s="426">
        <v>9.6795291039895356E-2</v>
      </c>
      <c r="H7" s="426">
        <v>4.6726255359348885E-2</v>
      </c>
    </row>
    <row r="8" spans="1:22" s="33" customFormat="1" ht="11.25" x14ac:dyDescent="0.25">
      <c r="A8" s="156">
        <v>2005</v>
      </c>
      <c r="B8" s="426">
        <v>5.9842519685039369E-2</v>
      </c>
      <c r="C8" s="426">
        <v>2.7615298087739031E-2</v>
      </c>
      <c r="D8" s="426">
        <v>5.6467941507311589E-2</v>
      </c>
      <c r="E8" s="426">
        <v>9.8256467941507317E-2</v>
      </c>
      <c r="F8" s="426">
        <v>0.59015748031496063</v>
      </c>
      <c r="G8" s="426">
        <v>0.12165354330708661</v>
      </c>
      <c r="H8" s="426">
        <v>4.6006749156355456E-2</v>
      </c>
      <c r="R8" s="152"/>
      <c r="S8" s="152"/>
      <c r="T8" s="152"/>
    </row>
    <row r="9" spans="1:22" s="33" customFormat="1" ht="11.25" x14ac:dyDescent="0.25">
      <c r="A9" s="156">
        <v>2006</v>
      </c>
      <c r="B9" s="426">
        <v>3.4426924707968695E-2</v>
      </c>
      <c r="C9" s="426">
        <v>1.8235090018890475E-2</v>
      </c>
      <c r="D9" s="426">
        <v>3.5275068429777554E-2</v>
      </c>
      <c r="E9" s="426">
        <v>0.23593816261228268</v>
      </c>
      <c r="F9" s="426">
        <v>0.54539496511045149</v>
      </c>
      <c r="G9" s="426">
        <v>9.553182466556151E-2</v>
      </c>
      <c r="H9" s="426">
        <v>3.5197964455067655E-2</v>
      </c>
    </row>
    <row r="10" spans="1:22" s="33" customFormat="1" ht="11.25" x14ac:dyDescent="0.25">
      <c r="A10" s="156">
        <v>2007</v>
      </c>
      <c r="B10" s="426">
        <v>4.1098636728147557E-2</v>
      </c>
      <c r="C10" s="426">
        <v>2.1772253408179631E-2</v>
      </c>
      <c r="D10" s="426">
        <v>3.656776263031275E-2</v>
      </c>
      <c r="E10" s="426">
        <v>0.23091419406575781</v>
      </c>
      <c r="F10" s="426">
        <v>0.50862068965517238</v>
      </c>
      <c r="G10" s="426">
        <v>0.11956696070569367</v>
      </c>
      <c r="H10" s="426">
        <v>4.1459502806736166E-2</v>
      </c>
    </row>
    <row r="11" spans="1:22" s="33" customFormat="1" ht="11.25" x14ac:dyDescent="0.25">
      <c r="A11" s="156">
        <v>2008</v>
      </c>
      <c r="B11" s="426">
        <v>3.6441874537752973E-2</v>
      </c>
      <c r="C11" s="426">
        <v>2.1582733812949641E-2</v>
      </c>
      <c r="D11" s="426">
        <v>3.3954145095138839E-2</v>
      </c>
      <c r="E11" s="426">
        <v>0.31079809049956297</v>
      </c>
      <c r="F11" s="426">
        <v>0.42224164593558799</v>
      </c>
      <c r="G11" s="426">
        <v>0.13578296241511464</v>
      </c>
      <c r="H11" s="426">
        <v>3.9198547703892958E-2</v>
      </c>
    </row>
    <row r="12" spans="1:22" s="33" customFormat="1" ht="11.25" x14ac:dyDescent="0.25">
      <c r="A12" s="156">
        <v>2009</v>
      </c>
      <c r="B12" s="426">
        <v>3.1444835998915698E-2</v>
      </c>
      <c r="C12" s="426">
        <v>1.8252462275232674E-2</v>
      </c>
      <c r="D12" s="426">
        <v>3.3839342188488296E-2</v>
      </c>
      <c r="E12" s="426">
        <v>0.13879100027107616</v>
      </c>
      <c r="F12" s="426">
        <v>0.53361344537815125</v>
      </c>
      <c r="G12" s="426">
        <v>0.18500948766603414</v>
      </c>
      <c r="H12" s="426">
        <v>5.9049426222101742E-2</v>
      </c>
    </row>
    <row r="13" spans="1:22" s="33" customFormat="1" ht="11.25" x14ac:dyDescent="0.25">
      <c r="A13" s="156">
        <v>2010</v>
      </c>
      <c r="B13" s="426">
        <v>3.2611653127064953E-2</v>
      </c>
      <c r="C13" s="426">
        <v>2.2039102888016481E-2</v>
      </c>
      <c r="D13" s="426">
        <v>3.1678781047148913E-2</v>
      </c>
      <c r="E13" s="426">
        <v>0.13713219574765811</v>
      </c>
      <c r="F13" s="426">
        <v>0.51101955144400824</v>
      </c>
      <c r="G13" s="426">
        <v>0.20538733626151515</v>
      </c>
      <c r="H13" s="426">
        <v>6.0131379484588174E-2</v>
      </c>
      <c r="R13" s="153"/>
      <c r="S13" s="153"/>
      <c r="T13" s="153"/>
      <c r="U13" s="153"/>
      <c r="V13" s="153"/>
    </row>
    <row r="14" spans="1:22" s="33" customFormat="1" ht="11.25" x14ac:dyDescent="0.25">
      <c r="A14" s="156">
        <v>2011</v>
      </c>
      <c r="B14" s="426">
        <v>8.9892637062448377E-2</v>
      </c>
      <c r="C14" s="426">
        <v>7.337526205450734E-2</v>
      </c>
      <c r="D14" s="426">
        <v>3.5385299536242934E-2</v>
      </c>
      <c r="E14" s="426">
        <v>0.12854964741757194</v>
      </c>
      <c r="F14" s="426">
        <v>0.38075725811574868</v>
      </c>
      <c r="G14" s="426">
        <v>0.21332825106410011</v>
      </c>
      <c r="H14" s="426">
        <v>7.8711644749380597E-2</v>
      </c>
      <c r="R14" s="153"/>
      <c r="S14" s="153"/>
      <c r="T14" s="153"/>
      <c r="U14" s="153"/>
      <c r="V14" s="153"/>
    </row>
    <row r="15" spans="1:22" s="33" customFormat="1" ht="11.25" x14ac:dyDescent="0.25">
      <c r="A15" s="156">
        <v>2012</v>
      </c>
      <c r="B15" s="426">
        <v>5.0511536321219122E-3</v>
      </c>
      <c r="C15" s="426">
        <v>4.0666067377252684E-3</v>
      </c>
      <c r="D15" s="426">
        <v>1.6480458884465563E-2</v>
      </c>
      <c r="E15" s="426">
        <v>0.12734900047087025</v>
      </c>
      <c r="F15" s="426">
        <v>0.43512692093660377</v>
      </c>
      <c r="G15" s="426">
        <v>0.2932237489833483</v>
      </c>
      <c r="H15" s="426">
        <v>0.11870211035486494</v>
      </c>
      <c r="R15" s="153"/>
      <c r="S15" s="153"/>
      <c r="T15" s="153"/>
      <c r="U15" s="153"/>
      <c r="V15" s="153"/>
    </row>
    <row r="16" spans="1:22" s="33" customFormat="1" ht="11.25" x14ac:dyDescent="0.25">
      <c r="A16" s="156">
        <v>2013</v>
      </c>
      <c r="B16" s="426">
        <v>2.5673501523294424E-3</v>
      </c>
      <c r="C16" s="426">
        <v>2.4988874816006573E-3</v>
      </c>
      <c r="D16" s="426">
        <v>1.2152124054359361E-2</v>
      </c>
      <c r="E16" s="426">
        <v>0.10645945298326087</v>
      </c>
      <c r="F16" s="426">
        <v>0.46256803477903674</v>
      </c>
      <c r="G16" s="426">
        <v>0.31198439051107385</v>
      </c>
      <c r="H16" s="426">
        <v>0.1017697600383391</v>
      </c>
      <c r="R16" s="153"/>
      <c r="S16" s="153"/>
      <c r="T16" s="153"/>
      <c r="U16" s="153"/>
      <c r="V16" s="153"/>
    </row>
    <row r="17" spans="1:22" s="33" customFormat="1" ht="11.25" x14ac:dyDescent="0.25">
      <c r="A17" s="156">
        <v>2014</v>
      </c>
      <c r="B17" s="426">
        <v>2.2705380487133618E-3</v>
      </c>
      <c r="C17" s="426">
        <v>2.580156873537911E-3</v>
      </c>
      <c r="D17" s="426">
        <v>2.6145589651850832E-3</v>
      </c>
      <c r="E17" s="426">
        <v>7.0008256501995325E-2</v>
      </c>
      <c r="F17" s="426">
        <v>0.3111669189486721</v>
      </c>
      <c r="G17" s="426">
        <v>0.48475987340030274</v>
      </c>
      <c r="H17" s="426">
        <v>0.12659969726159351</v>
      </c>
      <c r="R17" s="153"/>
      <c r="S17" s="153"/>
      <c r="T17" s="153"/>
      <c r="U17" s="153"/>
      <c r="V17" s="153"/>
    </row>
    <row r="18" spans="1:22" s="33" customFormat="1" ht="11.25" x14ac:dyDescent="0.25">
      <c r="A18" s="156">
        <v>2015</v>
      </c>
      <c r="B18" s="426">
        <v>1.2280821450501467E-3</v>
      </c>
      <c r="C18" s="426">
        <v>1.3304223238043255E-3</v>
      </c>
      <c r="D18" s="426">
        <v>1.944463396329399E-3</v>
      </c>
      <c r="E18" s="426">
        <v>6.0448932250801668E-2</v>
      </c>
      <c r="F18" s="426">
        <v>0.32366787200654978</v>
      </c>
      <c r="G18" s="426">
        <v>0.47421027495394691</v>
      </c>
      <c r="H18" s="426">
        <v>0.13716995292351777</v>
      </c>
      <c r="R18" s="153"/>
      <c r="S18" s="153"/>
      <c r="T18" s="153"/>
      <c r="U18" s="153"/>
      <c r="V18" s="153"/>
    </row>
    <row r="19" spans="1:22" s="33" customFormat="1" ht="11.25" x14ac:dyDescent="0.25">
      <c r="A19" s="156">
        <v>2016</v>
      </c>
      <c r="B19" s="426">
        <v>9.9360367633360243E-4</v>
      </c>
      <c r="C19" s="426">
        <v>2.049307582438055E-3</v>
      </c>
      <c r="D19" s="426">
        <v>2.3598087312923059E-3</v>
      </c>
      <c r="E19" s="426">
        <v>5.1450040365149351E-2</v>
      </c>
      <c r="F19" s="426">
        <v>0.31469291436378316</v>
      </c>
      <c r="G19" s="426">
        <v>0.51083649009501331</v>
      </c>
      <c r="H19" s="426">
        <v>0.11761783518599019</v>
      </c>
      <c r="R19" s="153"/>
      <c r="S19" s="153"/>
      <c r="T19" s="153"/>
      <c r="U19" s="153"/>
      <c r="V19" s="153"/>
    </row>
    <row r="20" spans="1:22" s="33" customFormat="1" ht="11.25" x14ac:dyDescent="0.25">
      <c r="A20" s="156">
        <v>2017</v>
      </c>
      <c r="B20" s="426">
        <v>9.5134547431367214E-4</v>
      </c>
      <c r="C20" s="426">
        <v>2.6365860288121773E-3</v>
      </c>
      <c r="D20" s="426">
        <v>1.8211470508290295E-3</v>
      </c>
      <c r="E20" s="426">
        <v>5.2133731992389236E-2</v>
      </c>
      <c r="F20" s="426">
        <v>0.30682250611579232</v>
      </c>
      <c r="G20" s="426">
        <v>0.52685512367491161</v>
      </c>
      <c r="H20" s="426">
        <v>0.10877955966295189</v>
      </c>
      <c r="R20" s="153"/>
      <c r="S20" s="153"/>
      <c r="T20" s="153"/>
      <c r="U20" s="153"/>
      <c r="V20" s="153"/>
    </row>
    <row r="21" spans="1:22" s="33" customFormat="1" ht="11.25" x14ac:dyDescent="0.25">
      <c r="A21" s="156">
        <v>2018</v>
      </c>
      <c r="B21" s="426">
        <v>6.0639616124864881E-4</v>
      </c>
      <c r="C21" s="426">
        <v>2.003743837169448E-3</v>
      </c>
      <c r="D21" s="426">
        <v>1.5555379788552296E-3</v>
      </c>
      <c r="E21" s="426">
        <v>4.2526826438872629E-2</v>
      </c>
      <c r="F21" s="426">
        <v>0.27182367054232909</v>
      </c>
      <c r="G21" s="426">
        <v>0.55846449945951648</v>
      </c>
      <c r="H21" s="426">
        <v>0.1230193255820085</v>
      </c>
      <c r="R21" s="153"/>
      <c r="S21" s="153"/>
      <c r="T21" s="153"/>
      <c r="U21" s="153"/>
      <c r="V21" s="153"/>
    </row>
    <row r="22" spans="1:22" s="33" customFormat="1" ht="11.25" x14ac:dyDescent="0.25">
      <c r="A22" s="156">
        <v>2019</v>
      </c>
      <c r="B22" s="426">
        <v>6.3237774030354128E-4</v>
      </c>
      <c r="C22" s="426">
        <v>1.6072934232715008E-3</v>
      </c>
      <c r="D22" s="426">
        <v>1.4491989881956155E-3</v>
      </c>
      <c r="E22" s="426">
        <v>4.0472175379426642E-2</v>
      </c>
      <c r="F22" s="426">
        <v>0.25421585160202359</v>
      </c>
      <c r="G22" s="426">
        <v>0.57319772344013487</v>
      </c>
      <c r="H22" s="426">
        <v>0.12842537942664417</v>
      </c>
      <c r="R22" s="153"/>
      <c r="S22" s="153"/>
      <c r="T22" s="153"/>
      <c r="U22" s="153"/>
      <c r="V22" s="153"/>
    </row>
    <row r="23" spans="1:22" s="33" customFormat="1" ht="11.25" x14ac:dyDescent="0.25">
      <c r="A23" s="156">
        <v>2020</v>
      </c>
      <c r="B23" s="426">
        <v>5.1216389244558254E-4</v>
      </c>
      <c r="C23" s="426">
        <v>1.1011523687580026E-3</v>
      </c>
      <c r="D23" s="426">
        <v>1.4340588988476313E-3</v>
      </c>
      <c r="E23" s="426">
        <v>3.259923175416133E-2</v>
      </c>
      <c r="F23" s="426">
        <v>0.23615877080665812</v>
      </c>
      <c r="G23" s="426">
        <v>0.59344430217669653</v>
      </c>
      <c r="H23" s="426">
        <v>0.13475032010243279</v>
      </c>
      <c r="R23" s="153"/>
      <c r="S23" s="153"/>
      <c r="T23" s="153"/>
      <c r="U23" s="153"/>
      <c r="V23" s="153"/>
    </row>
    <row r="24" spans="1:22" s="33" customFormat="1" ht="15" x14ac:dyDescent="0.25">
      <c r="A24" s="556" t="s">
        <v>406</v>
      </c>
      <c r="B24" s="665"/>
      <c r="C24" s="665"/>
      <c r="D24" s="665"/>
      <c r="E24" s="665"/>
      <c r="F24" s="665"/>
      <c r="G24" s="665"/>
      <c r="H24" s="665"/>
      <c r="I24" s="151"/>
      <c r="R24" s="154"/>
    </row>
    <row r="25" spans="1:22" s="33" customFormat="1" ht="23.25" customHeight="1" x14ac:dyDescent="0.25">
      <c r="A25" s="582" t="s">
        <v>626</v>
      </c>
      <c r="B25" s="587"/>
      <c r="C25" s="587"/>
      <c r="D25" s="587"/>
      <c r="E25" s="587"/>
      <c r="F25" s="587"/>
      <c r="G25" s="587"/>
      <c r="H25" s="587"/>
      <c r="I25" s="153"/>
      <c r="R25" s="159"/>
    </row>
    <row r="26" spans="1:22" s="33" customFormat="1" ht="11.25" x14ac:dyDescent="0.25">
      <c r="A26" s="157"/>
      <c r="J26" s="157"/>
    </row>
    <row r="27" spans="1:22" s="33" customFormat="1" x14ac:dyDescent="0.25">
      <c r="A27" s="714" t="s">
        <v>226</v>
      </c>
      <c r="B27" s="714"/>
      <c r="C27" s="714"/>
      <c r="D27" s="714"/>
      <c r="E27" s="714"/>
      <c r="F27" s="714"/>
      <c r="G27" s="714"/>
      <c r="H27" s="714"/>
      <c r="J27" s="157"/>
    </row>
    <row r="28" spans="1:22" x14ac:dyDescent="0.25">
      <c r="A28" s="156"/>
      <c r="B28" s="73" t="s">
        <v>227</v>
      </c>
      <c r="C28" s="73" t="s">
        <v>228</v>
      </c>
      <c r="D28" s="73" t="s">
        <v>78</v>
      </c>
      <c r="E28" s="73" t="s">
        <v>229</v>
      </c>
      <c r="F28" s="73" t="s">
        <v>81</v>
      </c>
      <c r="G28" s="73" t="s">
        <v>230</v>
      </c>
      <c r="H28" s="73" t="s">
        <v>231</v>
      </c>
    </row>
    <row r="29" spans="1:22" ht="11.25" customHeight="1" x14ac:dyDescent="0.25">
      <c r="A29" s="156">
        <v>2002</v>
      </c>
      <c r="B29" s="426">
        <v>0.14465814471678198</v>
      </c>
      <c r="C29" s="426">
        <v>5.1893983816113522E-2</v>
      </c>
      <c r="D29" s="426">
        <v>0.35299636448926935</v>
      </c>
      <c r="E29" s="426">
        <v>0.17116219068840155</v>
      </c>
      <c r="F29" s="426">
        <v>0.23531136390289667</v>
      </c>
      <c r="G29" s="426">
        <v>3.7293303623783275E-2</v>
      </c>
      <c r="H29" s="426">
        <v>6.6846487627536064E-3</v>
      </c>
    </row>
    <row r="30" spans="1:22" ht="11.25" customHeight="1" x14ac:dyDescent="0.25">
      <c r="A30" s="156">
        <v>2003</v>
      </c>
      <c r="B30" s="426">
        <v>0.19307006175192498</v>
      </c>
      <c r="C30" s="426">
        <v>7.1548372341236566E-2</v>
      </c>
      <c r="D30" s="426">
        <v>0.31920408630022107</v>
      </c>
      <c r="E30" s="426">
        <v>0.19791110772280246</v>
      </c>
      <c r="F30" s="426">
        <v>0.17919493786689031</v>
      </c>
      <c r="G30" s="426">
        <v>3.377296637950751E-2</v>
      </c>
      <c r="H30" s="426">
        <v>5.2984676374170925E-3</v>
      </c>
    </row>
    <row r="31" spans="1:22" ht="11.25" customHeight="1" x14ac:dyDescent="0.25">
      <c r="A31" s="156">
        <v>2004</v>
      </c>
      <c r="B31" s="426">
        <v>0.10554958825635517</v>
      </c>
      <c r="C31" s="426">
        <v>3.852488363766559E-2</v>
      </c>
      <c r="D31" s="426">
        <v>0.37021124239169351</v>
      </c>
      <c r="E31" s="426">
        <v>0.16118868600071606</v>
      </c>
      <c r="F31" s="426">
        <v>0.28012889366272825</v>
      </c>
      <c r="G31" s="426">
        <v>3.8095238095238099E-2</v>
      </c>
      <c r="H31" s="426">
        <v>6.3014679556032942E-3</v>
      </c>
    </row>
    <row r="32" spans="1:22" ht="11.25" customHeight="1" x14ac:dyDescent="0.25">
      <c r="A32" s="156">
        <v>2005</v>
      </c>
      <c r="B32" s="426">
        <v>0.1217638391917491</v>
      </c>
      <c r="C32" s="426">
        <v>4.2569985266259734E-2</v>
      </c>
      <c r="D32" s="426">
        <v>0.33756051357608924</v>
      </c>
      <c r="E32" s="426">
        <v>0.20774573773942329</v>
      </c>
      <c r="F32" s="426">
        <v>0.23816038728688696</v>
      </c>
      <c r="G32" s="426">
        <v>4.4727425805093667E-2</v>
      </c>
      <c r="H32" s="426">
        <v>7.4721111344980004E-3</v>
      </c>
    </row>
    <row r="33" spans="1:8" ht="11.25" customHeight="1" x14ac:dyDescent="0.25">
      <c r="A33" s="156">
        <v>2006</v>
      </c>
      <c r="B33" s="426">
        <v>9.4260789715335164E-2</v>
      </c>
      <c r="C33" s="426">
        <v>3.6134067952249771E-2</v>
      </c>
      <c r="D33" s="426">
        <v>0.271900826446281</v>
      </c>
      <c r="E33" s="426">
        <v>0.27056932966023878</v>
      </c>
      <c r="F33" s="426">
        <v>0.275068870523416</v>
      </c>
      <c r="G33" s="426">
        <v>4.5224977043158858E-2</v>
      </c>
      <c r="H33" s="426">
        <v>6.8411386593204776E-3</v>
      </c>
    </row>
    <row r="34" spans="1:8" ht="11.25" customHeight="1" x14ac:dyDescent="0.25">
      <c r="A34" s="156">
        <v>2007</v>
      </c>
      <c r="B34" s="426">
        <v>0.10945449719063841</v>
      </c>
      <c r="C34" s="426">
        <v>4.3091625005530237E-2</v>
      </c>
      <c r="D34" s="426">
        <v>0.25704552493031896</v>
      </c>
      <c r="E34" s="426">
        <v>0.27752953147812237</v>
      </c>
      <c r="F34" s="426">
        <v>0.25270981728089192</v>
      </c>
      <c r="G34" s="426">
        <v>5.2161217537495023E-2</v>
      </c>
      <c r="H34" s="426">
        <v>8.0077865770030524E-3</v>
      </c>
    </row>
    <row r="35" spans="1:8" ht="11.25" customHeight="1" x14ac:dyDescent="0.25">
      <c r="A35" s="156">
        <v>2008</v>
      </c>
      <c r="B35" s="426">
        <v>9.3834833547649668E-2</v>
      </c>
      <c r="C35" s="426">
        <v>4.5863694813544791E-2</v>
      </c>
      <c r="D35" s="426">
        <v>0.2616088012573225</v>
      </c>
      <c r="E35" s="426">
        <v>0.32318902700385771</v>
      </c>
      <c r="F35" s="426">
        <v>0.2091370195742249</v>
      </c>
      <c r="G35" s="426">
        <v>5.8436919559937135E-2</v>
      </c>
      <c r="H35" s="426">
        <v>7.9297042434633511E-3</v>
      </c>
    </row>
    <row r="36" spans="1:8" ht="11.25" customHeight="1" x14ac:dyDescent="0.25">
      <c r="A36" s="156">
        <v>2009</v>
      </c>
      <c r="B36" s="426">
        <v>7.5819472813928604E-2</v>
      </c>
      <c r="C36" s="426">
        <v>3.7982686509094449E-2</v>
      </c>
      <c r="D36" s="426">
        <v>0.29554518042991929</v>
      </c>
      <c r="E36" s="426">
        <v>0.23611516389456277</v>
      </c>
      <c r="F36" s="426">
        <v>0.26602470576792142</v>
      </c>
      <c r="G36" s="426">
        <v>7.8056609279252995E-2</v>
      </c>
      <c r="H36" s="426">
        <v>1.0456181305320495E-2</v>
      </c>
    </row>
    <row r="37" spans="1:8" ht="11.25" customHeight="1" x14ac:dyDescent="0.25">
      <c r="A37" s="156">
        <v>2010</v>
      </c>
      <c r="B37" s="426">
        <v>8.0417328581855657E-2</v>
      </c>
      <c r="C37" s="426">
        <v>4.1475247949851878E-2</v>
      </c>
      <c r="D37" s="426">
        <v>0.28603323172040701</v>
      </c>
      <c r="E37" s="426">
        <v>0.24374221802412949</v>
      </c>
      <c r="F37" s="426">
        <v>0.252200420763385</v>
      </c>
      <c r="G37" s="426">
        <v>8.4023871881842765E-2</v>
      </c>
      <c r="H37" s="426">
        <v>1.2107681078528186E-2</v>
      </c>
    </row>
    <row r="38" spans="1:8" ht="11.25" customHeight="1" x14ac:dyDescent="0.25">
      <c r="A38" s="156">
        <v>2011</v>
      </c>
      <c r="B38" s="426">
        <v>0.20123064439786328</v>
      </c>
      <c r="C38" s="426">
        <v>9.2839272432213127E-2</v>
      </c>
      <c r="D38" s="426">
        <v>0.19926972750016905</v>
      </c>
      <c r="E38" s="426">
        <v>0.24068564473595239</v>
      </c>
      <c r="F38" s="426">
        <v>0.17158022854824531</v>
      </c>
      <c r="G38" s="426">
        <v>8.0160930421259047E-2</v>
      </c>
      <c r="H38" s="426">
        <v>1.423355196429779E-2</v>
      </c>
    </row>
    <row r="39" spans="1:8" ht="11.25" customHeight="1" x14ac:dyDescent="0.25">
      <c r="A39" s="156">
        <v>2012</v>
      </c>
      <c r="B39" s="426">
        <v>1.493586364435073E-2</v>
      </c>
      <c r="C39" s="426">
        <v>2.6884554559831311E-2</v>
      </c>
      <c r="D39" s="426">
        <v>0.19891056053417677</v>
      </c>
      <c r="E39" s="426">
        <v>0.3131259884027412</v>
      </c>
      <c r="F39" s="426">
        <v>0.27569847127042701</v>
      </c>
      <c r="G39" s="426">
        <v>0.14227142271422713</v>
      </c>
      <c r="H39" s="426">
        <v>2.8173138874245884E-2</v>
      </c>
    </row>
    <row r="40" spans="1:8" ht="11.25" customHeight="1" x14ac:dyDescent="0.25">
      <c r="A40" s="156">
        <v>2013</v>
      </c>
      <c r="B40" s="426">
        <v>9.0608730476571878E-3</v>
      </c>
      <c r="C40" s="426">
        <v>1.2314777733279936E-2</v>
      </c>
      <c r="D40" s="426">
        <v>0.18196836203444133</v>
      </c>
      <c r="E40" s="426">
        <v>0.31107328794553463</v>
      </c>
      <c r="F40" s="426">
        <v>0.30186223468161794</v>
      </c>
      <c r="G40" s="426">
        <v>0.15658790548658391</v>
      </c>
      <c r="H40" s="426">
        <v>2.7132559070885062E-2</v>
      </c>
    </row>
    <row r="41" spans="1:8" ht="11.25" customHeight="1" x14ac:dyDescent="0.25">
      <c r="A41" s="156">
        <v>2014</v>
      </c>
      <c r="B41" s="426">
        <v>8.8779655916135826E-3</v>
      </c>
      <c r="C41" s="426">
        <v>9.1789135777699746E-3</v>
      </c>
      <c r="D41" s="426">
        <v>1.3642975372423132E-2</v>
      </c>
      <c r="E41" s="426">
        <v>0.42860009028439583</v>
      </c>
      <c r="F41" s="426">
        <v>0.25084014646135327</v>
      </c>
      <c r="G41" s="426">
        <v>0.2551035762652355</v>
      </c>
      <c r="H41" s="426">
        <v>3.3756332447208708E-2</v>
      </c>
    </row>
    <row r="42" spans="1:8" ht="11.25" customHeight="1" x14ac:dyDescent="0.25">
      <c r="A42" s="156">
        <v>2015</v>
      </c>
      <c r="B42" s="502">
        <v>3.336635211928471E-3</v>
      </c>
      <c r="C42" s="502">
        <v>4.3271987904697357E-3</v>
      </c>
      <c r="D42" s="502">
        <v>1.0009905635785413E-2</v>
      </c>
      <c r="E42" s="502">
        <v>0.39679891559355612</v>
      </c>
      <c r="F42" s="502">
        <v>0.27360408737813463</v>
      </c>
      <c r="G42" s="502">
        <v>0.27110161096918828</v>
      </c>
      <c r="H42" s="502">
        <v>4.0821646420937385E-2</v>
      </c>
    </row>
    <row r="43" spans="1:8" ht="11.25" customHeight="1" x14ac:dyDescent="0.25">
      <c r="A43" s="156">
        <v>2016</v>
      </c>
      <c r="B43" s="426">
        <v>2.1018438903219641E-3</v>
      </c>
      <c r="C43" s="426">
        <v>2.1973822489729628E-3</v>
      </c>
      <c r="D43" s="426">
        <v>4.5858412152479221E-3</v>
      </c>
      <c r="E43" s="426">
        <v>0.37665997898156112</v>
      </c>
      <c r="F43" s="426">
        <v>0.26225279449699052</v>
      </c>
      <c r="G43" s="426">
        <v>0.31508550683099262</v>
      </c>
      <c r="H43" s="426">
        <v>3.7116652335912867E-2</v>
      </c>
    </row>
    <row r="44" spans="1:8" ht="11.25" customHeight="1" x14ac:dyDescent="0.25">
      <c r="A44" s="156">
        <v>2017</v>
      </c>
      <c r="B44" s="426">
        <v>2.0294266869609334E-3</v>
      </c>
      <c r="C44" s="426">
        <v>2.6636225266362251E-3</v>
      </c>
      <c r="D44" s="426">
        <v>2.4522239134111279E-3</v>
      </c>
      <c r="E44" s="426">
        <v>0.38064434297311012</v>
      </c>
      <c r="F44" s="426">
        <v>0.25545408422120752</v>
      </c>
      <c r="G44" s="426">
        <v>0.31946558430576694</v>
      </c>
      <c r="H44" s="426">
        <v>3.7290715372907152E-2</v>
      </c>
    </row>
    <row r="45" spans="1:8" ht="11.25" customHeight="1" x14ac:dyDescent="0.25">
      <c r="A45" s="156">
        <v>2018</v>
      </c>
      <c r="B45" s="426">
        <v>1.1685655857434998E-3</v>
      </c>
      <c r="C45" s="426">
        <v>1.9197863194357497E-3</v>
      </c>
      <c r="D45" s="426">
        <v>3.0048829347689996E-3</v>
      </c>
      <c r="E45" s="426">
        <v>0.3489420308000501</v>
      </c>
      <c r="F45" s="426">
        <v>0.25249363549100623</v>
      </c>
      <c r="G45" s="426">
        <v>0.35144609991235759</v>
      </c>
      <c r="H45" s="426">
        <v>4.1024998956637873E-2</v>
      </c>
    </row>
    <row r="46" spans="1:8" ht="11.25" customHeight="1" x14ac:dyDescent="0.25">
      <c r="A46" s="156">
        <v>2019</v>
      </c>
      <c r="B46" s="426">
        <v>1.0230406547460191E-3</v>
      </c>
      <c r="C46" s="426">
        <v>1.9126412240903835E-3</v>
      </c>
      <c r="D46" s="426">
        <v>1.8681611956231651E-3</v>
      </c>
      <c r="E46" s="426">
        <v>0.32830709011653769</v>
      </c>
      <c r="F46" s="426">
        <v>0.2006494084156214</v>
      </c>
      <c r="G46" s="426">
        <v>0.41829018770572013</v>
      </c>
      <c r="H46" s="426">
        <v>4.7949470687661241E-2</v>
      </c>
    </row>
    <row r="47" spans="1:8" ht="11.25" customHeight="1" x14ac:dyDescent="0.25">
      <c r="A47" s="156">
        <v>2020</v>
      </c>
      <c r="B47" s="426">
        <v>9.450902561194594E-4</v>
      </c>
      <c r="C47" s="426">
        <v>1.748416973821E-3</v>
      </c>
      <c r="D47" s="426">
        <v>1.4648898969851622E-3</v>
      </c>
      <c r="E47" s="426">
        <v>0.29004819960306211</v>
      </c>
      <c r="F47" s="426">
        <v>0.20196578773272847</v>
      </c>
      <c r="G47" s="426">
        <v>0.44773650883659388</v>
      </c>
      <c r="H47" s="426">
        <v>5.6091106700689917E-2</v>
      </c>
    </row>
    <row r="48" spans="1:8" ht="15" x14ac:dyDescent="0.25">
      <c r="A48" s="556" t="s">
        <v>406</v>
      </c>
      <c r="B48" s="584"/>
      <c r="C48" s="584"/>
      <c r="D48" s="584"/>
      <c r="E48" s="584"/>
      <c r="F48" s="584"/>
      <c r="G48" s="584"/>
      <c r="H48" s="584"/>
    </row>
    <row r="49" spans="1:8" ht="22.5" customHeight="1" x14ac:dyDescent="0.25">
      <c r="A49" s="713" t="s">
        <v>627</v>
      </c>
      <c r="B49" s="587"/>
      <c r="C49" s="587"/>
      <c r="D49" s="587"/>
      <c r="E49" s="587"/>
      <c r="F49" s="587"/>
      <c r="G49" s="587"/>
      <c r="H49" s="587"/>
    </row>
  </sheetData>
  <mergeCells count="7">
    <mergeCell ref="A1:H1"/>
    <mergeCell ref="A24:H24"/>
    <mergeCell ref="A25:H25"/>
    <mergeCell ref="A48:H48"/>
    <mergeCell ref="A49:H49"/>
    <mergeCell ref="A3:H3"/>
    <mergeCell ref="A27:H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sheetPr>
  <dimension ref="A1:I54"/>
  <sheetViews>
    <sheetView workbookViewId="0">
      <pane xSplit="1" ySplit="4" topLeftCell="B50" activePane="bottomRight" state="frozen"/>
      <selection activeCell="A36" sqref="A36:L36"/>
      <selection pane="topRight" activeCell="A36" sqref="A36:L36"/>
      <selection pane="bottomLeft" activeCell="A36" sqref="A36:L36"/>
      <selection pane="bottomRight" activeCell="A50" sqref="A50:H50"/>
    </sheetView>
  </sheetViews>
  <sheetFormatPr baseColWidth="10" defaultColWidth="11.42578125" defaultRowHeight="15" x14ac:dyDescent="0.25"/>
  <cols>
    <col min="1" max="1" width="53" style="27" customWidth="1"/>
    <col min="2" max="2" width="12.7109375" style="27" customWidth="1"/>
    <col min="3" max="3" width="9.7109375" style="27" customWidth="1"/>
    <col min="4" max="4" width="12.7109375" style="27" customWidth="1"/>
    <col min="5" max="5" width="9.7109375" style="27" customWidth="1"/>
    <col min="6" max="8" width="10.7109375" style="27" customWidth="1"/>
    <col min="9" max="16384" width="11.42578125" style="27"/>
  </cols>
  <sheetData>
    <row r="1" spans="1:9" s="87" customFormat="1" ht="26.25" customHeight="1" x14ac:dyDescent="0.25">
      <c r="A1" s="552" t="s">
        <v>440</v>
      </c>
      <c r="B1" s="552"/>
      <c r="C1" s="552"/>
      <c r="D1" s="552"/>
      <c r="E1" s="552"/>
      <c r="F1" s="552"/>
      <c r="G1" s="552"/>
      <c r="H1" s="552"/>
    </row>
    <row r="2" spans="1:9" s="188" customFormat="1" x14ac:dyDescent="0.25">
      <c r="A2" s="173"/>
      <c r="B2" s="173"/>
      <c r="C2" s="173"/>
      <c r="D2" s="173"/>
      <c r="E2" s="173"/>
      <c r="F2" s="173"/>
      <c r="G2" s="173"/>
      <c r="H2" s="173"/>
    </row>
    <row r="3" spans="1:9" ht="35.25" customHeight="1" x14ac:dyDescent="0.25">
      <c r="A3" s="578"/>
      <c r="B3" s="579" t="s">
        <v>594</v>
      </c>
      <c r="C3" s="579"/>
      <c r="D3" s="579"/>
      <c r="E3" s="579" t="s">
        <v>110</v>
      </c>
      <c r="F3" s="579" t="s">
        <v>595</v>
      </c>
      <c r="G3" s="579"/>
      <c r="H3" s="579"/>
    </row>
    <row r="4" spans="1:9" ht="45" x14ac:dyDescent="0.25">
      <c r="A4" s="578"/>
      <c r="B4" s="49" t="s">
        <v>58</v>
      </c>
      <c r="C4" s="297" t="s">
        <v>546</v>
      </c>
      <c r="D4" s="297" t="s">
        <v>108</v>
      </c>
      <c r="E4" s="579"/>
      <c r="F4" s="49" t="s">
        <v>16</v>
      </c>
      <c r="G4" s="297" t="s">
        <v>19</v>
      </c>
      <c r="H4" s="297" t="s">
        <v>547</v>
      </c>
    </row>
    <row r="5" spans="1:9" ht="22.5" x14ac:dyDescent="0.25">
      <c r="A5" s="29" t="s">
        <v>146</v>
      </c>
      <c r="B5" s="425">
        <f>IF('5.1-1 source'!B5&lt;&gt;"",'5.1-1 source'!B5,"")</f>
        <v>42640</v>
      </c>
      <c r="C5" s="425">
        <f>IF('5.1-1 source'!D5&lt;&gt;"",'5.1-1 source'!D5,"")</f>
        <v>11950</v>
      </c>
      <c r="D5" s="425">
        <f>IF('5.1-1 source'!E5&lt;&gt;"",'5.1-1 source'!E5,"")</f>
        <v>66846</v>
      </c>
      <c r="E5" s="425" t="str">
        <f>IF('5.1-1 source'!F5&lt;&gt;"",'5.1-1 source'!F5,"")</f>
        <v>1999 (9)</v>
      </c>
      <c r="F5" s="425">
        <f>IF('5.1-1 source'!G5&lt;&gt;"",'5.1-1 source'!G5,"")</f>
        <v>43677</v>
      </c>
      <c r="G5" s="425">
        <f>IF('5.1-1 source'!H5&lt;&gt;"",'5.1-1 source'!H5,"")</f>
        <v>23062</v>
      </c>
      <c r="H5" s="425">
        <f>IF('5.1-1 source'!I5&lt;&gt;"",'5.1-1 source'!I5,"")</f>
        <v>66739</v>
      </c>
    </row>
    <row r="6" spans="1:9" x14ac:dyDescent="0.25">
      <c r="A6" s="448"/>
      <c r="B6" s="449"/>
      <c r="C6" s="449"/>
      <c r="D6" s="449"/>
      <c r="E6" s="422"/>
      <c r="F6" s="449"/>
      <c r="G6" s="449"/>
      <c r="H6" s="450"/>
    </row>
    <row r="7" spans="1:9" x14ac:dyDescent="0.25">
      <c r="A7" s="72" t="s">
        <v>97</v>
      </c>
      <c r="B7" s="425">
        <f>IF('5.1-1 source'!B9&lt;&gt;"",'5.1-1 source'!B9,"")</f>
        <v>2303</v>
      </c>
      <c r="C7" s="425">
        <f>IF('5.1-1 source'!D9&lt;&gt;"",'5.1-1 source'!D9,"")</f>
        <v>2300</v>
      </c>
      <c r="D7" s="425">
        <f>IF('5.1-1 source'!E9&lt;&gt;"",'5.1-1 source'!E9,"")</f>
        <v>5318</v>
      </c>
      <c r="E7" s="425" t="str">
        <f>IF('5.1-1 source'!F9&lt;&gt;"",'5.1-1 source'!F9,"")</f>
        <v>27 (10)</v>
      </c>
      <c r="F7" s="425">
        <f>IF('5.1-1 source'!G9&lt;&gt;"",'5.1-1 source'!G9,"")</f>
        <v>4627</v>
      </c>
      <c r="G7" s="425">
        <f>IF('5.1-1 source'!H9&lt;&gt;"",'5.1-1 source'!H9,"")</f>
        <v>1900</v>
      </c>
      <c r="H7" s="425">
        <f>IF('5.1-1 source'!I9&lt;&gt;"",'5.1-1 source'!I9,"")</f>
        <v>6527</v>
      </c>
    </row>
    <row r="8" spans="1:9" x14ac:dyDescent="0.25">
      <c r="A8" s="72" t="s">
        <v>425</v>
      </c>
      <c r="B8" s="425">
        <f>IF('5.1-1 source'!B12&lt;&gt;"",'5.1-1 source'!B12,"")</f>
        <v>4237</v>
      </c>
      <c r="C8" s="438" t="s">
        <v>275</v>
      </c>
      <c r="D8" s="425" t="str">
        <f>IF('5.1-1 source'!E12&lt;&gt;"",'5.1-1 source'!E12,"")</f>
        <v/>
      </c>
      <c r="E8" s="425" t="str">
        <f>IF('5.1-1 source'!F12&lt;&gt;"",'5.1-1 source'!F12,"")</f>
        <v>452 (10)</v>
      </c>
      <c r="F8" s="425">
        <f>IF('5.1-1 source'!G12&lt;&gt;"",'5.1-1 source'!G12,"")</f>
        <v>15271</v>
      </c>
      <c r="G8" s="425">
        <f>IF('5.1-1 source'!H12&lt;&gt;"",'5.1-1 source'!H12,"")</f>
        <v>3777</v>
      </c>
      <c r="H8" s="427">
        <f>IF('5.1-1 source'!I12&lt;&gt;"",'5.1-1 source'!I12,"")</f>
        <v>19048</v>
      </c>
    </row>
    <row r="9" spans="1:9" x14ac:dyDescent="0.25">
      <c r="A9" s="72" t="s">
        <v>531</v>
      </c>
      <c r="B9" s="425">
        <f>IF('5.1-1 source'!B15&lt;&gt;"",'5.1-1 source'!B15,"")</f>
        <v>2556</v>
      </c>
      <c r="C9" s="425">
        <f>IF('5.1-1 source'!D15&lt;&gt;"",'5.1-1 source'!D15,"")</f>
        <v>0</v>
      </c>
      <c r="D9" s="425">
        <f>IF('5.1-1 source'!E15&lt;&gt;"",'5.1-1 source'!E15,"")</f>
        <v>2873</v>
      </c>
      <c r="E9" s="425" t="str">
        <f>IF('5.1-1 source'!F15&lt;&gt;"",'5.1-1 source'!F15,"")</f>
        <v>8 (10)</v>
      </c>
      <c r="F9" s="425">
        <f>IF('5.1-1 source'!G15&lt;&gt;"",'5.1-1 source'!G15,"")</f>
        <v>2542</v>
      </c>
      <c r="G9" s="425">
        <f>IF('5.1-1 source'!H15&lt;&gt;"",'5.1-1 source'!H15,"")</f>
        <v>1900</v>
      </c>
      <c r="H9" s="425">
        <f>IF('5.1-1 source'!I15&lt;&gt;"",'5.1-1 source'!I15,"")</f>
        <v>4442</v>
      </c>
    </row>
    <row r="10" spans="1:9" x14ac:dyDescent="0.25">
      <c r="A10" s="28" t="s">
        <v>532</v>
      </c>
      <c r="B10" s="425">
        <f>IF('5.1-1 source'!B18&lt;&gt;"",'5.1-1 source'!B18,"")</f>
        <v>8906</v>
      </c>
      <c r="C10" s="438" t="s">
        <v>275</v>
      </c>
      <c r="D10" s="425" t="str">
        <f>IF('5.1-1 source'!E18&lt;&gt;"",'5.1-1 source'!E18,"")</f>
        <v/>
      </c>
      <c r="E10" s="428" t="str">
        <f>IF('5.1-1 source'!F18&lt;&gt;"",'5.1-1 source'!F18,"")</f>
        <v>n.d</v>
      </c>
      <c r="F10" s="425">
        <f>IF('5.1-1 source'!G18&lt;&gt;"",'5.1-1 source'!G18,"")</f>
        <v>2503</v>
      </c>
      <c r="G10" s="425">
        <f>IF('5.1-1 source'!H18&lt;&gt;"",'5.1-1 source'!H18,"")</f>
        <v>11222</v>
      </c>
      <c r="H10" s="425">
        <f>IF('5.1-1 source'!I18&lt;&gt;"",'5.1-1 source'!I18,"")</f>
        <v>13725</v>
      </c>
      <c r="I10" s="105"/>
    </row>
    <row r="11" spans="1:9" s="289" customFormat="1" x14ac:dyDescent="0.25">
      <c r="A11" s="448"/>
      <c r="B11" s="458"/>
      <c r="C11" s="458"/>
      <c r="D11" s="458"/>
      <c r="E11" s="459"/>
      <c r="F11" s="458"/>
      <c r="G11" s="458"/>
      <c r="H11" s="460"/>
      <c r="I11" s="105"/>
    </row>
    <row r="12" spans="1:9" x14ac:dyDescent="0.25">
      <c r="A12" s="448" t="s">
        <v>147</v>
      </c>
      <c r="B12" s="449"/>
      <c r="C12" s="449"/>
      <c r="D12" s="449"/>
      <c r="E12" s="422"/>
      <c r="F12" s="449"/>
      <c r="G12" s="449"/>
      <c r="H12" s="450"/>
    </row>
    <row r="13" spans="1:9" x14ac:dyDescent="0.25">
      <c r="A13" s="462" t="s">
        <v>137</v>
      </c>
      <c r="B13" s="461">
        <f>IF('5.1-1 source'!B23&lt;&gt;"",'5.1-1 source'!B23,"")</f>
        <v>61.876137823641002</v>
      </c>
      <c r="C13" s="461">
        <f>IF('5.1-1 source'!D23&lt;&gt;"",'5.1-1 source'!D23,"")</f>
        <v>44.941802895397345</v>
      </c>
      <c r="D13" s="573" t="s">
        <v>275</v>
      </c>
      <c r="E13" s="461">
        <f>IF('5.1-1 source'!F23&lt;&gt;"",'5.1-1 source'!F23,"")</f>
        <v>59.546122759799488</v>
      </c>
      <c r="F13" s="461">
        <f>IF('5.1-1 source'!G23&lt;&gt;"",'5.1-1 source'!G23,"")</f>
        <v>61.629307632035911</v>
      </c>
      <c r="G13" s="461">
        <f>IF('5.1-1 source'!H23&lt;&gt;"",'5.1-1 source'!H23,"")</f>
        <v>60.063105854748734</v>
      </c>
      <c r="H13" s="461">
        <f>IF('5.1-1 source'!I23&lt;&gt;"",'5.1-1 source'!I23,"")</f>
        <v>61.088098662950493</v>
      </c>
    </row>
    <row r="14" spans="1:9" ht="22.5" x14ac:dyDescent="0.25">
      <c r="A14" s="70" t="s">
        <v>139</v>
      </c>
      <c r="B14" s="429">
        <f>IF('5.1-1 source'!B25&lt;&gt;"",'5.1-1 source'!B25,"")</f>
        <v>97.420262664165108</v>
      </c>
      <c r="C14" s="430">
        <f>IF('5.1-1 source'!D25&lt;&gt;"",'5.1-1 source'!D25,"")</f>
        <v>98.01673640167364</v>
      </c>
      <c r="D14" s="573"/>
      <c r="E14" s="430" t="str">
        <f>IF('5.1-1 source'!F25&lt;&gt;"",'5.1-1 source'!F25,"")</f>
        <v>79,4(10)</v>
      </c>
      <c r="F14" s="430">
        <f>IF('5.1-1 source'!G25&lt;&gt;"",'5.1-1 source'!G25,"")</f>
        <v>98.138608420908028</v>
      </c>
      <c r="G14" s="430">
        <f>IF('5.1-1 source'!H25&lt;&gt;"",'5.1-1 source'!H25,"")</f>
        <v>96.873644957072244</v>
      </c>
      <c r="H14" s="430">
        <f>IF('5.1-1 source'!I25&lt;&gt;"",'5.1-1 source'!I25,"")</f>
        <v>97.701493879141125</v>
      </c>
    </row>
    <row r="15" spans="1:9" x14ac:dyDescent="0.25">
      <c r="A15" s="70" t="s">
        <v>99</v>
      </c>
      <c r="B15" s="429">
        <f>IF('5.1-1 source'!B26&lt;&gt;"",'5.1-1 source'!B26,"")</f>
        <v>138.29151829268247</v>
      </c>
      <c r="C15" s="430">
        <f>IF('5.1-1 source'!D26&lt;&gt;"",'5.1-1 source'!D26,"")</f>
        <v>96.355502928870408</v>
      </c>
      <c r="D15" s="573"/>
      <c r="E15" s="430">
        <f>IF('5.1-1 source'!F26&lt;&gt;"",'5.1-1 source'!F26,"")</f>
        <v>128.65881133379409</v>
      </c>
      <c r="F15" s="430">
        <f>IF('5.1-1 source'!G26&lt;&gt;"",'5.1-1 source'!G26,"")</f>
        <v>109.41600359202539</v>
      </c>
      <c r="G15" s="430">
        <f>IF('5.1-1 source'!H26&lt;&gt;"",'5.1-1 source'!H26,"")</f>
        <v>122.30417931373329</v>
      </c>
      <c r="H15" s="430">
        <f>IF('5.1-1 source'!I26&lt;&gt;"",'5.1-1 source'!I26,"")</f>
        <v>113.86957809110483</v>
      </c>
    </row>
    <row r="16" spans="1:9" x14ac:dyDescent="0.25">
      <c r="A16" s="70" t="s">
        <v>100</v>
      </c>
      <c r="B16" s="429">
        <f>IF('5.1-1 source'!B27&lt;&gt;"",'5.1-1 source'!B27,"")</f>
        <v>7.4256113977485727</v>
      </c>
      <c r="C16" s="430">
        <f>IF('5.1-1 source'!D27&lt;&gt;"",'5.1-1 source'!D27,"")</f>
        <v>32.729242677824274</v>
      </c>
      <c r="D16" s="573"/>
      <c r="E16" s="430">
        <f>IF('5.1-1 source'!F27&lt;&gt;"",'5.1-1 source'!F27,"")</f>
        <v>7.6862262598805389</v>
      </c>
      <c r="F16" s="430">
        <f>IF('5.1-1 source'!G27&lt;&gt;"",'5.1-1 source'!G27,"")</f>
        <v>4.430779866342065</v>
      </c>
      <c r="G16" s="430">
        <f>IF('5.1-1 source'!H27&lt;&gt;"",'5.1-1 source'!H27,"")</f>
        <v>5.8424264542922923</v>
      </c>
      <c r="H16" s="430">
        <f>IF('5.1-1 source'!I27&lt;&gt;"",'5.1-1 source'!I27,"")</f>
        <v>4.9185815057329334</v>
      </c>
    </row>
    <row r="17" spans="1:8" x14ac:dyDescent="0.25">
      <c r="A17" s="70" t="s">
        <v>101</v>
      </c>
      <c r="B17" s="429">
        <f>IF('5.1-1 source'!B28&lt;&gt;"",'5.1-1 source'!B28,"")</f>
        <v>170.9872086893069</v>
      </c>
      <c r="C17" s="430">
        <f>IF('5.1-1 source'!D28&lt;&gt;"",'5.1-1 source'!D28,"")</f>
        <v>130.68411050648737</v>
      </c>
      <c r="D17" s="574"/>
      <c r="E17" s="430">
        <f>IF('5.1-1 source'!F28&lt;&gt;"",'5.1-1 source'!F28,"")</f>
        <v>171.96399241945673</v>
      </c>
      <c r="F17" s="430">
        <f>IF('5.1-1 source'!G28&lt;&gt;"",'5.1-1 source'!G28,"")</f>
        <v>172.00001045793545</v>
      </c>
      <c r="G17" s="430">
        <f>IF('5.1-1 source'!H28&lt;&gt;"",'5.1-1 source'!H28,"")</f>
        <v>172.85502550233329</v>
      </c>
      <c r="H17" s="430">
        <f>IF('5.1-1 source'!I28&lt;&gt;"",'5.1-1 source'!I28,"")</f>
        <v>172.29539210738884</v>
      </c>
    </row>
    <row r="18" spans="1:8" x14ac:dyDescent="0.25">
      <c r="A18" s="448"/>
      <c r="B18" s="458"/>
      <c r="C18" s="458"/>
      <c r="D18" s="458"/>
      <c r="E18" s="459"/>
      <c r="F18" s="458"/>
      <c r="G18" s="458"/>
      <c r="H18" s="460"/>
    </row>
    <row r="19" spans="1:8" x14ac:dyDescent="0.25">
      <c r="A19" s="448" t="s">
        <v>533</v>
      </c>
      <c r="B19" s="449"/>
      <c r="C19" s="449"/>
      <c r="D19" s="449"/>
      <c r="E19" s="422"/>
      <c r="F19" s="449"/>
      <c r="G19" s="449"/>
      <c r="H19" s="450"/>
    </row>
    <row r="20" spans="1:8" x14ac:dyDescent="0.25">
      <c r="A20" s="32" t="s">
        <v>281</v>
      </c>
      <c r="B20" s="431">
        <f>IF('5.1-1 source'!B31&lt;&gt;"",'5.1-1 source'!B31,"")</f>
        <v>17.068480300187616</v>
      </c>
      <c r="C20" s="431">
        <f>IF('5.1-1 source'!D31&lt;&gt;"",'5.1-1 source'!D31,"")</f>
        <v>10.184100418410042</v>
      </c>
      <c r="D20" s="575" t="s">
        <v>275</v>
      </c>
      <c r="E20" s="431">
        <f>IF('5.1-1 source'!F31&lt;&gt;"",'5.1-1 source'!F31,"")</f>
        <v>7.6446280991735538</v>
      </c>
      <c r="F20" s="431">
        <f>IF('5.1-1 source'!G31&lt;&gt;"",'5.1-1 source'!G31,"")</f>
        <v>8.9910021292671196</v>
      </c>
      <c r="G20" s="431">
        <f>IF('5.1-1 source'!H31&lt;&gt;"",'5.1-1 source'!H31,"")</f>
        <v>8.1085768797155495</v>
      </c>
      <c r="H20" s="431">
        <f>IF('5.1-1 source'!I31&lt;&gt;"",'5.1-1 source'!I31,"")</f>
        <v>8.6860756079653569</v>
      </c>
    </row>
    <row r="21" spans="1:8" x14ac:dyDescent="0.25">
      <c r="A21" s="32" t="s">
        <v>282</v>
      </c>
      <c r="B21" s="430">
        <f>IF('5.1-1 source'!B32&lt;&gt;"",'5.1-1 source'!B32,"")</f>
        <v>-205.75888568287991</v>
      </c>
      <c r="C21" s="430">
        <f>IF('5.1-1 source'!D32&lt;&gt;"",'5.1-1 source'!D32,"")</f>
        <v>-82.647321281840675</v>
      </c>
      <c r="D21" s="573"/>
      <c r="E21" s="429">
        <f>IF('5.1-1 source'!F32&lt;&gt;"",'5.1-1 source'!F32,"")</f>
        <v>-119.02075011957714</v>
      </c>
      <c r="F21" s="430">
        <f>IF('5.1-1 source'!G32&lt;&gt;"",'5.1-1 source'!G32,"")</f>
        <v>-109.57432758191464</v>
      </c>
      <c r="G21" s="430">
        <f>IF('5.1-1 source'!H32&lt;&gt;"",'5.1-1 source'!H32,"")</f>
        <v>-125.20201328300365</v>
      </c>
      <c r="H21" s="430">
        <f>IF('5.1-1 source'!I32&lt;&gt;"",'5.1-1 source'!I32,"")</f>
        <v>-114.61551651774974</v>
      </c>
    </row>
    <row r="22" spans="1:8" x14ac:dyDescent="0.25">
      <c r="A22" s="32" t="s">
        <v>283</v>
      </c>
      <c r="B22" s="431">
        <f>IF('5.1-1 source'!B33&lt;&gt;"",'5.1-1 source'!B33,"")</f>
        <v>10.68234748557296</v>
      </c>
      <c r="C22" s="431">
        <f>IF('5.1-1 source'!D33&lt;&gt;"",'5.1-1 source'!D33,"")</f>
        <v>7.7444535743631882</v>
      </c>
      <c r="D22" s="573"/>
      <c r="E22" s="431">
        <f>IF('5.1-1 source'!F33&lt;&gt;"",'5.1-1 source'!F33,"")</f>
        <v>7.8378378378378377</v>
      </c>
      <c r="F22" s="431">
        <f>IF('5.1-1 source'!G33&lt;&gt;"",'5.1-1 source'!G33,"")</f>
        <v>12.259014514896869</v>
      </c>
      <c r="G22" s="431">
        <f>IF('5.1-1 source'!H33&lt;&gt;"",'5.1-1 source'!H33,"")</f>
        <v>10.555548128342245</v>
      </c>
      <c r="H22" s="431">
        <f>IF('5.1-1 source'!I33&lt;&gt;"",'5.1-1 source'!I33,"")</f>
        <v>11.709509228911505</v>
      </c>
    </row>
    <row r="23" spans="1:8" x14ac:dyDescent="0.25">
      <c r="A23" s="32" t="s">
        <v>534</v>
      </c>
      <c r="B23" s="430">
        <f>IF('5.1-1 source'!B34&lt;&gt;"",'5.1-1 source'!B34,"")</f>
        <v>-17.970158039999998</v>
      </c>
      <c r="C23" s="430">
        <f>IF('5.1-1 source'!D34&lt;&gt;"",'5.1-1 source'!D34,"")</f>
        <v>-1.2069814800000012</v>
      </c>
      <c r="D23" s="573"/>
      <c r="E23" s="429">
        <f>IF('5.1-1 source'!F34&lt;&gt;"",'5.1-1 source'!F34,"")</f>
        <v>-0.21138085221236902</v>
      </c>
      <c r="F23" s="430">
        <f>IF('5.1-1 source'!G34&lt;&gt;"",'5.1-1 source'!G34,"")</f>
        <v>-5.1635806129701454</v>
      </c>
      <c r="G23" s="430">
        <f>IF('5.1-1 source'!H34&lt;&gt;"",'5.1-1 source'!H34,"")</f>
        <v>-2.8095331780706019</v>
      </c>
      <c r="H23" s="430">
        <f>IF('5.1-1 source'!I34&lt;&gt;"",'5.1-1 source'!I34,"")</f>
        <v>-7.9731137910407428</v>
      </c>
    </row>
    <row r="24" spans="1:8" x14ac:dyDescent="0.25">
      <c r="A24" s="32" t="s">
        <v>284</v>
      </c>
      <c r="B24" s="431">
        <f>IF('5.1-1 source'!B35&lt;&gt;"",'5.1-1 source'!B35,"")</f>
        <v>35.755159474671672</v>
      </c>
      <c r="C24" s="439" t="str">
        <f>IF('5.1-1 source'!D35&lt;&gt;"",'5.1-1 source'!D35,"")</f>
        <v>-</v>
      </c>
      <c r="D24" s="573"/>
      <c r="E24" s="432">
        <f>IF('5.1-1 source'!F35&lt;&gt;"",'5.1-1 source'!F35,"")</f>
        <v>7.563451776649746</v>
      </c>
      <c r="F24" s="431">
        <f>IF('5.1-1 source'!G35&lt;&gt;"",'5.1-1 source'!G35,"")</f>
        <v>22.151246651555738</v>
      </c>
      <c r="G24" s="431">
        <f>IF('5.1-1 source'!H35&lt;&gt;"",'5.1-1 source'!H35,"")</f>
        <v>13.650160437082647</v>
      </c>
      <c r="H24" s="431">
        <f>IF('5.1-1 source'!I35&lt;&gt;"",'5.1-1 source'!I35,"")</f>
        <v>19.213653186292873</v>
      </c>
    </row>
    <row r="25" spans="1:8" x14ac:dyDescent="0.25">
      <c r="A25" s="32" t="s">
        <v>285</v>
      </c>
      <c r="B25" s="430">
        <f>IF('5.1-1 source'!B36&lt;&gt;"",'5.1-1 source'!B36,"")</f>
        <v>246.3011261970357</v>
      </c>
      <c r="C25" s="440" t="str">
        <f>IF('5.1-1 source'!D36&lt;&gt;"",'5.1-1 source'!D36,"")</f>
        <v>-</v>
      </c>
      <c r="D25" s="573"/>
      <c r="E25" s="430">
        <f>IF('5.1-1 source'!F36&lt;&gt;"",'5.1-1 source'!F36,"")</f>
        <v>162.67361787958248</v>
      </c>
      <c r="F25" s="430">
        <f>IF('5.1-1 source'!G36&lt;&gt;"",'5.1-1 source'!G36,"")</f>
        <v>152.47641783848087</v>
      </c>
      <c r="G25" s="430">
        <f>IF('5.1-1 source'!H36&lt;&gt;"",'5.1-1 source'!H36,"")</f>
        <v>164.83107774810455</v>
      </c>
      <c r="H25" s="430">
        <f>IF('5.1-1 source'!I36&lt;&gt;"",'5.1-1 source'!I36,"")</f>
        <v>155.50944204463332</v>
      </c>
    </row>
    <row r="26" spans="1:8" x14ac:dyDescent="0.25">
      <c r="A26" s="32" t="s">
        <v>286</v>
      </c>
      <c r="B26" s="431">
        <f>IF('5.1-1 source'!B37&lt;&gt;"",'5.1-1 source'!B37,"")</f>
        <v>9.8553555030827766</v>
      </c>
      <c r="C26" s="439" t="str">
        <f>IF('5.1-1 source'!D37&lt;&gt;"",'5.1-1 source'!D37,"")</f>
        <v>-</v>
      </c>
      <c r="D26" s="573"/>
      <c r="E26" s="432">
        <f>IF('5.1-1 source'!F37&lt;&gt;"",'5.1-1 source'!F37,"")</f>
        <v>8.6912751677852356</v>
      </c>
      <c r="F26" s="431">
        <f>IF('5.1-1 source'!G37&lt;&gt;"",'5.1-1 source'!G37,"")</f>
        <v>9.913565891472869</v>
      </c>
      <c r="G26" s="431">
        <f>IF('5.1-1 source'!H37&lt;&gt;"",'5.1-1 source'!H37,"")</f>
        <v>8.455765565438373</v>
      </c>
      <c r="H26" s="431">
        <f>IF('5.1-1 source'!I37&lt;&gt;"",'5.1-1 source'!I37,"")</f>
        <v>9.5556811978476173</v>
      </c>
    </row>
    <row r="27" spans="1:8" x14ac:dyDescent="0.25">
      <c r="A27" s="32" t="s">
        <v>535</v>
      </c>
      <c r="B27" s="430">
        <f>IF('5.1-1 source'!B38&lt;&gt;"",'5.1-1 source'!B38,"")</f>
        <v>45.061283640000077</v>
      </c>
      <c r="C27" s="440" t="str">
        <f>IF('5.1-1 source'!D38&lt;&gt;"",'5.1-1 source'!D38,"")</f>
        <v>-</v>
      </c>
      <c r="D27" s="574"/>
      <c r="E27" s="429">
        <f>IF('5.1-1 source'!F38&lt;&gt;"",'5.1-1 source'!F38,"")</f>
        <v>0.29086042876869345</v>
      </c>
      <c r="F27" s="430">
        <f>IF('5.1-1 source'!G38&lt;&gt;"",'5.1-1 source'!G38,"")</f>
        <v>17.702512111047628</v>
      </c>
      <c r="G27" s="430">
        <f>IF('5.1-1 source'!H38&lt;&gt;"",'5.1-1 source'!H38,"")</f>
        <v>6.2266587930123976</v>
      </c>
      <c r="H27" s="430">
        <f>IF('5.1-1 source'!I38&lt;&gt;"",'5.1-1 source'!I38,"")</f>
        <v>23.929170904059998</v>
      </c>
    </row>
    <row r="28" spans="1:8" x14ac:dyDescent="0.25">
      <c r="A28" s="448"/>
      <c r="B28" s="449"/>
      <c r="C28" s="449"/>
      <c r="D28" s="449"/>
      <c r="E28" s="422"/>
      <c r="F28" s="449"/>
      <c r="G28" s="449"/>
      <c r="H28" s="450"/>
    </row>
    <row r="29" spans="1:8" x14ac:dyDescent="0.25">
      <c r="A29" s="448" t="s">
        <v>102</v>
      </c>
      <c r="B29" s="449"/>
      <c r="C29" s="449"/>
      <c r="D29" s="449"/>
      <c r="E29" s="422"/>
      <c r="F29" s="449"/>
      <c r="G29" s="449"/>
      <c r="H29" s="450"/>
    </row>
    <row r="30" spans="1:8" x14ac:dyDescent="0.25">
      <c r="A30" s="14" t="s">
        <v>536</v>
      </c>
      <c r="B30" s="431">
        <f>IF('5.1-1 source'!B41&lt;&gt;"",'5.1-1 source'!B41,"")</f>
        <v>67.59541929535564</v>
      </c>
      <c r="C30" s="431">
        <f>IF('5.1-1 source'!D41&lt;&gt;"",'5.1-1 source'!D41,"")</f>
        <v>65.205323197396353</v>
      </c>
      <c r="D30" s="576" t="s">
        <v>275</v>
      </c>
      <c r="E30" s="431">
        <f>IF('5.1-1 source'!F41&lt;&gt;"",'5.1-1 source'!F41,"")</f>
        <v>64.457023058051135</v>
      </c>
      <c r="F30" s="431">
        <f>IF('5.1-1 source'!G41&lt;&gt;"",'5.1-1 source'!G41,"")</f>
        <v>52.245028865330148</v>
      </c>
      <c r="G30" s="431">
        <f>IF('5.1-1 source'!H41&lt;&gt;"",'5.1-1 source'!H41,"")</f>
        <v>58.082819363476844</v>
      </c>
      <c r="H30" s="431">
        <f>IF('5.1-1 source'!I41&lt;&gt;"",'5.1-1 source'!I41,"")</f>
        <v>54.262306985593604</v>
      </c>
    </row>
    <row r="31" spans="1:8" x14ac:dyDescent="0.25">
      <c r="A31" s="14" t="s">
        <v>537</v>
      </c>
      <c r="B31" s="431">
        <f>IF('5.1-1 source'!B43&lt;&gt;"",'5.1-1 source'!B43,"")</f>
        <v>27.679295847368032</v>
      </c>
      <c r="C31" s="431">
        <f>IF('5.1-1 source'!D43&lt;&gt;"",'5.1-1 source'!D43,"")</f>
        <v>46.445642225160178</v>
      </c>
      <c r="D31" s="577"/>
      <c r="E31" s="431">
        <f>IF('5.1-1 source'!F43&lt;&gt;"",'5.1-1 source'!F43,"")</f>
        <v>9.3894304771677781</v>
      </c>
      <c r="F31" s="431">
        <f>IF('5.1-1 source'!G43&lt;&gt;"",'5.1-1 source'!G43,"")</f>
        <v>13.02058291549328</v>
      </c>
      <c r="G31" s="431">
        <f>IF('5.1-1 source'!H43&lt;&gt;"",'5.1-1 source'!H43,"")</f>
        <v>16.173792385742779</v>
      </c>
      <c r="H31" s="431">
        <f>IF('5.1-1 source'!I43&lt;&gt;"",'5.1-1 source'!I43,"")</f>
        <v>14.110190443368944</v>
      </c>
    </row>
    <row r="32" spans="1:8" x14ac:dyDescent="0.25">
      <c r="A32" s="14" t="s">
        <v>538</v>
      </c>
      <c r="B32" s="433">
        <f>IF('5.1-1 source'!B45&lt;&gt;"",'5.1-1 source'!B45,"")</f>
        <v>705.130528852064</v>
      </c>
      <c r="C32" s="433">
        <f>IF('5.1-1 source'!D45&lt;&gt;"",'5.1-1 source'!D45,"")</f>
        <v>565.09986779212852</v>
      </c>
      <c r="D32" s="577"/>
      <c r="E32" s="434" t="str">
        <f>IF('5.1-1 source'!F45&lt;&gt;"",'5.1-1 source'!F45,"")</f>
        <v>n.p. (12)</v>
      </c>
      <c r="F32" s="433">
        <f>IF('5.1-1 source'!G45&lt;&gt;"",'5.1-1 source'!G45,"")</f>
        <v>463.20830185223343</v>
      </c>
      <c r="G32" s="433">
        <f>IF('5.1-1 source'!H45&lt;&gt;"",'5.1-1 source'!H45,"")</f>
        <v>489.27135547654149</v>
      </c>
      <c r="H32" s="433">
        <f>IF('5.1-1 source'!I45&lt;&gt;"",'5.1-1 source'!I45,"")</f>
        <v>472.21452224336593</v>
      </c>
    </row>
    <row r="33" spans="1:9" x14ac:dyDescent="0.25">
      <c r="A33" s="14" t="s">
        <v>103</v>
      </c>
      <c r="B33" s="431">
        <f>IF('5.1-1 source'!B46&lt;&gt;"",'5.1-1 source'!B46,"")</f>
        <v>4.6130393996247658</v>
      </c>
      <c r="C33" s="431">
        <f>IF('5.1-1 source'!D46&lt;&gt;"",'5.1-1 source'!D46,"")</f>
        <v>17.715481171548117</v>
      </c>
      <c r="D33" s="577"/>
      <c r="E33" s="431">
        <f>IF('5.1-1 source'!F46&lt;&gt;"",'5.1-1 source'!F46,"")</f>
        <v>1.0659898477157361</v>
      </c>
      <c r="F33" s="431">
        <f>IF('5.1-1 source'!G46&lt;&gt;"",'5.1-1 source'!G46,"")</f>
        <v>28.398999518116526</v>
      </c>
      <c r="G33" s="431">
        <f>IF('5.1-1 source'!H46&lt;&gt;"",'5.1-1 source'!H46,"")</f>
        <v>20.22510973012907</v>
      </c>
      <c r="H33" s="431">
        <f>IF('5.1-1 source'!I46&lt;&gt;"",'5.1-1 source'!I46,"")</f>
        <v>25.57441057215798</v>
      </c>
    </row>
    <row r="34" spans="1:9" ht="28.5" customHeight="1" x14ac:dyDescent="0.25">
      <c r="A34" s="32" t="s">
        <v>539</v>
      </c>
      <c r="B34" s="431">
        <f>IF('5.1-1 source'!B47&lt;&gt;"",'5.1-1 source'!B47,"")</f>
        <v>257.15762137404556</v>
      </c>
      <c r="C34" s="431">
        <f>IF('5.1-1 source'!D47&lt;&gt;"",'5.1-1 source'!D47,"")</f>
        <v>303.28816568047284</v>
      </c>
      <c r="D34" s="577"/>
      <c r="E34" s="435">
        <f>IF('5.1-1 source'!F47&lt;&gt;"",'5.1-1 source'!F47,"")</f>
        <v>241.49511627906966</v>
      </c>
      <c r="F34" s="435">
        <f>IF('5.1-1 source'!G47&lt;&gt;"",'5.1-1 source'!G47,"")</f>
        <v>135.91042442163848</v>
      </c>
      <c r="G34" s="435">
        <f>IF('5.1-1 source'!H47&lt;&gt;"",'5.1-1 source'!H47,"")</f>
        <v>144.73611099817049</v>
      </c>
      <c r="H34" s="435">
        <f>IF('5.1-1 source'!I47&lt;&gt;"",'5.1-1 source'!I47,"")</f>
        <v>138.55485106901358</v>
      </c>
    </row>
    <row r="35" spans="1:9" x14ac:dyDescent="0.25">
      <c r="A35" s="446" t="s">
        <v>104</v>
      </c>
      <c r="B35" s="447">
        <f>IF('5.1-1 source'!B48&lt;&gt;"",'5.1-1 source'!B48,"")</f>
        <v>23.041744840525329</v>
      </c>
      <c r="C35" s="447">
        <f>IF('5.1-1 source'!D48&lt;&gt;"",'5.1-1 source'!D48,"")</f>
        <v>11.313807531380753</v>
      </c>
      <c r="D35" s="577"/>
      <c r="E35" s="447">
        <f>IF('5.1-1 source'!F48&lt;&gt;"",'5.1-1 source'!F48,"")</f>
        <v>23.773324118866622</v>
      </c>
      <c r="F35" s="447">
        <f>IF('5.1-1 source'!G48&lt;&gt;"",'5.1-1 source'!G48,"")</f>
        <v>26.384267651850664</v>
      </c>
      <c r="G35" s="447">
        <f>IF('5.1-1 source'!H48&lt;&gt;"",'5.1-1 source'!H48,"")</f>
        <v>21.37673286688975</v>
      </c>
      <c r="H35" s="447">
        <f>IF('5.1-1 source'!I48&lt;&gt;"",'5.1-1 source'!I48,"")</f>
        <v>24.653851929719178</v>
      </c>
    </row>
    <row r="36" spans="1:9" x14ac:dyDescent="0.25">
      <c r="A36" s="448"/>
      <c r="B36" s="449"/>
      <c r="C36" s="449"/>
      <c r="D36" s="449"/>
      <c r="E36" s="422"/>
      <c r="F36" s="449"/>
      <c r="G36" s="449"/>
      <c r="H36" s="450"/>
    </row>
    <row r="37" spans="1:9" x14ac:dyDescent="0.25">
      <c r="A37" s="448" t="s">
        <v>105</v>
      </c>
      <c r="B37" s="449"/>
      <c r="C37" s="449"/>
      <c r="D37" s="449"/>
      <c r="E37" s="422"/>
      <c r="F37" s="449"/>
      <c r="G37" s="449"/>
      <c r="H37" s="450"/>
    </row>
    <row r="38" spans="1:9" x14ac:dyDescent="0.25">
      <c r="A38" s="71" t="s">
        <v>540</v>
      </c>
      <c r="B38" s="436">
        <f>IF('5.1-1 source'!B52&lt;&gt;"",'5.1-1 source'!B52,"")</f>
        <v>2284.6975518292729</v>
      </c>
      <c r="C38" s="436">
        <f>IF('5.1-1 source'!D52&lt;&gt;"",'5.1-1 source'!D52,"")</f>
        <v>1585.0124359832566</v>
      </c>
      <c r="D38" s="440" t="s">
        <v>275</v>
      </c>
      <c r="E38" s="436" t="str">
        <f>IF('5.1-1 source'!F52&lt;&gt;"",'5.1-1 source'!F52,"")</f>
        <v>2250 (13)</v>
      </c>
      <c r="F38" s="436">
        <f>IF('5.1-1 source'!G52&lt;&gt;"",'5.1-1 source'!G52,"")</f>
        <v>1295.2517577273436</v>
      </c>
      <c r="G38" s="436">
        <f>IF('5.1-1 source'!H52&lt;&gt;"",'5.1-1 source'!H52,"")</f>
        <v>1511.1430020425023</v>
      </c>
      <c r="H38" s="437">
        <f>IF('5.1-1 source'!I52&lt;&gt;"",'5.1-1 source'!I52,"")</f>
        <v>1369.8556535515788</v>
      </c>
    </row>
    <row r="39" spans="1:9" x14ac:dyDescent="0.25">
      <c r="A39" s="556" t="s">
        <v>404</v>
      </c>
      <c r="B39" s="584"/>
      <c r="C39" s="584"/>
      <c r="D39" s="584"/>
      <c r="E39" s="584"/>
      <c r="F39" s="584"/>
      <c r="G39" s="584"/>
      <c r="H39" s="584"/>
    </row>
    <row r="40" spans="1:9" ht="27.75" customHeight="1" x14ac:dyDescent="0.25">
      <c r="A40" s="582" t="s">
        <v>624</v>
      </c>
      <c r="B40" s="583"/>
      <c r="C40" s="583"/>
      <c r="D40" s="583"/>
      <c r="E40" s="583"/>
      <c r="F40" s="583"/>
      <c r="G40" s="583"/>
      <c r="H40" s="583"/>
    </row>
    <row r="41" spans="1:9" ht="23.25" customHeight="1" x14ac:dyDescent="0.25">
      <c r="A41" s="582" t="s">
        <v>628</v>
      </c>
      <c r="B41" s="583"/>
      <c r="C41" s="583"/>
      <c r="D41" s="583"/>
      <c r="E41" s="583"/>
      <c r="F41" s="583"/>
      <c r="G41" s="583"/>
      <c r="H41" s="583"/>
      <c r="I41" s="63"/>
    </row>
    <row r="42" spans="1:9" ht="93.75" customHeight="1" x14ac:dyDescent="0.25">
      <c r="A42" s="580" t="s">
        <v>542</v>
      </c>
      <c r="B42" s="581"/>
      <c r="C42" s="581"/>
      <c r="D42" s="581"/>
      <c r="E42" s="581"/>
      <c r="F42" s="581"/>
      <c r="G42" s="581"/>
      <c r="H42" s="581"/>
      <c r="I42" s="63"/>
    </row>
    <row r="43" spans="1:9" ht="24.75" customHeight="1" x14ac:dyDescent="0.25">
      <c r="A43" s="582" t="s">
        <v>367</v>
      </c>
      <c r="B43" s="583"/>
      <c r="C43" s="583"/>
      <c r="D43" s="583"/>
      <c r="E43" s="583"/>
      <c r="F43" s="583"/>
      <c r="G43" s="583"/>
      <c r="H43" s="583"/>
      <c r="I43" s="63"/>
    </row>
    <row r="44" spans="1:9" ht="26.25" customHeight="1" x14ac:dyDescent="0.25">
      <c r="A44" s="582" t="s">
        <v>543</v>
      </c>
      <c r="B44" s="583"/>
      <c r="C44" s="583"/>
      <c r="D44" s="583"/>
      <c r="E44" s="583"/>
      <c r="F44" s="583"/>
      <c r="G44" s="583"/>
      <c r="H44" s="583"/>
      <c r="I44" s="63"/>
    </row>
    <row r="45" spans="1:9" ht="35.25" customHeight="1" x14ac:dyDescent="0.25">
      <c r="A45" s="582" t="s">
        <v>614</v>
      </c>
      <c r="B45" s="583"/>
      <c r="C45" s="583"/>
      <c r="D45" s="583"/>
      <c r="E45" s="583"/>
      <c r="F45" s="583"/>
      <c r="G45" s="583"/>
      <c r="H45" s="583"/>
      <c r="I45" s="63"/>
    </row>
    <row r="46" spans="1:9" ht="13.5" customHeight="1" x14ac:dyDescent="0.25">
      <c r="A46" s="582" t="s">
        <v>574</v>
      </c>
      <c r="B46" s="583"/>
      <c r="C46" s="583"/>
      <c r="D46" s="583"/>
      <c r="E46" s="583"/>
      <c r="F46" s="583"/>
      <c r="G46" s="583"/>
      <c r="H46" s="583"/>
      <c r="I46" s="63"/>
    </row>
    <row r="47" spans="1:9" ht="15" customHeight="1" x14ac:dyDescent="0.25">
      <c r="A47" s="582" t="s">
        <v>438</v>
      </c>
      <c r="B47" s="583"/>
      <c r="C47" s="583"/>
      <c r="D47" s="583"/>
      <c r="E47" s="583"/>
      <c r="F47" s="583"/>
      <c r="G47" s="583"/>
      <c r="H47" s="583"/>
      <c r="I47" s="63"/>
    </row>
    <row r="48" spans="1:9" ht="21" customHeight="1" x14ac:dyDescent="0.25">
      <c r="A48" s="582" t="s">
        <v>368</v>
      </c>
      <c r="B48" s="583"/>
      <c r="C48" s="583"/>
      <c r="D48" s="583"/>
      <c r="E48" s="583"/>
      <c r="F48" s="583"/>
      <c r="G48" s="583"/>
      <c r="H48" s="583"/>
      <c r="I48" s="63"/>
    </row>
    <row r="49" spans="1:9" ht="24" customHeight="1" x14ac:dyDescent="0.25">
      <c r="A49" s="582" t="s">
        <v>115</v>
      </c>
      <c r="B49" s="583"/>
      <c r="C49" s="583"/>
      <c r="D49" s="583"/>
      <c r="E49" s="583"/>
      <c r="F49" s="583"/>
      <c r="G49" s="583"/>
      <c r="H49" s="583"/>
      <c r="I49" s="63"/>
    </row>
    <row r="50" spans="1:9" ht="25.15" customHeight="1" x14ac:dyDescent="0.25">
      <c r="A50" s="582" t="s">
        <v>544</v>
      </c>
      <c r="B50" s="583"/>
      <c r="C50" s="583"/>
      <c r="D50" s="583"/>
      <c r="E50" s="583"/>
      <c r="F50" s="583"/>
      <c r="G50" s="583"/>
      <c r="H50" s="583"/>
      <c r="I50" s="63"/>
    </row>
    <row r="51" spans="1:9" x14ac:dyDescent="0.25">
      <c r="A51" s="582" t="s">
        <v>545</v>
      </c>
      <c r="B51" s="583"/>
      <c r="C51" s="583"/>
      <c r="D51" s="583"/>
      <c r="E51" s="583"/>
      <c r="F51" s="583"/>
      <c r="G51" s="583"/>
      <c r="H51" s="583"/>
      <c r="I51" s="63"/>
    </row>
    <row r="52" spans="1:9" ht="18.75" customHeight="1" x14ac:dyDescent="0.25">
      <c r="A52" s="582" t="s">
        <v>258</v>
      </c>
      <c r="B52" s="583"/>
      <c r="C52" s="583"/>
      <c r="D52" s="583"/>
      <c r="E52" s="583"/>
      <c r="F52" s="583"/>
      <c r="G52" s="583"/>
      <c r="H52" s="583"/>
      <c r="I52" s="63"/>
    </row>
    <row r="53" spans="1:9" s="298" customFormat="1" x14ac:dyDescent="0.25">
      <c r="A53" s="294" t="s">
        <v>287</v>
      </c>
      <c r="B53" s="292"/>
      <c r="C53" s="292"/>
      <c r="D53" s="292"/>
      <c r="E53" s="292"/>
      <c r="F53" s="292"/>
      <c r="G53" s="292"/>
      <c r="H53" s="292"/>
      <c r="I53" s="296"/>
    </row>
    <row r="54" spans="1:9" ht="15" customHeight="1" x14ac:dyDescent="0.25">
      <c r="A54" s="582"/>
      <c r="B54" s="583"/>
      <c r="C54" s="583"/>
      <c r="D54" s="583"/>
      <c r="E54" s="583"/>
      <c r="F54" s="583"/>
      <c r="G54" s="583"/>
      <c r="H54" s="583"/>
      <c r="I54" s="63"/>
    </row>
  </sheetData>
  <mergeCells count="23">
    <mergeCell ref="A42:H42"/>
    <mergeCell ref="A41:H41"/>
    <mergeCell ref="A39:H39"/>
    <mergeCell ref="A54:H54"/>
    <mergeCell ref="A52:H52"/>
    <mergeCell ref="A51:H51"/>
    <mergeCell ref="A50:H50"/>
    <mergeCell ref="A49:H49"/>
    <mergeCell ref="A48:H48"/>
    <mergeCell ref="A47:H47"/>
    <mergeCell ref="A46:H46"/>
    <mergeCell ref="A45:H45"/>
    <mergeCell ref="A44:H44"/>
    <mergeCell ref="A43:H43"/>
    <mergeCell ref="A40:H40"/>
    <mergeCell ref="D13:D17"/>
    <mergeCell ref="D20:D27"/>
    <mergeCell ref="D30:D35"/>
    <mergeCell ref="A1:H1"/>
    <mergeCell ref="A3:A4"/>
    <mergeCell ref="B3:D3"/>
    <mergeCell ref="E3:E4"/>
    <mergeCell ref="F3:H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7"/>
  </sheetPr>
  <dimension ref="A1:U78"/>
  <sheetViews>
    <sheetView zoomScale="85" zoomScaleNormal="85" workbookViewId="0">
      <pane xSplit="1" ySplit="4" topLeftCell="B44" activePane="bottomRight" state="frozen"/>
      <selection activeCell="A36" sqref="A36:L36"/>
      <selection pane="topRight" activeCell="A36" sqref="A36:L36"/>
      <selection pane="bottomLeft" activeCell="A36" sqref="A36:L36"/>
      <selection pane="bottomRight" activeCell="A58" sqref="A58:I58"/>
    </sheetView>
  </sheetViews>
  <sheetFormatPr baseColWidth="10" defaultColWidth="11.42578125" defaultRowHeight="15" x14ac:dyDescent="0.25"/>
  <cols>
    <col min="1" max="1" width="54.5703125" style="59" customWidth="1"/>
    <col min="2" max="3" width="9.7109375" style="59" customWidth="1"/>
    <col min="4" max="4" width="9.28515625" style="59" bestFit="1" customWidth="1"/>
    <col min="5" max="5" width="8.140625" style="59" customWidth="1"/>
    <col min="6" max="6" width="6.42578125" style="59" customWidth="1"/>
    <col min="7" max="9" width="11.42578125" style="59"/>
    <col min="10" max="10" width="21.85546875" style="59" customWidth="1"/>
    <col min="11" max="11" width="8.7109375" style="59" customWidth="1"/>
    <col min="12" max="12" width="9.28515625" style="59" customWidth="1"/>
    <col min="13" max="13" width="9.5703125" style="59" customWidth="1"/>
    <col min="14" max="14" width="8.7109375" style="59" customWidth="1"/>
    <col min="15" max="15" width="9" style="59" customWidth="1"/>
    <col min="16" max="16" width="8.140625" style="59" customWidth="1"/>
    <col min="17" max="17" width="9.42578125" style="59" customWidth="1"/>
    <col min="18" max="18" width="7.85546875" style="59" bestFit="1" customWidth="1"/>
    <col min="19" max="19" width="8.42578125" style="59" customWidth="1"/>
    <col min="20" max="20" width="7.85546875" style="59" customWidth="1"/>
    <col min="21" max="16384" width="11.42578125" style="59"/>
  </cols>
  <sheetData>
    <row r="1" spans="1:21" s="186" customFormat="1" x14ac:dyDescent="0.25">
      <c r="A1" s="552"/>
      <c r="B1" s="552"/>
      <c r="C1" s="552"/>
      <c r="D1" s="552"/>
      <c r="E1" s="552"/>
      <c r="F1" s="552"/>
      <c r="G1" s="552"/>
      <c r="H1" s="552"/>
      <c r="I1" s="552"/>
      <c r="L1" s="306"/>
      <c r="M1" s="306"/>
      <c r="N1" s="306"/>
    </row>
    <row r="2" spans="1:21" s="186" customFormat="1" ht="15.75" thickBot="1" x14ac:dyDescent="0.3">
      <c r="A2" s="173"/>
      <c r="B2" s="173"/>
      <c r="C2" s="173"/>
      <c r="D2" s="173"/>
      <c r="E2" s="173"/>
      <c r="F2" s="173"/>
      <c r="G2" s="173"/>
      <c r="H2" s="173"/>
      <c r="I2" s="173"/>
      <c r="L2" s="306"/>
      <c r="M2" s="306"/>
      <c r="N2" s="306"/>
    </row>
    <row r="3" spans="1:21" ht="25.5" customHeight="1" thickBot="1" x14ac:dyDescent="0.3">
      <c r="A3" s="578"/>
      <c r="B3" s="579" t="s">
        <v>276</v>
      </c>
      <c r="C3" s="579"/>
      <c r="D3" s="579"/>
      <c r="E3" s="579"/>
      <c r="F3" s="579" t="s">
        <v>110</v>
      </c>
      <c r="G3" s="591" t="s">
        <v>530</v>
      </c>
      <c r="H3" s="592"/>
      <c r="I3" s="592"/>
      <c r="J3" s="318"/>
      <c r="K3" s="593" t="s">
        <v>326</v>
      </c>
      <c r="L3" s="594"/>
      <c r="M3" s="594"/>
      <c r="N3" s="594"/>
      <c r="O3" s="594"/>
      <c r="P3" s="594"/>
      <c r="Q3" s="594"/>
      <c r="R3" s="595"/>
    </row>
    <row r="4" spans="1:21" ht="60.75" thickBot="1" x14ac:dyDescent="0.3">
      <c r="A4" s="578"/>
      <c r="B4" s="177" t="s">
        <v>58</v>
      </c>
      <c r="C4" s="177" t="s">
        <v>240</v>
      </c>
      <c r="D4" s="177" t="s">
        <v>277</v>
      </c>
      <c r="E4" s="177" t="s">
        <v>108</v>
      </c>
      <c r="F4" s="579"/>
      <c r="G4" s="177" t="s">
        <v>16</v>
      </c>
      <c r="H4" s="177" t="s">
        <v>19</v>
      </c>
      <c r="I4" s="308" t="s">
        <v>549</v>
      </c>
      <c r="J4" s="339"/>
      <c r="K4" s="340" t="s">
        <v>311</v>
      </c>
      <c r="L4" s="341" t="s">
        <v>319</v>
      </c>
      <c r="M4" s="341" t="s">
        <v>316</v>
      </c>
      <c r="N4" s="341" t="s">
        <v>317</v>
      </c>
      <c r="O4" s="342" t="s">
        <v>309</v>
      </c>
      <c r="P4" s="342" t="s">
        <v>310</v>
      </c>
      <c r="Q4" s="342" t="s">
        <v>315</v>
      </c>
      <c r="R4" s="342" t="s">
        <v>322</v>
      </c>
      <c r="S4" s="343" t="s">
        <v>342</v>
      </c>
      <c r="T4" s="344" t="s">
        <v>343</v>
      </c>
    </row>
    <row r="5" spans="1:21" ht="22.5" x14ac:dyDescent="0.25">
      <c r="A5" s="29" t="s">
        <v>146</v>
      </c>
      <c r="B5" s="170">
        <v>42640</v>
      </c>
      <c r="C5" s="170">
        <v>54896</v>
      </c>
      <c r="D5" s="170">
        <v>11950</v>
      </c>
      <c r="E5" s="170">
        <v>66846</v>
      </c>
      <c r="F5" s="170" t="s">
        <v>459</v>
      </c>
      <c r="G5" s="170">
        <v>43677</v>
      </c>
      <c r="H5" s="170">
        <v>23062</v>
      </c>
      <c r="I5" s="309">
        <v>66739</v>
      </c>
      <c r="J5" s="350" t="s">
        <v>312</v>
      </c>
      <c r="K5" s="345">
        <f>E5</f>
        <v>66846</v>
      </c>
      <c r="L5" s="334">
        <f>K5-N5</f>
        <v>54896</v>
      </c>
      <c r="M5" s="334">
        <f>B5</f>
        <v>42640</v>
      </c>
      <c r="N5" s="334">
        <f>D5</f>
        <v>11950</v>
      </c>
      <c r="O5" s="334">
        <f>G5</f>
        <v>43677</v>
      </c>
      <c r="P5" s="334">
        <f t="shared" ref="P5:Q5" si="0">H5</f>
        <v>23062</v>
      </c>
      <c r="Q5" s="334">
        <f t="shared" si="0"/>
        <v>66739</v>
      </c>
      <c r="R5" s="334">
        <v>1999</v>
      </c>
      <c r="S5" s="325">
        <f t="shared" ref="S5:S11" si="1">M5+Q5</f>
        <v>109379</v>
      </c>
      <c r="T5" s="327">
        <f>L5+Q5</f>
        <v>121635</v>
      </c>
      <c r="U5" s="159"/>
    </row>
    <row r="6" spans="1:21" x14ac:dyDescent="0.25">
      <c r="A6" s="71" t="s">
        <v>95</v>
      </c>
      <c r="B6" s="195">
        <v>40.424484052532833</v>
      </c>
      <c r="C6" s="195">
        <v>44.768289128533958</v>
      </c>
      <c r="D6" s="195">
        <v>87.146443514644346</v>
      </c>
      <c r="E6" s="195">
        <v>52.344194117823058</v>
      </c>
      <c r="F6" s="195">
        <v>88.094047023511763</v>
      </c>
      <c r="G6" s="195">
        <v>43.512603887629645</v>
      </c>
      <c r="H6" s="195">
        <v>20.609660914057756</v>
      </c>
      <c r="I6" s="310">
        <v>35.598375762297906</v>
      </c>
      <c r="J6" s="351" t="s">
        <v>313</v>
      </c>
      <c r="K6" s="346">
        <v>29390</v>
      </c>
      <c r="L6" s="316">
        <f t="shared" ref="L6:L13" si="2">K6-N6</f>
        <v>21318</v>
      </c>
      <c r="M6" s="315">
        <v>17966</v>
      </c>
      <c r="N6" s="315">
        <v>8072</v>
      </c>
      <c r="O6" s="315">
        <v>7648</v>
      </c>
      <c r="P6" s="315">
        <v>3935</v>
      </c>
      <c r="Q6" s="315">
        <f>O6+P6</f>
        <v>11583</v>
      </c>
      <c r="R6" s="315">
        <v>1396</v>
      </c>
      <c r="S6" s="315">
        <f t="shared" si="1"/>
        <v>29549</v>
      </c>
      <c r="T6" s="328">
        <f t="shared" ref="T6:T12" si="3">L6+Q6</f>
        <v>32901</v>
      </c>
      <c r="U6" s="159"/>
    </row>
    <row r="7" spans="1:21" x14ac:dyDescent="0.25">
      <c r="A7" s="71" t="s">
        <v>96</v>
      </c>
      <c r="B7" s="195">
        <v>59.575515947467167</v>
      </c>
      <c r="C7" s="195">
        <v>55.231710871466042</v>
      </c>
      <c r="D7" s="195">
        <v>12.853556485355648</v>
      </c>
      <c r="E7" s="195">
        <v>47.655805882176942</v>
      </c>
      <c r="F7" s="195">
        <v>11.905952976488244</v>
      </c>
      <c r="G7" s="195">
        <v>56.487396112370355</v>
      </c>
      <c r="H7" s="195">
        <v>79.390339085942244</v>
      </c>
      <c r="I7" s="310">
        <v>64.401624237702094</v>
      </c>
      <c r="J7" s="351" t="s">
        <v>397</v>
      </c>
      <c r="K7" s="348">
        <f>K6/K8</f>
        <v>0.30539507045180597</v>
      </c>
      <c r="L7" s="348">
        <f t="shared" ref="L7:T7" si="4">L6/L8</f>
        <v>0.27971238879995802</v>
      </c>
      <c r="M7" s="348">
        <f t="shared" si="4"/>
        <v>0.29643929643929645</v>
      </c>
      <c r="N7" s="348">
        <f t="shared" si="4"/>
        <v>0.40315652781939865</v>
      </c>
      <c r="O7" s="348">
        <f t="shared" si="4"/>
        <v>0.14901120311738919</v>
      </c>
      <c r="P7" s="348">
        <f t="shared" si="4"/>
        <v>0.14575693595584693</v>
      </c>
      <c r="Q7" s="348">
        <f t="shared" si="4"/>
        <v>0.14788948188248513</v>
      </c>
      <c r="R7" s="348">
        <f t="shared" si="4"/>
        <v>0.41119293078055963</v>
      </c>
      <c r="S7" s="348">
        <f t="shared" si="4"/>
        <v>0.21269290567776114</v>
      </c>
      <c r="T7" s="348">
        <f t="shared" si="4"/>
        <v>0.21290184811306104</v>
      </c>
      <c r="U7" s="159"/>
    </row>
    <row r="8" spans="1:21" x14ac:dyDescent="0.25">
      <c r="A8" s="71"/>
      <c r="B8" s="7"/>
      <c r="C8" s="7"/>
      <c r="D8" s="7"/>
      <c r="E8" s="7"/>
      <c r="F8" s="7"/>
      <c r="G8" s="7"/>
      <c r="H8" s="7"/>
      <c r="I8" s="311"/>
      <c r="J8" s="351" t="s">
        <v>314</v>
      </c>
      <c r="K8" s="347">
        <f>K6+K5</f>
        <v>96236</v>
      </c>
      <c r="L8" s="316">
        <f t="shared" si="2"/>
        <v>76214</v>
      </c>
      <c r="M8" s="316">
        <f t="shared" ref="M8:R8" si="5">M6+M5</f>
        <v>60606</v>
      </c>
      <c r="N8" s="316">
        <f t="shared" si="5"/>
        <v>20022</v>
      </c>
      <c r="O8" s="316">
        <f t="shared" si="5"/>
        <v>51325</v>
      </c>
      <c r="P8" s="316">
        <f t="shared" si="5"/>
        <v>26997</v>
      </c>
      <c r="Q8" s="316">
        <f t="shared" si="5"/>
        <v>78322</v>
      </c>
      <c r="R8" s="316">
        <f t="shared" si="5"/>
        <v>3395</v>
      </c>
      <c r="S8" s="315">
        <f t="shared" si="1"/>
        <v>138928</v>
      </c>
      <c r="T8" s="328">
        <f t="shared" si="3"/>
        <v>154536</v>
      </c>
      <c r="U8" s="159"/>
    </row>
    <row r="9" spans="1:21" x14ac:dyDescent="0.25">
      <c r="A9" s="72" t="s">
        <v>97</v>
      </c>
      <c r="B9" s="170">
        <v>2303</v>
      </c>
      <c r="C9" s="170">
        <v>3018</v>
      </c>
      <c r="D9" s="170">
        <v>2300</v>
      </c>
      <c r="E9" s="170">
        <v>5318</v>
      </c>
      <c r="F9" s="170" t="s">
        <v>460</v>
      </c>
      <c r="G9" s="170">
        <v>4627</v>
      </c>
      <c r="H9" s="170">
        <v>1900</v>
      </c>
      <c r="I9" s="309">
        <v>6527</v>
      </c>
      <c r="J9" s="351" t="s">
        <v>350</v>
      </c>
      <c r="K9" s="330"/>
      <c r="L9" s="330"/>
      <c r="M9" s="330"/>
      <c r="N9" s="330"/>
      <c r="O9" s="330"/>
      <c r="P9" s="330"/>
      <c r="Q9" s="330"/>
      <c r="R9" s="331"/>
      <c r="S9" s="331"/>
      <c r="T9" s="332"/>
      <c r="U9" s="159"/>
    </row>
    <row r="10" spans="1:21" x14ac:dyDescent="0.25">
      <c r="A10" s="71" t="s">
        <v>95</v>
      </c>
      <c r="B10" s="195">
        <v>33.217542336083369</v>
      </c>
      <c r="C10" s="195">
        <v>37.939032471835652</v>
      </c>
      <c r="D10" s="195">
        <v>82.043478260869563</v>
      </c>
      <c r="E10" s="195">
        <v>5701.391500564122</v>
      </c>
      <c r="F10" s="195" t="s">
        <v>461</v>
      </c>
      <c r="G10" s="195">
        <v>3896.6933218067866</v>
      </c>
      <c r="H10" s="195">
        <v>1863.1578947368421</v>
      </c>
      <c r="I10" s="310">
        <v>3304.7341810939174</v>
      </c>
      <c r="J10" s="351" t="s">
        <v>318</v>
      </c>
      <c r="K10" s="330"/>
      <c r="L10" s="330"/>
      <c r="M10" s="330"/>
      <c r="N10" s="330"/>
      <c r="O10" s="330"/>
      <c r="P10" s="330"/>
      <c r="Q10" s="330"/>
      <c r="R10" s="331"/>
      <c r="S10" s="331"/>
      <c r="T10" s="332"/>
      <c r="U10" s="159"/>
    </row>
    <row r="11" spans="1:21" x14ac:dyDescent="0.25">
      <c r="A11" s="71" t="s">
        <v>96</v>
      </c>
      <c r="B11" s="195">
        <v>66.782457663916631</v>
      </c>
      <c r="C11" s="195">
        <v>62.060967528164348</v>
      </c>
      <c r="D11" s="195">
        <v>17.956521739130434</v>
      </c>
      <c r="E11" s="195">
        <v>4298.608499435878</v>
      </c>
      <c r="F11" s="195" t="s">
        <v>462</v>
      </c>
      <c r="G11" s="195">
        <v>6103.3066781932139</v>
      </c>
      <c r="H11" s="195">
        <v>8136.8421052631575</v>
      </c>
      <c r="I11" s="310">
        <v>6695.265818906083</v>
      </c>
      <c r="J11" s="351" t="s">
        <v>312</v>
      </c>
      <c r="K11" s="346">
        <v>68840</v>
      </c>
      <c r="L11" s="316">
        <f t="shared" si="2"/>
        <v>55770</v>
      </c>
      <c r="M11" s="315">
        <v>42463</v>
      </c>
      <c r="N11" s="315">
        <v>13070</v>
      </c>
      <c r="O11" s="315">
        <v>43583</v>
      </c>
      <c r="P11" s="315">
        <v>24702</v>
      </c>
      <c r="Q11" s="315">
        <f>P11+O11</f>
        <v>68285</v>
      </c>
      <c r="R11" s="315">
        <v>2120</v>
      </c>
      <c r="S11" s="315">
        <f t="shared" si="1"/>
        <v>110748</v>
      </c>
      <c r="T11" s="328">
        <f t="shared" si="3"/>
        <v>124055</v>
      </c>
      <c r="U11" s="159"/>
    </row>
    <row r="12" spans="1:21" ht="22.5" x14ac:dyDescent="0.25">
      <c r="A12" s="72" t="s">
        <v>425</v>
      </c>
      <c r="B12" s="170">
        <v>4237</v>
      </c>
      <c r="C12" s="170">
        <v>6813</v>
      </c>
      <c r="D12" s="170" t="s">
        <v>275</v>
      </c>
      <c r="E12" s="170" t="s">
        <v>402</v>
      </c>
      <c r="F12" s="170" t="s">
        <v>463</v>
      </c>
      <c r="G12" s="170">
        <v>15271</v>
      </c>
      <c r="H12" s="170">
        <v>3777</v>
      </c>
      <c r="I12" s="309">
        <v>19048</v>
      </c>
      <c r="J12" s="351" t="s">
        <v>313</v>
      </c>
      <c r="K12" s="346">
        <v>28042</v>
      </c>
      <c r="L12" s="316">
        <f t="shared" si="2"/>
        <v>20228</v>
      </c>
      <c r="M12" s="315">
        <v>17041</v>
      </c>
      <c r="N12" s="315">
        <v>7814</v>
      </c>
      <c r="O12" s="315">
        <v>7051</v>
      </c>
      <c r="P12" s="315">
        <v>3819</v>
      </c>
      <c r="Q12" s="315">
        <f>P12+O12</f>
        <v>10870</v>
      </c>
      <c r="R12" s="315">
        <v>1394</v>
      </c>
      <c r="S12" s="315">
        <f>M12+Q12</f>
        <v>27911</v>
      </c>
      <c r="T12" s="328">
        <f t="shared" si="3"/>
        <v>31098</v>
      </c>
      <c r="U12" s="159"/>
    </row>
    <row r="13" spans="1:21" x14ac:dyDescent="0.25">
      <c r="A13" s="71" t="s">
        <v>95</v>
      </c>
      <c r="B13" s="195">
        <v>38.730233655888597</v>
      </c>
      <c r="C13" s="195">
        <v>47.893732570086598</v>
      </c>
      <c r="D13" s="195" t="s">
        <v>275</v>
      </c>
      <c r="E13" s="195" t="s">
        <v>402</v>
      </c>
      <c r="F13" s="195" t="s">
        <v>464</v>
      </c>
      <c r="G13" s="195">
        <v>6338.812127562046</v>
      </c>
      <c r="H13" s="195">
        <v>4408.2605242255759</v>
      </c>
      <c r="I13" s="310">
        <v>5956.005879882402</v>
      </c>
      <c r="J13" s="351" t="s">
        <v>314</v>
      </c>
      <c r="K13" s="346">
        <f>K12+K11</f>
        <v>96882</v>
      </c>
      <c r="L13" s="316">
        <f t="shared" si="2"/>
        <v>75998</v>
      </c>
      <c r="M13" s="315">
        <f>M12+M11</f>
        <v>59504</v>
      </c>
      <c r="N13" s="315">
        <f t="shared" ref="N13:T13" si="6">N12+N11</f>
        <v>20884</v>
      </c>
      <c r="O13" s="315">
        <f t="shared" si="6"/>
        <v>50634</v>
      </c>
      <c r="P13" s="315">
        <f t="shared" si="6"/>
        <v>28521</v>
      </c>
      <c r="Q13" s="315">
        <f t="shared" si="6"/>
        <v>79155</v>
      </c>
      <c r="R13" s="315">
        <f t="shared" si="6"/>
        <v>3514</v>
      </c>
      <c r="S13" s="315">
        <f t="shared" si="6"/>
        <v>138659</v>
      </c>
      <c r="T13" s="335">
        <f t="shared" si="6"/>
        <v>155153</v>
      </c>
      <c r="U13" s="159"/>
    </row>
    <row r="14" spans="1:21" x14ac:dyDescent="0.25">
      <c r="A14" s="71" t="s">
        <v>96</v>
      </c>
      <c r="B14" s="195">
        <v>61.269766344111403</v>
      </c>
      <c r="C14" s="195">
        <v>52.106267429913402</v>
      </c>
      <c r="D14" s="195" t="s">
        <v>275</v>
      </c>
      <c r="E14" s="195" t="s">
        <v>402</v>
      </c>
      <c r="F14" s="195" t="s">
        <v>465</v>
      </c>
      <c r="G14" s="195">
        <v>3661.1878724379544</v>
      </c>
      <c r="H14" s="195">
        <v>5591.7394757744241</v>
      </c>
      <c r="I14" s="310">
        <v>4043.9941201175975</v>
      </c>
      <c r="J14" s="351" t="s">
        <v>397</v>
      </c>
      <c r="K14" s="348">
        <f>K12/K13</f>
        <v>0.28944489172395282</v>
      </c>
      <c r="L14" s="348">
        <f t="shared" ref="L14:T14" si="7">L12/L13</f>
        <v>0.26616489907629148</v>
      </c>
      <c r="M14" s="348">
        <f t="shared" si="7"/>
        <v>0.2863841086313525</v>
      </c>
      <c r="N14" s="348">
        <f t="shared" si="7"/>
        <v>0.3741620379237694</v>
      </c>
      <c r="O14" s="348">
        <f t="shared" si="7"/>
        <v>0.13925425603349528</v>
      </c>
      <c r="P14" s="348">
        <f t="shared" si="7"/>
        <v>0.13390133585778899</v>
      </c>
      <c r="Q14" s="348">
        <f t="shared" si="7"/>
        <v>0.13732550060008844</v>
      </c>
      <c r="R14" s="348">
        <f t="shared" si="7"/>
        <v>0.39669891861126921</v>
      </c>
      <c r="S14" s="348">
        <f t="shared" si="7"/>
        <v>0.2012923791459624</v>
      </c>
      <c r="T14" s="348">
        <f t="shared" si="7"/>
        <v>0.20043440990506145</v>
      </c>
      <c r="U14" s="159"/>
    </row>
    <row r="15" spans="1:21" x14ac:dyDescent="0.25">
      <c r="A15" s="72" t="s">
        <v>112</v>
      </c>
      <c r="B15" s="170">
        <v>2556</v>
      </c>
      <c r="C15" s="170">
        <v>2873</v>
      </c>
      <c r="D15" s="170">
        <v>0</v>
      </c>
      <c r="E15" s="170">
        <v>2873</v>
      </c>
      <c r="F15" s="170" t="s">
        <v>466</v>
      </c>
      <c r="G15" s="170">
        <v>2542</v>
      </c>
      <c r="H15" s="170">
        <v>1900</v>
      </c>
      <c r="I15" s="309">
        <v>4442</v>
      </c>
      <c r="J15" s="352" t="s">
        <v>320</v>
      </c>
      <c r="K15" s="330"/>
      <c r="L15" s="330"/>
      <c r="M15" s="330"/>
      <c r="N15" s="330"/>
      <c r="O15" s="330"/>
      <c r="P15" s="330"/>
      <c r="Q15" s="330"/>
      <c r="R15" s="331"/>
      <c r="S15" s="331"/>
      <c r="T15" s="332"/>
      <c r="U15" s="159"/>
    </row>
    <row r="16" spans="1:21" x14ac:dyDescent="0.25">
      <c r="A16" s="71" t="s">
        <v>95</v>
      </c>
      <c r="B16" s="192">
        <v>3.9906103286384975</v>
      </c>
      <c r="C16" s="192">
        <v>5.3602506091193876</v>
      </c>
      <c r="D16" s="192" t="s">
        <v>275</v>
      </c>
      <c r="E16" s="192" t="s">
        <v>402</v>
      </c>
      <c r="F16" s="192" t="s">
        <v>467</v>
      </c>
      <c r="G16" s="192">
        <v>90.479937057435095</v>
      </c>
      <c r="H16" s="192">
        <v>21.052631578947366</v>
      </c>
      <c r="I16" s="312">
        <v>60.783430886987844</v>
      </c>
      <c r="J16" s="351" t="s">
        <v>312</v>
      </c>
      <c r="K16" s="348">
        <f t="shared" ref="K16:T16" si="8">K5/K11-1</f>
        <v>-2.8965717606043051E-2</v>
      </c>
      <c r="L16" s="317">
        <f t="shared" si="8"/>
        <v>-1.567150797920025E-2</v>
      </c>
      <c r="M16" s="317">
        <f t="shared" si="8"/>
        <v>4.1683347855780983E-3</v>
      </c>
      <c r="N16" s="317">
        <f t="shared" si="8"/>
        <v>-8.5692425401683203E-2</v>
      </c>
      <c r="O16" s="317">
        <f t="shared" si="8"/>
        <v>2.1568042585411451E-3</v>
      </c>
      <c r="P16" s="317">
        <f t="shared" si="8"/>
        <v>-6.6391385312930096E-2</v>
      </c>
      <c r="Q16" s="317">
        <f t="shared" si="8"/>
        <v>-2.2640404188328356E-2</v>
      </c>
      <c r="R16" s="317">
        <f t="shared" si="8"/>
        <v>-5.7075471698113223E-2</v>
      </c>
      <c r="S16" s="317">
        <f t="shared" si="8"/>
        <v>-1.2361397045544842E-2</v>
      </c>
      <c r="T16" s="336">
        <f t="shared" si="8"/>
        <v>-1.950747652251017E-2</v>
      </c>
      <c r="U16" s="159"/>
    </row>
    <row r="17" spans="1:21" ht="22.5" x14ac:dyDescent="0.25">
      <c r="A17" s="71" t="s">
        <v>96</v>
      </c>
      <c r="B17" s="192">
        <v>96.009389671361504</v>
      </c>
      <c r="C17" s="192">
        <v>94.63974939088061</v>
      </c>
      <c r="D17" s="192">
        <v>100</v>
      </c>
      <c r="E17" s="192">
        <v>9463.9749390880606</v>
      </c>
      <c r="F17" s="192" t="s">
        <v>468</v>
      </c>
      <c r="G17" s="192">
        <v>9909.5200629425653</v>
      </c>
      <c r="H17" s="192">
        <v>9978.9473684210516</v>
      </c>
      <c r="I17" s="312">
        <v>9939.2165691130122</v>
      </c>
      <c r="J17" s="351" t="s">
        <v>313</v>
      </c>
      <c r="K17" s="348">
        <f t="shared" ref="K17:T17" si="9">K6/K12-1</f>
        <v>4.8070751016332736E-2</v>
      </c>
      <c r="L17" s="317">
        <f t="shared" si="9"/>
        <v>5.3885702985960071E-2</v>
      </c>
      <c r="M17" s="317">
        <f t="shared" si="9"/>
        <v>5.4280852062672302E-2</v>
      </c>
      <c r="N17" s="317">
        <f t="shared" si="9"/>
        <v>3.3017660609163002E-2</v>
      </c>
      <c r="O17" s="317">
        <f t="shared" si="9"/>
        <v>8.4668841299106568E-2</v>
      </c>
      <c r="P17" s="317">
        <f t="shared" si="9"/>
        <v>3.0374443571615561E-2</v>
      </c>
      <c r="Q17" s="317">
        <f t="shared" si="9"/>
        <v>6.5593376264949432E-2</v>
      </c>
      <c r="R17" s="317">
        <f t="shared" si="9"/>
        <v>1.4347202295552641E-3</v>
      </c>
      <c r="S17" s="317">
        <f t="shared" si="9"/>
        <v>5.8686539357242662E-2</v>
      </c>
      <c r="T17" s="336">
        <f t="shared" si="9"/>
        <v>5.7978005016399825E-2</v>
      </c>
      <c r="U17" s="159"/>
    </row>
    <row r="18" spans="1:21" x14ac:dyDescent="0.25">
      <c r="A18" s="176" t="s">
        <v>113</v>
      </c>
      <c r="B18" s="196">
        <v>8906</v>
      </c>
      <c r="C18" s="170">
        <v>11241</v>
      </c>
      <c r="D18" s="197" t="s">
        <v>275</v>
      </c>
      <c r="E18" s="170" t="s">
        <v>402</v>
      </c>
      <c r="F18" s="198" t="s">
        <v>469</v>
      </c>
      <c r="G18" s="170">
        <v>2503</v>
      </c>
      <c r="H18" s="170">
        <v>11222</v>
      </c>
      <c r="I18" s="309">
        <v>13725</v>
      </c>
      <c r="J18" s="351" t="s">
        <v>314</v>
      </c>
      <c r="K18" s="348">
        <f t="shared" ref="K18:Q18" si="10">K8/K13-1</f>
        <v>-6.6679052868438005E-3</v>
      </c>
      <c r="L18" s="317">
        <f t="shared" ref="L18" si="11">L8/L13-1</f>
        <v>2.8421800573699141E-3</v>
      </c>
      <c r="M18" s="317">
        <f t="shared" si="10"/>
        <v>1.851976337725203E-2</v>
      </c>
      <c r="N18" s="317">
        <f t="shared" si="10"/>
        <v>-4.1275617697759004E-2</v>
      </c>
      <c r="O18" s="317">
        <f t="shared" si="10"/>
        <v>1.3646956590433357E-2</v>
      </c>
      <c r="P18" s="317">
        <f t="shared" si="10"/>
        <v>-5.3434311559903191E-2</v>
      </c>
      <c r="Q18" s="317">
        <f t="shared" si="10"/>
        <v>-1.0523656117743641E-2</v>
      </c>
      <c r="R18" s="317">
        <f t="shared" ref="R18:T18" si="12">R8/R13-1</f>
        <v>-3.3864541832669293E-2</v>
      </c>
      <c r="S18" s="317">
        <f t="shared" si="12"/>
        <v>1.9400111063831993E-3</v>
      </c>
      <c r="T18" s="336">
        <f t="shared" si="12"/>
        <v>-3.9767197540492294E-3</v>
      </c>
      <c r="U18" s="159"/>
    </row>
    <row r="19" spans="1:21" x14ac:dyDescent="0.25">
      <c r="A19" s="71" t="s">
        <v>95</v>
      </c>
      <c r="B19" s="195">
        <v>52.706040871322706</v>
      </c>
      <c r="C19" s="195">
        <v>58.170981229427987</v>
      </c>
      <c r="D19" s="199" t="s">
        <v>275</v>
      </c>
      <c r="E19" s="195" t="s">
        <v>402</v>
      </c>
      <c r="F19" s="200" t="s">
        <v>275</v>
      </c>
      <c r="G19" s="195">
        <v>8753.4958050339592</v>
      </c>
      <c r="H19" s="195">
        <v>1400.8198182142221</v>
      </c>
      <c r="I19" s="310">
        <v>2741.7122040072863</v>
      </c>
      <c r="J19" s="353"/>
      <c r="K19" s="331"/>
      <c r="L19" s="331"/>
      <c r="M19" s="331"/>
      <c r="N19" s="331"/>
      <c r="O19" s="331"/>
      <c r="P19" s="331"/>
      <c r="Q19" s="331"/>
      <c r="R19" s="331"/>
      <c r="S19" s="331"/>
      <c r="T19" s="332"/>
      <c r="U19" s="159"/>
    </row>
    <row r="20" spans="1:21" x14ac:dyDescent="0.25">
      <c r="A20" s="71" t="s">
        <v>96</v>
      </c>
      <c r="B20" s="195">
        <v>47.293959128677294</v>
      </c>
      <c r="C20" s="195">
        <v>41.829018770572013</v>
      </c>
      <c r="D20" s="199" t="s">
        <v>275</v>
      </c>
      <c r="E20" s="195" t="s">
        <v>402</v>
      </c>
      <c r="F20" s="200" t="s">
        <v>275</v>
      </c>
      <c r="G20" s="195">
        <v>1246.5041949660408</v>
      </c>
      <c r="H20" s="195">
        <v>8599.1801817857777</v>
      </c>
      <c r="I20" s="310">
        <v>7258.2877959927146</v>
      </c>
      <c r="J20" s="352" t="s">
        <v>321</v>
      </c>
      <c r="K20" s="331"/>
      <c r="L20" s="331"/>
      <c r="M20" s="331"/>
      <c r="N20" s="331"/>
      <c r="O20" s="331"/>
      <c r="P20" s="331"/>
      <c r="Q20" s="331"/>
      <c r="R20" s="331"/>
      <c r="S20" s="331"/>
      <c r="T20" s="332"/>
      <c r="U20" s="159"/>
    </row>
    <row r="21" spans="1:21" x14ac:dyDescent="0.25">
      <c r="A21" s="29"/>
      <c r="B21" s="540">
        <f>B18/B5</f>
        <v>0.20886491557223263</v>
      </c>
      <c r="C21" s="540">
        <f>C18/C5</f>
        <v>0.20476901777907316</v>
      </c>
      <c r="D21" s="540"/>
      <c r="E21" s="540"/>
      <c r="F21" s="540"/>
      <c r="G21" s="540">
        <f t="shared" ref="G21:I21" si="13">G18/G5</f>
        <v>5.7307049476841357E-2</v>
      </c>
      <c r="H21" s="540">
        <f t="shared" si="13"/>
        <v>0.4866013355303096</v>
      </c>
      <c r="I21" s="540">
        <f t="shared" si="13"/>
        <v>0.20565186772351998</v>
      </c>
      <c r="J21" s="351" t="s">
        <v>312</v>
      </c>
      <c r="K21" s="347">
        <f t="shared" ref="K21:T21" si="14">K5-K11</f>
        <v>-1994</v>
      </c>
      <c r="L21" s="316">
        <f t="shared" si="14"/>
        <v>-874</v>
      </c>
      <c r="M21" s="316">
        <f t="shared" si="14"/>
        <v>177</v>
      </c>
      <c r="N21" s="316">
        <f t="shared" si="14"/>
        <v>-1120</v>
      </c>
      <c r="O21" s="316">
        <f t="shared" si="14"/>
        <v>94</v>
      </c>
      <c r="P21" s="316">
        <f t="shared" si="14"/>
        <v>-1640</v>
      </c>
      <c r="Q21" s="316">
        <f t="shared" si="14"/>
        <v>-1546</v>
      </c>
      <c r="R21" s="316">
        <f t="shared" si="14"/>
        <v>-121</v>
      </c>
      <c r="S21" s="316">
        <f t="shared" si="14"/>
        <v>-1369</v>
      </c>
      <c r="T21" s="328">
        <f t="shared" si="14"/>
        <v>-2420</v>
      </c>
      <c r="U21" s="159"/>
    </row>
    <row r="22" spans="1:21" x14ac:dyDescent="0.25">
      <c r="A22" s="29" t="s">
        <v>147</v>
      </c>
      <c r="B22" s="10"/>
      <c r="C22" s="10"/>
      <c r="D22" s="10"/>
      <c r="E22" s="69"/>
      <c r="F22" s="10"/>
      <c r="G22" s="10"/>
      <c r="H22" s="10"/>
      <c r="I22" s="333"/>
      <c r="J22" s="351" t="s">
        <v>313</v>
      </c>
      <c r="K22" s="347">
        <f t="shared" ref="K22:T22" si="15">K6-K12</f>
        <v>1348</v>
      </c>
      <c r="L22" s="316">
        <f t="shared" si="15"/>
        <v>1090</v>
      </c>
      <c r="M22" s="316">
        <f t="shared" si="15"/>
        <v>925</v>
      </c>
      <c r="N22" s="316">
        <f t="shared" si="15"/>
        <v>258</v>
      </c>
      <c r="O22" s="316">
        <f t="shared" si="15"/>
        <v>597</v>
      </c>
      <c r="P22" s="316">
        <f t="shared" si="15"/>
        <v>116</v>
      </c>
      <c r="Q22" s="316">
        <f t="shared" si="15"/>
        <v>713</v>
      </c>
      <c r="R22" s="316">
        <f t="shared" si="15"/>
        <v>2</v>
      </c>
      <c r="S22" s="316">
        <f t="shared" si="15"/>
        <v>1638</v>
      </c>
      <c r="T22" s="328">
        <f t="shared" si="15"/>
        <v>1803</v>
      </c>
      <c r="U22" s="159"/>
    </row>
    <row r="23" spans="1:21" ht="15.75" thickBot="1" x14ac:dyDescent="0.3">
      <c r="A23" s="14" t="s">
        <v>137</v>
      </c>
      <c r="B23" s="192">
        <v>61.876137823641002</v>
      </c>
      <c r="C23" s="539">
        <v>61.80660780020574</v>
      </c>
      <c r="D23" s="192">
        <v>44.941802895397345</v>
      </c>
      <c r="E23" s="585" t="s">
        <v>275</v>
      </c>
      <c r="F23" s="192">
        <v>59.546122759799488</v>
      </c>
      <c r="G23" s="192">
        <v>61.629307632035911</v>
      </c>
      <c r="H23" s="192">
        <v>60.063105854748734</v>
      </c>
      <c r="I23" s="192">
        <v>61.088098662950493</v>
      </c>
      <c r="J23" s="354" t="s">
        <v>314</v>
      </c>
      <c r="K23" s="349">
        <f t="shared" ref="K23:Q23" si="16">K8-K13</f>
        <v>-646</v>
      </c>
      <c r="L23" s="337">
        <f t="shared" si="16"/>
        <v>216</v>
      </c>
      <c r="M23" s="337">
        <f t="shared" si="16"/>
        <v>1102</v>
      </c>
      <c r="N23" s="337">
        <f t="shared" si="16"/>
        <v>-862</v>
      </c>
      <c r="O23" s="337">
        <f t="shared" si="16"/>
        <v>691</v>
      </c>
      <c r="P23" s="337">
        <f t="shared" si="16"/>
        <v>-1524</v>
      </c>
      <c r="Q23" s="337">
        <f t="shared" si="16"/>
        <v>-833</v>
      </c>
      <c r="R23" s="337">
        <f t="shared" ref="R23:T23" si="17">R8-R13</f>
        <v>-119</v>
      </c>
      <c r="S23" s="337">
        <f t="shared" si="17"/>
        <v>269</v>
      </c>
      <c r="T23" s="338">
        <f t="shared" si="17"/>
        <v>-617</v>
      </c>
      <c r="U23" s="159"/>
    </row>
    <row r="24" spans="1:21" ht="45.75" thickBot="1" x14ac:dyDescent="0.3">
      <c r="A24" s="14" t="s">
        <v>138</v>
      </c>
      <c r="B24" s="192">
        <v>62.059813944654294</v>
      </c>
      <c r="C24" s="192">
        <v>61.993494766469333</v>
      </c>
      <c r="D24" s="192">
        <v>45.13939671129701</v>
      </c>
      <c r="E24" s="599"/>
      <c r="F24" s="192" t="s">
        <v>470</v>
      </c>
      <c r="G24" s="192">
        <v>61.788001611377283</v>
      </c>
      <c r="H24" s="192">
        <v>60.332842384559854</v>
      </c>
      <c r="I24" s="312">
        <v>61.285153301296269</v>
      </c>
      <c r="R24" s="159"/>
      <c r="S24" s="159"/>
      <c r="T24" s="159"/>
      <c r="U24" s="159"/>
    </row>
    <row r="25" spans="1:21" ht="22.5" x14ac:dyDescent="0.25">
      <c r="A25" s="70" t="s">
        <v>139</v>
      </c>
      <c r="B25" s="193">
        <v>97.420262664165108</v>
      </c>
      <c r="C25" s="193">
        <v>97.582701836199362</v>
      </c>
      <c r="D25" s="193">
        <v>98.01673640167364</v>
      </c>
      <c r="E25" s="599"/>
      <c r="F25" s="193" t="s">
        <v>548</v>
      </c>
      <c r="G25" s="193">
        <v>98.138608420908028</v>
      </c>
      <c r="H25" s="193">
        <v>96.873644957072244</v>
      </c>
      <c r="I25" s="323">
        <v>97.701493879141125</v>
      </c>
      <c r="J25" s="356" t="s">
        <v>97</v>
      </c>
      <c r="K25" s="345">
        <f>E9</f>
        <v>5318</v>
      </c>
      <c r="L25" s="334">
        <f>C9</f>
        <v>3018</v>
      </c>
      <c r="M25" s="334">
        <f>B9</f>
        <v>2303</v>
      </c>
      <c r="N25" s="334">
        <f>D9</f>
        <v>2300</v>
      </c>
      <c r="O25" s="334">
        <f>G9</f>
        <v>4627</v>
      </c>
      <c r="P25" s="334">
        <f>H9</f>
        <v>1900</v>
      </c>
      <c r="Q25" s="325">
        <f>P25+O25</f>
        <v>6527</v>
      </c>
      <c r="R25" s="326">
        <v>27</v>
      </c>
      <c r="S25" s="325">
        <f t="shared" ref="S25" si="18">M25+Q25</f>
        <v>8830</v>
      </c>
      <c r="T25" s="327">
        <f t="shared" ref="T25" si="19">L25+Q25</f>
        <v>9545</v>
      </c>
      <c r="U25" s="159"/>
    </row>
    <row r="26" spans="1:21" x14ac:dyDescent="0.25">
      <c r="A26" s="70" t="s">
        <v>99</v>
      </c>
      <c r="B26" s="194">
        <v>138.29151829268247</v>
      </c>
      <c r="C26" s="194">
        <v>141.32906313756874</v>
      </c>
      <c r="D26" s="194">
        <v>96.355502928870408</v>
      </c>
      <c r="E26" s="599"/>
      <c r="F26" s="194">
        <v>128.65881133379409</v>
      </c>
      <c r="G26" s="194">
        <v>109.41600359202539</v>
      </c>
      <c r="H26" s="194">
        <v>122.30417931373329</v>
      </c>
      <c r="I26" s="319">
        <v>113.86957809110483</v>
      </c>
      <c r="J26" s="357" t="s">
        <v>426</v>
      </c>
      <c r="K26" s="347" t="str">
        <f>E12</f>
        <v/>
      </c>
      <c r="L26" s="316">
        <f>C12</f>
        <v>6813</v>
      </c>
      <c r="M26" s="316">
        <f>B12</f>
        <v>4237</v>
      </c>
      <c r="N26" s="316"/>
      <c r="O26" s="316">
        <f>G12</f>
        <v>15271</v>
      </c>
      <c r="P26" s="316">
        <f>H12</f>
        <v>3777</v>
      </c>
      <c r="Q26" s="315">
        <f t="shared" ref="Q26:Q28" si="20">P26+O26</f>
        <v>19048</v>
      </c>
      <c r="R26" s="316">
        <v>452</v>
      </c>
      <c r="S26" s="315">
        <f t="shared" ref="S26:S28" si="21">M26+Q26</f>
        <v>23285</v>
      </c>
      <c r="T26" s="328">
        <f t="shared" ref="T26:T28" si="22">L26+Q26</f>
        <v>25861</v>
      </c>
      <c r="U26" s="159"/>
    </row>
    <row r="27" spans="1:21" x14ac:dyDescent="0.25">
      <c r="A27" s="70" t="s">
        <v>100</v>
      </c>
      <c r="B27" s="194">
        <v>7.4256113977485727</v>
      </c>
      <c r="C27" s="194">
        <v>6.5120666350918075</v>
      </c>
      <c r="D27" s="194">
        <v>32.729242677824274</v>
      </c>
      <c r="E27" s="599"/>
      <c r="F27" s="194">
        <v>7.6862262598805389</v>
      </c>
      <c r="G27" s="194">
        <v>4.430779866342065</v>
      </c>
      <c r="H27" s="194">
        <v>5.8424264542922923</v>
      </c>
      <c r="I27" s="319">
        <v>4.9185815057329334</v>
      </c>
      <c r="J27" s="357" t="s">
        <v>323</v>
      </c>
      <c r="K27" s="347">
        <f>E15</f>
        <v>2873</v>
      </c>
      <c r="L27" s="316">
        <f>C15</f>
        <v>2873</v>
      </c>
      <c r="M27" s="316">
        <f>B15</f>
        <v>2556</v>
      </c>
      <c r="N27" s="316">
        <f>D15</f>
        <v>0</v>
      </c>
      <c r="O27" s="316">
        <f>G15</f>
        <v>2542</v>
      </c>
      <c r="P27" s="316">
        <f>H15</f>
        <v>1900</v>
      </c>
      <c r="Q27" s="315">
        <f t="shared" si="20"/>
        <v>4442</v>
      </c>
      <c r="R27" s="322">
        <v>8</v>
      </c>
      <c r="S27" s="315">
        <f t="shared" si="21"/>
        <v>6998</v>
      </c>
      <c r="T27" s="328">
        <f t="shared" si="22"/>
        <v>7315</v>
      </c>
      <c r="U27" s="159"/>
    </row>
    <row r="28" spans="1:21" x14ac:dyDescent="0.25">
      <c r="A28" s="70" t="s">
        <v>101</v>
      </c>
      <c r="B28" s="194">
        <v>170.9872086893069</v>
      </c>
      <c r="C28" s="194">
        <v>171.21827399564643</v>
      </c>
      <c r="D28" s="194">
        <v>130.68411050648737</v>
      </c>
      <c r="E28" s="586"/>
      <c r="F28" s="194">
        <v>171.96399241945673</v>
      </c>
      <c r="G28" s="194">
        <v>172.00001045793545</v>
      </c>
      <c r="H28" s="194">
        <v>172.85502550233329</v>
      </c>
      <c r="I28" s="319">
        <v>172.29539210738884</v>
      </c>
      <c r="J28" s="358" t="s">
        <v>351</v>
      </c>
      <c r="K28" s="355" t="str">
        <f>E18</f>
        <v/>
      </c>
      <c r="L28" s="316">
        <f>C18</f>
        <v>11241</v>
      </c>
      <c r="M28" s="316">
        <f>B18</f>
        <v>8906</v>
      </c>
      <c r="N28" s="316"/>
      <c r="O28" s="316">
        <v>2432</v>
      </c>
      <c r="P28" s="316">
        <v>9247</v>
      </c>
      <c r="Q28" s="315">
        <f t="shared" si="20"/>
        <v>11679</v>
      </c>
      <c r="R28" s="315"/>
      <c r="S28" s="315">
        <f t="shared" si="21"/>
        <v>20585</v>
      </c>
      <c r="T28" s="328">
        <f t="shared" si="22"/>
        <v>22920</v>
      </c>
      <c r="U28" s="159"/>
    </row>
    <row r="29" spans="1:21" x14ac:dyDescent="0.25">
      <c r="A29" s="73"/>
      <c r="B29" s="6"/>
      <c r="C29" s="6"/>
      <c r="D29" s="6"/>
      <c r="E29" s="69"/>
      <c r="F29" s="6"/>
      <c r="G29" s="6"/>
      <c r="H29" s="6"/>
      <c r="I29" s="324"/>
      <c r="J29" s="359" t="s">
        <v>325</v>
      </c>
      <c r="K29" s="331"/>
      <c r="L29" s="331"/>
      <c r="M29" s="331"/>
      <c r="N29" s="331"/>
      <c r="O29" s="388"/>
      <c r="P29" s="388"/>
      <c r="Q29" s="331"/>
      <c r="R29" s="530"/>
      <c r="S29" s="331"/>
      <c r="T29" s="332"/>
    </row>
    <row r="30" spans="1:21" x14ac:dyDescent="0.25">
      <c r="A30" s="73" t="s">
        <v>280</v>
      </c>
      <c r="B30" s="6"/>
      <c r="C30" s="6"/>
      <c r="D30" s="6"/>
      <c r="E30" s="69"/>
      <c r="F30" s="6"/>
      <c r="G30" s="6"/>
      <c r="H30" s="6"/>
      <c r="I30" s="324"/>
      <c r="J30" s="357" t="s">
        <v>97</v>
      </c>
      <c r="K30" s="348">
        <f>K25/K$5</f>
        <v>7.9555994375130903E-2</v>
      </c>
      <c r="L30" s="317">
        <f t="shared" ref="L30:Q30" si="23">L25/L$5</f>
        <v>5.4976683182745553E-2</v>
      </c>
      <c r="M30" s="389">
        <f t="shared" si="23"/>
        <v>5.4010318949343342E-2</v>
      </c>
      <c r="N30" s="317">
        <f t="shared" si="23"/>
        <v>0.19246861924686193</v>
      </c>
      <c r="O30" s="317">
        <f t="shared" si="23"/>
        <v>0.10593676305607071</v>
      </c>
      <c r="P30" s="317">
        <f t="shared" si="23"/>
        <v>8.2386610007805047E-2</v>
      </c>
      <c r="Q30" s="317">
        <f t="shared" si="23"/>
        <v>9.7798888206296175E-2</v>
      </c>
      <c r="R30" s="317">
        <f t="shared" ref="R30" si="24">R25/R$5</f>
        <v>1.3506753376688344E-2</v>
      </c>
      <c r="S30" s="317">
        <f t="shared" ref="S30:T30" si="25">S25/S$5</f>
        <v>8.0728476215726971E-2</v>
      </c>
      <c r="T30" s="336">
        <f t="shared" si="25"/>
        <v>7.8472479138405882E-2</v>
      </c>
    </row>
    <row r="31" spans="1:21" x14ac:dyDescent="0.25">
      <c r="A31" s="32" t="s">
        <v>281</v>
      </c>
      <c r="B31" s="195">
        <v>17.068480300187616</v>
      </c>
      <c r="C31" s="195">
        <v>15.706062372486155</v>
      </c>
      <c r="D31" s="195">
        <v>10.184100418410042</v>
      </c>
      <c r="E31" s="600" t="s">
        <v>275</v>
      </c>
      <c r="F31" s="195">
        <v>7.6446280991735538</v>
      </c>
      <c r="G31" s="195">
        <v>8.9910021292671196</v>
      </c>
      <c r="H31" s="195">
        <v>8.1085768797155495</v>
      </c>
      <c r="I31" s="310">
        <v>8.6860756079653569</v>
      </c>
      <c r="J31" s="357" t="s">
        <v>426</v>
      </c>
      <c r="K31" s="348" t="e">
        <f t="shared" ref="K31:Q33" si="26">K26/K$5</f>
        <v>#VALUE!</v>
      </c>
      <c r="L31" s="317">
        <f t="shared" si="26"/>
        <v>0.12410740308947829</v>
      </c>
      <c r="M31" s="389">
        <f t="shared" si="26"/>
        <v>9.9366791744840519E-2</v>
      </c>
      <c r="N31" s="317">
        <f t="shared" si="26"/>
        <v>0</v>
      </c>
      <c r="O31" s="317">
        <f t="shared" si="26"/>
        <v>0.34963481924124823</v>
      </c>
      <c r="P31" s="317">
        <f t="shared" si="26"/>
        <v>0.16377590842077877</v>
      </c>
      <c r="Q31" s="317">
        <f t="shared" si="26"/>
        <v>0.28541032979217551</v>
      </c>
      <c r="R31" s="529">
        <f t="shared" ref="R31" si="27">R26/R$5</f>
        <v>0.22611305652826413</v>
      </c>
      <c r="S31" s="317">
        <f t="shared" ref="S31:T31" si="28">S26/S$5</f>
        <v>0.21288364311248045</v>
      </c>
      <c r="T31" s="336">
        <f t="shared" si="28"/>
        <v>0.21261150162371029</v>
      </c>
    </row>
    <row r="32" spans="1:21" x14ac:dyDescent="0.25">
      <c r="A32" s="32" t="s">
        <v>282</v>
      </c>
      <c r="B32" s="192">
        <v>-205.75888568287991</v>
      </c>
      <c r="C32" s="194">
        <v>-197.40569125492914</v>
      </c>
      <c r="D32" s="194">
        <v>-82.647321281840675</v>
      </c>
      <c r="E32" s="601"/>
      <c r="F32" s="192">
        <v>-119.02075011957714</v>
      </c>
      <c r="G32" s="194">
        <v>-109.57432758191464</v>
      </c>
      <c r="H32" s="194">
        <v>-125.20201328300365</v>
      </c>
      <c r="I32" s="319">
        <v>-114.61551651774974</v>
      </c>
      <c r="J32" s="357" t="s">
        <v>323</v>
      </c>
      <c r="K32" s="348">
        <f t="shared" si="26"/>
        <v>4.2979385453131076E-2</v>
      </c>
      <c r="L32" s="317">
        <f t="shared" si="26"/>
        <v>5.2335324978140481E-2</v>
      </c>
      <c r="M32" s="389">
        <f t="shared" si="26"/>
        <v>5.9943714821763604E-2</v>
      </c>
      <c r="N32" s="317">
        <f t="shared" si="26"/>
        <v>0</v>
      </c>
      <c r="O32" s="317">
        <f t="shared" si="26"/>
        <v>5.8199967946516475E-2</v>
      </c>
      <c r="P32" s="317">
        <f t="shared" si="26"/>
        <v>8.2386610007805047E-2</v>
      </c>
      <c r="Q32" s="317">
        <f t="shared" si="26"/>
        <v>6.6557784803488215E-2</v>
      </c>
      <c r="R32" s="317">
        <f t="shared" ref="R32" si="29">R27/R$5</f>
        <v>4.0020010005002498E-3</v>
      </c>
      <c r="S32" s="317">
        <f t="shared" ref="S32:T32" si="30">S27/S$5</f>
        <v>6.3979374468590866E-2</v>
      </c>
      <c r="T32" s="336">
        <f t="shared" si="30"/>
        <v>6.0138940272125622E-2</v>
      </c>
    </row>
    <row r="33" spans="1:20" ht="23.25" thickBot="1" x14ac:dyDescent="0.3">
      <c r="A33" s="32" t="s">
        <v>283</v>
      </c>
      <c r="B33" s="195">
        <v>10.68234748557296</v>
      </c>
      <c r="C33" s="195">
        <v>10.732051728137323</v>
      </c>
      <c r="D33" s="195">
        <v>7.7444535743631882</v>
      </c>
      <c r="E33" s="601"/>
      <c r="F33" s="195">
        <v>7.8378378378378377</v>
      </c>
      <c r="G33" s="195">
        <v>12.259014514896869</v>
      </c>
      <c r="H33" s="195">
        <v>10.555548128342245</v>
      </c>
      <c r="I33" s="310">
        <v>11.709509228911505</v>
      </c>
      <c r="J33" s="360" t="s">
        <v>324</v>
      </c>
      <c r="K33" s="390" t="e">
        <f t="shared" si="26"/>
        <v>#VALUE!</v>
      </c>
      <c r="L33" s="391">
        <f t="shared" si="26"/>
        <v>0.20476901777907316</v>
      </c>
      <c r="M33" s="391">
        <f t="shared" si="26"/>
        <v>0.20886491557223263</v>
      </c>
      <c r="N33" s="391">
        <f t="shared" si="26"/>
        <v>0</v>
      </c>
      <c r="O33" s="391">
        <f t="shared" si="26"/>
        <v>5.5681479955125124E-2</v>
      </c>
      <c r="P33" s="391">
        <f t="shared" si="26"/>
        <v>0.40096262249588066</v>
      </c>
      <c r="Q33" s="391">
        <f t="shared" si="26"/>
        <v>0.17499513028364225</v>
      </c>
      <c r="R33" s="391">
        <f t="shared" ref="R33" si="31">R28/R$5</f>
        <v>0</v>
      </c>
      <c r="S33" s="391">
        <f t="shared" ref="S33:T33" si="32">S28/S$5</f>
        <v>0.18819883158558773</v>
      </c>
      <c r="T33" s="392">
        <f t="shared" si="32"/>
        <v>0.1884326057467012</v>
      </c>
    </row>
    <row r="34" spans="1:20" x14ac:dyDescent="0.25">
      <c r="A34" s="32" t="s">
        <v>278</v>
      </c>
      <c r="B34" s="192">
        <v>-17.970158039999998</v>
      </c>
      <c r="C34" s="194">
        <v>-20.424382439999988</v>
      </c>
      <c r="D34" s="194">
        <v>-1.2069814800000012</v>
      </c>
      <c r="E34" s="601"/>
      <c r="F34" s="192">
        <v>-0.21138085221236902</v>
      </c>
      <c r="G34" s="194">
        <v>-5.1635806129701454</v>
      </c>
      <c r="H34" s="194">
        <v>-2.8095331780706019</v>
      </c>
      <c r="I34" s="319">
        <v>-7.9731137910407428</v>
      </c>
      <c r="J34" s="365" t="s">
        <v>327</v>
      </c>
      <c r="K34" s="366"/>
      <c r="L34" s="366"/>
      <c r="M34" s="366"/>
      <c r="N34" s="366"/>
      <c r="O34" s="366"/>
      <c r="P34" s="366"/>
      <c r="Q34" s="366"/>
      <c r="R34" s="367"/>
      <c r="S34" s="368" t="s">
        <v>340</v>
      </c>
      <c r="T34" s="369" t="s">
        <v>341</v>
      </c>
    </row>
    <row r="35" spans="1:20" x14ac:dyDescent="0.25">
      <c r="A35" s="32" t="s">
        <v>284</v>
      </c>
      <c r="B35" s="195">
        <v>35.755159474671672</v>
      </c>
      <c r="C35" s="195">
        <v>34.219250947245698</v>
      </c>
      <c r="D35" s="197" t="s">
        <v>275</v>
      </c>
      <c r="E35" s="601"/>
      <c r="F35" s="195">
        <v>7.563451776649746</v>
      </c>
      <c r="G35" s="195">
        <v>22.151246651555738</v>
      </c>
      <c r="H35" s="195">
        <v>13.650160437082647</v>
      </c>
      <c r="I35" s="531">
        <v>19.213653186292873</v>
      </c>
      <c r="J35" s="370" t="s">
        <v>337</v>
      </c>
      <c r="K35" s="330"/>
      <c r="L35" s="320">
        <f>INT(C23)</f>
        <v>61</v>
      </c>
      <c r="M35" s="320">
        <f>INT(B23)</f>
        <v>61</v>
      </c>
      <c r="N35" s="320">
        <f>INT(D23)</f>
        <v>44</v>
      </c>
      <c r="O35" s="320">
        <f>INT(G23)</f>
        <v>61</v>
      </c>
      <c r="P35" s="320">
        <f>INT(H23)</f>
        <v>60</v>
      </c>
      <c r="Q35" s="320">
        <f>INT(I23)</f>
        <v>61</v>
      </c>
      <c r="R35" s="321">
        <f>INT(F23)</f>
        <v>59</v>
      </c>
      <c r="S35" s="313">
        <v>52</v>
      </c>
      <c r="T35" s="371">
        <v>43</v>
      </c>
    </row>
    <row r="36" spans="1:20" x14ac:dyDescent="0.25">
      <c r="A36" s="32" t="s">
        <v>285</v>
      </c>
      <c r="B36" s="194">
        <v>246.3011261970357</v>
      </c>
      <c r="C36" s="194">
        <v>227.09650039925566</v>
      </c>
      <c r="D36" s="199" t="s">
        <v>275</v>
      </c>
      <c r="E36" s="601"/>
      <c r="F36" s="194">
        <v>162.67361787958248</v>
      </c>
      <c r="G36" s="532">
        <v>152.47641783848087</v>
      </c>
      <c r="H36" s="532">
        <v>164.83107774810455</v>
      </c>
      <c r="I36" s="319">
        <v>155.50944204463332</v>
      </c>
      <c r="J36" s="370" t="s">
        <v>328</v>
      </c>
      <c r="K36" s="313"/>
      <c r="L36" s="406">
        <f>(C23-INT(C23))*12</f>
        <v>9.6792936024688743</v>
      </c>
      <c r="M36" s="406">
        <f>(B23-INT(B23))*12</f>
        <v>10.513653883692029</v>
      </c>
      <c r="N36" s="406">
        <f>(D23-INT(D23))*12</f>
        <v>11.301634744768137</v>
      </c>
      <c r="O36" s="406">
        <f t="shared" ref="O36:Q37" si="33">(G23-INT(G23))*12</f>
        <v>7.5516915844309267</v>
      </c>
      <c r="P36" s="320">
        <f t="shared" si="33"/>
        <v>0.75727025698481043</v>
      </c>
      <c r="Q36" s="524">
        <f t="shared" si="33"/>
        <v>1.0571839554059181</v>
      </c>
      <c r="R36" s="321">
        <f>(F23-INT(F23))*12</f>
        <v>6.5534731175938532</v>
      </c>
      <c r="S36" s="320">
        <v>10.213774647886595</v>
      </c>
      <c r="T36" s="372">
        <v>9.030094262610362</v>
      </c>
    </row>
    <row r="37" spans="1:20" x14ac:dyDescent="0.25">
      <c r="A37" s="32" t="s">
        <v>286</v>
      </c>
      <c r="B37" s="195">
        <v>9.8553555030827766</v>
      </c>
      <c r="C37" s="195">
        <v>9.303087569869577</v>
      </c>
      <c r="D37" s="197" t="s">
        <v>275</v>
      </c>
      <c r="E37" s="601"/>
      <c r="F37" s="195">
        <v>8.6912751677852356</v>
      </c>
      <c r="G37" s="195">
        <v>9.913565891472869</v>
      </c>
      <c r="H37" s="195">
        <v>8.455765565438373</v>
      </c>
      <c r="I37" s="310">
        <v>9.5556811978476173</v>
      </c>
      <c r="J37" s="370" t="s">
        <v>329</v>
      </c>
      <c r="K37" s="330"/>
      <c r="L37" s="320">
        <f>(C24-INT(C24))*12</f>
        <v>11.921937197631991</v>
      </c>
      <c r="M37" s="320">
        <f>(B24-INT(B24))*12</f>
        <v>0.71776733585153352</v>
      </c>
      <c r="N37" s="320">
        <f>(D24-INT(D24))*12</f>
        <v>1.6727605355641231</v>
      </c>
      <c r="O37" s="320">
        <f t="shared" si="33"/>
        <v>9.4560193365273904</v>
      </c>
      <c r="P37" s="320">
        <f t="shared" si="33"/>
        <v>3.9941086147182432</v>
      </c>
      <c r="Q37" s="320">
        <f t="shared" si="33"/>
        <v>3.4218396155552284</v>
      </c>
      <c r="R37" s="321">
        <v>7.2218688279690468</v>
      </c>
      <c r="S37" s="313"/>
      <c r="T37" s="371"/>
    </row>
    <row r="38" spans="1:20" x14ac:dyDescent="0.25">
      <c r="A38" s="32" t="s">
        <v>279</v>
      </c>
      <c r="B38" s="192">
        <v>45.061283640000077</v>
      </c>
      <c r="C38" s="194">
        <v>51.192093120000216</v>
      </c>
      <c r="D38" s="199" t="s">
        <v>275</v>
      </c>
      <c r="E38" s="602"/>
      <c r="F38" s="192">
        <v>0.29086042876869345</v>
      </c>
      <c r="G38" s="194">
        <v>17.702512111047628</v>
      </c>
      <c r="H38" s="194">
        <v>6.2266587930123976</v>
      </c>
      <c r="I38" s="319">
        <v>23.929170904059998</v>
      </c>
      <c r="J38" s="373" t="s">
        <v>330</v>
      </c>
      <c r="K38" s="330"/>
      <c r="L38" s="320">
        <v>62</v>
      </c>
      <c r="M38" s="320">
        <v>62</v>
      </c>
      <c r="N38" s="320">
        <v>48</v>
      </c>
      <c r="O38" s="320">
        <v>62</v>
      </c>
      <c r="P38" s="320">
        <v>60</v>
      </c>
      <c r="Q38" s="320">
        <v>61</v>
      </c>
      <c r="R38" s="596" t="s">
        <v>332</v>
      </c>
      <c r="S38" s="330"/>
      <c r="T38" s="374"/>
    </row>
    <row r="39" spans="1:20" x14ac:dyDescent="0.25">
      <c r="A39" s="73"/>
      <c r="B39" s="4"/>
      <c r="C39" s="6"/>
      <c r="D39" s="6"/>
      <c r="E39" s="7"/>
      <c r="F39" s="4"/>
      <c r="G39" s="6"/>
      <c r="H39" s="6"/>
      <c r="I39" s="324"/>
      <c r="J39" s="373" t="s">
        <v>331</v>
      </c>
      <c r="K39" s="330"/>
      <c r="L39" s="320">
        <v>1.3111801408159636</v>
      </c>
      <c r="M39" s="320">
        <v>2.6811558931800334</v>
      </c>
      <c r="N39" s="320">
        <v>7.4471408082874291</v>
      </c>
      <c r="O39" s="524">
        <v>2.1472216131263906</v>
      </c>
      <c r="P39" s="320">
        <v>6.6745547073791158</v>
      </c>
      <c r="Q39" s="524">
        <v>7.4199446248391041</v>
      </c>
      <c r="R39" s="597"/>
      <c r="S39" s="330"/>
      <c r="T39" s="374"/>
    </row>
    <row r="40" spans="1:20" x14ac:dyDescent="0.25">
      <c r="A40" s="73" t="s">
        <v>102</v>
      </c>
      <c r="B40" s="4"/>
      <c r="C40" s="6"/>
      <c r="D40" s="6"/>
      <c r="E40" s="7"/>
      <c r="F40" s="4"/>
      <c r="G40" s="6"/>
      <c r="H40" s="6"/>
      <c r="I40" s="324"/>
      <c r="J40" s="329" t="s">
        <v>333</v>
      </c>
      <c r="K40" s="330"/>
      <c r="L40" s="330"/>
      <c r="M40" s="330"/>
      <c r="N40" s="330"/>
      <c r="O40" s="330"/>
      <c r="P40" s="330"/>
      <c r="Q40" s="330"/>
      <c r="R40" s="330"/>
      <c r="S40" s="330"/>
      <c r="T40" s="374"/>
    </row>
    <row r="41" spans="1:20" x14ac:dyDescent="0.25">
      <c r="A41" s="14" t="s">
        <v>288</v>
      </c>
      <c r="B41" s="195">
        <v>67.59541929535564</v>
      </c>
      <c r="C41" s="195">
        <v>68.329133082234875</v>
      </c>
      <c r="D41" s="195">
        <v>65.205323197396353</v>
      </c>
      <c r="E41" s="600" t="s">
        <v>275</v>
      </c>
      <c r="F41" s="195">
        <v>64.457023058051135</v>
      </c>
      <c r="G41" s="195">
        <v>52.245028865330148</v>
      </c>
      <c r="H41" s="195">
        <v>58.082819363476844</v>
      </c>
      <c r="I41" s="310">
        <v>54.262306985593604</v>
      </c>
      <c r="J41" s="373" t="s">
        <v>330</v>
      </c>
      <c r="K41" s="330"/>
      <c r="L41" s="313">
        <v>63</v>
      </c>
      <c r="M41" s="313">
        <v>63</v>
      </c>
      <c r="N41" s="330"/>
      <c r="O41" s="313">
        <v>63</v>
      </c>
      <c r="P41" s="313">
        <v>62</v>
      </c>
      <c r="Q41" s="313">
        <v>62</v>
      </c>
      <c r="R41" s="330"/>
      <c r="S41" s="330"/>
      <c r="T41" s="374"/>
    </row>
    <row r="42" spans="1:20" x14ac:dyDescent="0.25">
      <c r="A42" s="14" t="s">
        <v>289</v>
      </c>
      <c r="B42" s="195">
        <v>66.115202216949953</v>
      </c>
      <c r="C42" s="195">
        <v>67.003148743556011</v>
      </c>
      <c r="D42" s="195">
        <v>65.631258324011085</v>
      </c>
      <c r="E42" s="601"/>
      <c r="F42" s="195">
        <v>64.331143814789229</v>
      </c>
      <c r="G42" s="195">
        <v>51.257543066144329</v>
      </c>
      <c r="H42" s="195">
        <v>57.682931645130509</v>
      </c>
      <c r="I42" s="310">
        <v>53.477868683977434</v>
      </c>
      <c r="J42" s="373" t="s">
        <v>331</v>
      </c>
      <c r="K42" s="330"/>
      <c r="L42" s="320">
        <v>3.9221047979117429</v>
      </c>
      <c r="M42" s="320">
        <v>6.2328283464597405</v>
      </c>
      <c r="N42" s="330"/>
      <c r="O42" s="320">
        <v>1.7823051017488183</v>
      </c>
      <c r="P42" s="320">
        <v>3.4179785571932371</v>
      </c>
      <c r="Q42" s="524">
        <v>11.196134973446732</v>
      </c>
      <c r="R42" s="330"/>
      <c r="S42" s="330"/>
      <c r="T42" s="374"/>
    </row>
    <row r="43" spans="1:20" x14ac:dyDescent="0.25">
      <c r="A43" s="14" t="s">
        <v>128</v>
      </c>
      <c r="B43" s="195">
        <v>27.679295847368032</v>
      </c>
      <c r="C43" s="195">
        <v>28.077384009587398</v>
      </c>
      <c r="D43" s="195">
        <v>46.445642225160178</v>
      </c>
      <c r="E43" s="601"/>
      <c r="F43" s="195">
        <v>9.3894304771677781</v>
      </c>
      <c r="G43" s="195">
        <v>13.02058291549328</v>
      </c>
      <c r="H43" s="195">
        <v>16.173792385742779</v>
      </c>
      <c r="I43" s="310">
        <v>14.110190443368944</v>
      </c>
      <c r="J43" s="329" t="s">
        <v>334</v>
      </c>
      <c r="K43" s="330"/>
      <c r="L43" s="330"/>
      <c r="M43" s="330"/>
      <c r="N43" s="330"/>
      <c r="O43" s="330"/>
      <c r="P43" s="330"/>
      <c r="Q43" s="330"/>
      <c r="R43" s="330"/>
      <c r="S43" s="330"/>
      <c r="T43" s="374"/>
    </row>
    <row r="44" spans="1:20" x14ac:dyDescent="0.25">
      <c r="A44" s="32" t="s">
        <v>118</v>
      </c>
      <c r="B44" s="195">
        <v>5.1950925675509554</v>
      </c>
      <c r="C44" s="195">
        <v>4.5958644828701329</v>
      </c>
      <c r="D44" s="195">
        <v>37.679243364181836</v>
      </c>
      <c r="E44" s="601"/>
      <c r="F44" s="195">
        <v>0.92355053873781423</v>
      </c>
      <c r="G44" s="195">
        <v>1.3347986354374155</v>
      </c>
      <c r="H44" s="195">
        <v>2.1073627612522765</v>
      </c>
      <c r="I44" s="310">
        <v>1.6017620881343742</v>
      </c>
      <c r="J44" s="373" t="s">
        <v>330</v>
      </c>
      <c r="K44" s="330"/>
      <c r="L44" s="320">
        <v>59</v>
      </c>
      <c r="M44" s="320">
        <v>59</v>
      </c>
      <c r="N44" s="330"/>
      <c r="O44" s="313">
        <v>60</v>
      </c>
      <c r="P44" s="313">
        <v>59</v>
      </c>
      <c r="Q44" s="313">
        <v>59</v>
      </c>
      <c r="R44" s="330"/>
      <c r="S44" s="330"/>
      <c r="T44" s="374"/>
    </row>
    <row r="45" spans="1:20" x14ac:dyDescent="0.25">
      <c r="A45" s="14" t="s">
        <v>290</v>
      </c>
      <c r="B45" s="201">
        <v>705.130528852064</v>
      </c>
      <c r="C45" s="201">
        <v>674.22142327227073</v>
      </c>
      <c r="D45" s="201">
        <v>565.09986779212852</v>
      </c>
      <c r="E45" s="601"/>
      <c r="F45" s="281" t="s">
        <v>263</v>
      </c>
      <c r="G45" s="201">
        <v>463.20830185223343</v>
      </c>
      <c r="H45" s="201">
        <v>489.27135547654149</v>
      </c>
      <c r="I45" s="361">
        <v>472.21452224336593</v>
      </c>
      <c r="J45" s="373" t="s">
        <v>331</v>
      </c>
      <c r="K45" s="330"/>
      <c r="L45" s="320">
        <v>7.6217543634908509</v>
      </c>
      <c r="M45" s="320">
        <v>4.7798698854703332</v>
      </c>
      <c r="N45" s="330"/>
      <c r="O45" s="320">
        <v>3.9213130482441443</v>
      </c>
      <c r="P45" s="320">
        <v>1.9408564939975008</v>
      </c>
      <c r="Q45" s="320">
        <v>4.8521049176567317</v>
      </c>
      <c r="R45" s="330"/>
      <c r="S45" s="330"/>
      <c r="T45" s="374"/>
    </row>
    <row r="46" spans="1:20" x14ac:dyDescent="0.25">
      <c r="A46" s="14" t="s">
        <v>103</v>
      </c>
      <c r="B46" s="195">
        <v>4.6130393996247658</v>
      </c>
      <c r="C46" s="195">
        <v>4.2389245118041385</v>
      </c>
      <c r="D46" s="195">
        <v>17.715481171548117</v>
      </c>
      <c r="E46" s="601"/>
      <c r="F46" s="195">
        <v>1.0659898477157361</v>
      </c>
      <c r="G46" s="195">
        <v>28.398999518116526</v>
      </c>
      <c r="H46" s="195">
        <v>20.22510973012907</v>
      </c>
      <c r="I46" s="310">
        <v>25.57441057215798</v>
      </c>
      <c r="J46" s="329" t="s">
        <v>335</v>
      </c>
      <c r="K46" s="330"/>
      <c r="L46" s="375"/>
      <c r="M46" s="330"/>
      <c r="N46" s="330"/>
      <c r="O46" s="330"/>
      <c r="P46" s="330"/>
      <c r="Q46" s="330"/>
      <c r="R46" s="330"/>
      <c r="S46" s="330"/>
      <c r="T46" s="374"/>
    </row>
    <row r="47" spans="1:20" ht="28.5" customHeight="1" x14ac:dyDescent="0.25">
      <c r="A47" s="32" t="s">
        <v>435</v>
      </c>
      <c r="B47" s="195">
        <v>257.15762137404556</v>
      </c>
      <c r="C47" s="195">
        <v>249.41282225010471</v>
      </c>
      <c r="D47" s="195">
        <v>303.28816568047284</v>
      </c>
      <c r="E47" s="601"/>
      <c r="F47" s="203">
        <v>241.49511627906966</v>
      </c>
      <c r="G47" s="203">
        <v>135.91042442163848</v>
      </c>
      <c r="H47" s="203">
        <v>144.73611099817049</v>
      </c>
      <c r="I47" s="362">
        <v>138.55485106901358</v>
      </c>
      <c r="J47" s="373" t="s">
        <v>330</v>
      </c>
      <c r="K47" s="330"/>
      <c r="L47" s="313">
        <v>63</v>
      </c>
      <c r="M47" s="313">
        <v>63</v>
      </c>
      <c r="N47" s="330"/>
      <c r="O47" s="313">
        <v>63</v>
      </c>
      <c r="P47" s="313">
        <v>62</v>
      </c>
      <c r="Q47" s="313">
        <v>62</v>
      </c>
      <c r="R47" s="330"/>
      <c r="S47" s="330"/>
      <c r="T47" s="374"/>
    </row>
    <row r="48" spans="1:20" x14ac:dyDescent="0.25">
      <c r="A48" s="32" t="s">
        <v>104</v>
      </c>
      <c r="B48" s="195">
        <v>23.041744840525329</v>
      </c>
      <c r="C48" s="195">
        <v>21.777542990381814</v>
      </c>
      <c r="D48" s="195">
        <v>11.313807531380753</v>
      </c>
      <c r="E48" s="602"/>
      <c r="F48" s="195">
        <v>23.773324118866622</v>
      </c>
      <c r="G48" s="195">
        <v>26.384267651850664</v>
      </c>
      <c r="H48" s="195">
        <v>21.37673286688975</v>
      </c>
      <c r="I48" s="310">
        <v>24.653851929719178</v>
      </c>
      <c r="J48" s="373" t="s">
        <v>331</v>
      </c>
      <c r="K48" s="330"/>
      <c r="L48" s="320">
        <v>2.9171999999999798</v>
      </c>
      <c r="M48" s="320">
        <v>5.2404000000000224</v>
      </c>
      <c r="N48" s="330"/>
      <c r="O48" s="320">
        <v>1.2000000000000171</v>
      </c>
      <c r="P48" s="320">
        <v>2.4000000000000341</v>
      </c>
      <c r="Q48" s="320">
        <v>10.799999999999983</v>
      </c>
      <c r="R48" s="330"/>
      <c r="S48" s="330"/>
      <c r="T48" s="374"/>
    </row>
    <row r="49" spans="1:20" x14ac:dyDescent="0.25">
      <c r="A49" s="73"/>
      <c r="B49" s="10"/>
      <c r="C49" s="7"/>
      <c r="D49" s="7"/>
      <c r="E49" s="7"/>
      <c r="F49" s="10"/>
      <c r="G49" s="7"/>
      <c r="H49" s="7"/>
      <c r="I49" s="363"/>
      <c r="J49" s="329" t="s">
        <v>336</v>
      </c>
      <c r="K49" s="330"/>
      <c r="L49" s="330"/>
      <c r="M49" s="330"/>
      <c r="N49" s="330"/>
      <c r="O49" s="330"/>
      <c r="P49" s="330"/>
      <c r="Q49" s="330"/>
      <c r="R49" s="330"/>
      <c r="S49" s="330"/>
      <c r="T49" s="374"/>
    </row>
    <row r="50" spans="1:20" x14ac:dyDescent="0.25">
      <c r="A50" s="73" t="s">
        <v>105</v>
      </c>
      <c r="B50" s="10"/>
      <c r="C50" s="7"/>
      <c r="D50" s="7"/>
      <c r="E50" s="7"/>
      <c r="F50" s="10"/>
      <c r="G50" s="7"/>
      <c r="H50" s="7"/>
      <c r="I50" s="363"/>
      <c r="J50" s="373" t="s">
        <v>330</v>
      </c>
      <c r="K50" s="330"/>
      <c r="L50" s="320">
        <v>59</v>
      </c>
      <c r="M50" s="320">
        <v>59</v>
      </c>
      <c r="N50" s="330"/>
      <c r="O50" s="313">
        <v>60</v>
      </c>
      <c r="P50" s="313">
        <v>59</v>
      </c>
      <c r="Q50" s="313">
        <v>59</v>
      </c>
      <c r="R50" s="330"/>
      <c r="S50" s="330"/>
      <c r="T50" s="374"/>
    </row>
    <row r="51" spans="1:20" x14ac:dyDescent="0.25">
      <c r="A51" s="71" t="s">
        <v>106</v>
      </c>
      <c r="B51" s="204">
        <v>2205.9454040806763</v>
      </c>
      <c r="C51" s="204">
        <v>2132.2649397041696</v>
      </c>
      <c r="D51" s="204">
        <v>1541.2067732217506</v>
      </c>
      <c r="E51" s="585" t="s">
        <v>275</v>
      </c>
      <c r="F51" s="204" t="s">
        <v>471</v>
      </c>
      <c r="G51" s="204">
        <v>1245.3280061497512</v>
      </c>
      <c r="H51" s="204">
        <v>1421.5141015166694</v>
      </c>
      <c r="I51" s="364">
        <v>1306.2112955398695</v>
      </c>
      <c r="J51" s="373" t="s">
        <v>331</v>
      </c>
      <c r="K51" s="330"/>
      <c r="L51" s="320">
        <v>6.6162499820851508</v>
      </c>
      <c r="M51" s="320">
        <v>3.1996156496769004</v>
      </c>
      <c r="N51" s="330"/>
      <c r="O51" s="320">
        <v>0</v>
      </c>
      <c r="P51" s="320">
        <v>1.2000000000000171</v>
      </c>
      <c r="Q51" s="320">
        <v>3.5999999999999659</v>
      </c>
      <c r="R51" s="330"/>
      <c r="S51" s="330"/>
      <c r="T51" s="374"/>
    </row>
    <row r="52" spans="1:20" x14ac:dyDescent="0.25">
      <c r="A52" s="71" t="s">
        <v>424</v>
      </c>
      <c r="B52" s="204">
        <v>2284.6975518292729</v>
      </c>
      <c r="C52" s="204">
        <v>2203.3655481273759</v>
      </c>
      <c r="D52" s="204">
        <v>1585.0124359832566</v>
      </c>
      <c r="E52" s="586"/>
      <c r="F52" s="204" t="s">
        <v>472</v>
      </c>
      <c r="G52" s="204">
        <v>1295.2517577273436</v>
      </c>
      <c r="H52" s="204">
        <v>1511.1430020425023</v>
      </c>
      <c r="I52" s="364">
        <v>1369.8556535515788</v>
      </c>
      <c r="J52" s="329" t="s">
        <v>390</v>
      </c>
      <c r="K52" s="330"/>
      <c r="L52" s="384"/>
      <c r="M52" s="384"/>
      <c r="N52" s="330"/>
      <c r="O52" s="384"/>
      <c r="P52" s="384"/>
      <c r="Q52" s="384"/>
      <c r="R52" s="330"/>
      <c r="S52" s="330"/>
      <c r="T52" s="374"/>
    </row>
    <row r="53" spans="1:20" ht="12.75" customHeight="1" x14ac:dyDescent="0.25">
      <c r="A53" s="556" t="s">
        <v>404</v>
      </c>
      <c r="B53" s="584"/>
      <c r="C53" s="584"/>
      <c r="D53" s="584"/>
      <c r="E53" s="584"/>
      <c r="F53" s="584"/>
      <c r="G53" s="584"/>
      <c r="H53" s="584"/>
      <c r="I53" s="584"/>
      <c r="J53" s="329" t="s">
        <v>333</v>
      </c>
      <c r="K53" s="330"/>
      <c r="L53" s="384"/>
      <c r="M53" s="384"/>
      <c r="N53" s="330"/>
      <c r="O53" s="384"/>
      <c r="P53" s="384"/>
      <c r="Q53" s="384"/>
      <c r="R53" s="330"/>
      <c r="S53" s="330"/>
      <c r="T53" s="374"/>
    </row>
    <row r="54" spans="1:20" x14ac:dyDescent="0.25">
      <c r="A54" s="582" t="s">
        <v>611</v>
      </c>
      <c r="B54" s="587"/>
      <c r="C54" s="587"/>
      <c r="D54" s="587"/>
      <c r="E54" s="587"/>
      <c r="F54" s="587"/>
      <c r="G54" s="587"/>
      <c r="H54" s="587"/>
      <c r="I54" s="587"/>
      <c r="J54" s="373" t="s">
        <v>331</v>
      </c>
      <c r="K54" s="330"/>
      <c r="L54" s="405">
        <v>1.0049047979117631</v>
      </c>
      <c r="M54" s="384"/>
      <c r="N54" s="330"/>
      <c r="O54" s="384"/>
      <c r="P54" s="384"/>
      <c r="Q54" s="384"/>
      <c r="R54" s="330"/>
      <c r="S54" s="330"/>
      <c r="T54" s="374"/>
    </row>
    <row r="55" spans="1:20" ht="15.75" thickBot="1" x14ac:dyDescent="0.3">
      <c r="A55" s="580" t="s">
        <v>541</v>
      </c>
      <c r="B55" s="588"/>
      <c r="C55" s="588"/>
      <c r="D55" s="588"/>
      <c r="E55" s="588"/>
      <c r="F55" s="588"/>
      <c r="G55" s="588"/>
      <c r="H55" s="588"/>
      <c r="I55" s="588"/>
      <c r="J55" s="329" t="s">
        <v>334</v>
      </c>
      <c r="K55" s="330"/>
      <c r="L55" s="384"/>
      <c r="M55" s="384"/>
      <c r="N55" s="330"/>
      <c r="O55" s="384"/>
      <c r="P55" s="384"/>
      <c r="Q55" s="384"/>
      <c r="R55" s="330"/>
      <c r="S55" s="330"/>
      <c r="T55" s="374"/>
    </row>
    <row r="56" spans="1:20" x14ac:dyDescent="0.25">
      <c r="A56" s="589" t="s">
        <v>409</v>
      </c>
      <c r="B56" s="590"/>
      <c r="C56" s="590"/>
      <c r="D56" s="590"/>
      <c r="E56" s="590"/>
      <c r="F56" s="590"/>
      <c r="G56" s="590"/>
      <c r="H56" s="590"/>
      <c r="I56" s="590"/>
      <c r="J56" s="373" t="s">
        <v>331</v>
      </c>
      <c r="K56" s="330"/>
      <c r="L56" s="405">
        <v>0.77557829209911233</v>
      </c>
      <c r="M56" s="384"/>
      <c r="N56" s="330"/>
      <c r="O56" s="384"/>
      <c r="P56" s="384"/>
      <c r="Q56" s="384"/>
      <c r="R56" s="367"/>
      <c r="S56" s="367"/>
      <c r="T56" s="381"/>
    </row>
    <row r="57" spans="1:20" ht="25.5" customHeight="1" x14ac:dyDescent="0.25">
      <c r="A57" s="580"/>
      <c r="B57" s="588"/>
      <c r="C57" s="588"/>
      <c r="D57" s="588"/>
      <c r="E57" s="588"/>
      <c r="F57" s="588"/>
      <c r="G57" s="588"/>
      <c r="H57" s="588"/>
      <c r="I57" s="588"/>
      <c r="J57" s="329" t="s">
        <v>338</v>
      </c>
      <c r="K57" s="330"/>
      <c r="L57" s="330"/>
      <c r="M57" s="330"/>
      <c r="N57" s="330"/>
      <c r="O57" s="330"/>
      <c r="P57" s="330"/>
      <c r="Q57" s="330"/>
      <c r="R57" s="330"/>
      <c r="S57" s="330"/>
      <c r="T57" s="374"/>
    </row>
    <row r="58" spans="1:20" ht="24.75" customHeight="1" x14ac:dyDescent="0.25">
      <c r="A58" s="582"/>
      <c r="B58" s="583"/>
      <c r="C58" s="583"/>
      <c r="D58" s="583"/>
      <c r="E58" s="583"/>
      <c r="F58" s="583"/>
      <c r="G58" s="583"/>
      <c r="H58" s="583"/>
      <c r="I58" s="583"/>
      <c r="J58" s="373" t="s">
        <v>337</v>
      </c>
      <c r="K58" s="330"/>
      <c r="L58" s="320">
        <v>60</v>
      </c>
      <c r="M58" s="320">
        <v>60</v>
      </c>
      <c r="N58" s="330"/>
      <c r="O58" s="313">
        <v>61</v>
      </c>
      <c r="P58" s="313">
        <v>60</v>
      </c>
      <c r="Q58" s="313">
        <v>61</v>
      </c>
      <c r="R58" s="384"/>
      <c r="S58" s="330"/>
      <c r="T58" s="374"/>
    </row>
    <row r="59" spans="1:20" ht="21" customHeight="1" x14ac:dyDescent="0.25">
      <c r="A59" s="582"/>
      <c r="B59" s="583"/>
      <c r="C59" s="583"/>
      <c r="D59" s="583"/>
      <c r="E59" s="583"/>
      <c r="F59" s="583"/>
      <c r="G59" s="583"/>
      <c r="H59" s="583"/>
      <c r="I59" s="583"/>
      <c r="J59" s="373" t="s">
        <v>328</v>
      </c>
      <c r="K59" s="330"/>
      <c r="L59" s="320">
        <v>9.412505951967546</v>
      </c>
      <c r="M59" s="320">
        <v>10.49798403755841</v>
      </c>
      <c r="N59" s="330"/>
      <c r="O59" s="524">
        <v>10.531615525831739</v>
      </c>
      <c r="P59" s="406">
        <v>2.4645087719304684</v>
      </c>
      <c r="Q59" s="524">
        <v>1.9482065135823348</v>
      </c>
      <c r="R59" s="384"/>
      <c r="S59" s="330"/>
      <c r="T59" s="374"/>
    </row>
    <row r="60" spans="1:20" ht="15" customHeight="1" x14ac:dyDescent="0.25">
      <c r="A60" s="582"/>
      <c r="B60" s="583"/>
      <c r="C60" s="583"/>
      <c r="D60" s="583"/>
      <c r="E60" s="583"/>
      <c r="F60" s="583"/>
      <c r="G60" s="583"/>
      <c r="H60" s="583"/>
      <c r="I60" s="583"/>
      <c r="J60" s="329" t="s">
        <v>339</v>
      </c>
      <c r="K60" s="330"/>
      <c r="L60" s="330"/>
      <c r="M60" s="330"/>
      <c r="N60" s="330"/>
      <c r="O60" s="330"/>
      <c r="P60" s="330"/>
      <c r="Q60" s="330"/>
      <c r="R60" s="330"/>
      <c r="S60" s="330"/>
      <c r="T60" s="374"/>
    </row>
    <row r="61" spans="1:20" x14ac:dyDescent="0.25">
      <c r="A61" s="582"/>
      <c r="B61" s="583"/>
      <c r="C61" s="583"/>
      <c r="D61" s="583"/>
      <c r="E61" s="583"/>
      <c r="F61" s="583"/>
      <c r="G61" s="583"/>
      <c r="H61" s="583"/>
      <c r="I61" s="583"/>
      <c r="J61" s="373" t="s">
        <v>337</v>
      </c>
      <c r="K61" s="330"/>
      <c r="L61" s="320">
        <v>57</v>
      </c>
      <c r="M61" s="320">
        <v>57</v>
      </c>
      <c r="N61" s="330"/>
      <c r="O61" s="313">
        <v>57</v>
      </c>
      <c r="P61" s="313">
        <v>54</v>
      </c>
      <c r="Q61" s="313">
        <v>56</v>
      </c>
      <c r="R61" s="330"/>
      <c r="S61" s="330"/>
      <c r="T61" s="374"/>
    </row>
    <row r="62" spans="1:20" ht="21" customHeight="1" thickBot="1" x14ac:dyDescent="0.3">
      <c r="A62" s="582"/>
      <c r="B62" s="583"/>
      <c r="C62" s="583"/>
      <c r="D62" s="583"/>
      <c r="E62" s="583"/>
      <c r="F62" s="583"/>
      <c r="G62" s="583"/>
      <c r="H62" s="583"/>
      <c r="I62" s="583"/>
      <c r="J62" s="378" t="s">
        <v>328</v>
      </c>
      <c r="K62" s="330"/>
      <c r="L62" s="379">
        <v>10.383694234592241</v>
      </c>
      <c r="M62" s="379">
        <v>3.4809394702556062</v>
      </c>
      <c r="N62" s="330"/>
      <c r="O62" s="525">
        <v>2.1854726582090791</v>
      </c>
      <c r="P62" s="525">
        <v>11.238687664042004</v>
      </c>
      <c r="Q62" s="525">
        <v>6.3554504779338004</v>
      </c>
      <c r="R62" s="330"/>
      <c r="S62" s="330"/>
      <c r="T62" s="374"/>
    </row>
    <row r="63" spans="1:20" ht="15" customHeight="1" thickBot="1" x14ac:dyDescent="0.3">
      <c r="A63" s="582"/>
      <c r="B63" s="583"/>
      <c r="C63" s="583"/>
      <c r="D63" s="583"/>
      <c r="E63" s="583"/>
      <c r="F63" s="583"/>
      <c r="G63" s="583"/>
      <c r="H63" s="583"/>
      <c r="I63" s="583"/>
      <c r="J63" s="380" t="s">
        <v>344</v>
      </c>
      <c r="K63" s="367"/>
      <c r="L63" s="367"/>
      <c r="M63" s="367"/>
      <c r="N63" s="367"/>
      <c r="O63" s="367"/>
      <c r="P63" s="367"/>
      <c r="Q63" s="367"/>
      <c r="R63" s="376"/>
      <c r="S63" s="376"/>
      <c r="T63" s="377"/>
    </row>
    <row r="64" spans="1:20" ht="15.75" x14ac:dyDescent="0.25">
      <c r="A64" s="580"/>
      <c r="B64" s="588"/>
      <c r="C64" s="588"/>
      <c r="D64" s="588"/>
      <c r="E64" s="588"/>
      <c r="F64" s="588"/>
      <c r="G64" s="588"/>
      <c r="H64" s="588"/>
      <c r="I64" s="588"/>
      <c r="J64" s="382" t="s">
        <v>347</v>
      </c>
      <c r="K64" s="330"/>
      <c r="L64" s="330"/>
      <c r="M64" s="330"/>
      <c r="N64" s="330"/>
      <c r="O64" s="330"/>
      <c r="P64" s="330"/>
      <c r="Q64" s="330"/>
      <c r="R64" s="367"/>
      <c r="S64" s="367"/>
      <c r="T64" s="381"/>
    </row>
    <row r="65" spans="1:20" x14ac:dyDescent="0.25">
      <c r="A65" s="582"/>
      <c r="B65" s="583"/>
      <c r="C65" s="583"/>
      <c r="D65" s="583"/>
      <c r="E65" s="583"/>
      <c r="F65" s="583"/>
      <c r="G65" s="583"/>
      <c r="H65" s="583"/>
      <c r="I65" s="583"/>
      <c r="J65" s="383" t="s">
        <v>346</v>
      </c>
      <c r="K65" s="330"/>
      <c r="L65" s="320">
        <f>$C$31*$C$5/100</f>
        <v>8622</v>
      </c>
      <c r="M65" s="320">
        <f>$B$31*$B$5/100</f>
        <v>7278</v>
      </c>
      <c r="N65" s="320">
        <f>$D$31*$D$5/100</f>
        <v>1217</v>
      </c>
      <c r="O65" s="320">
        <f>$G$31*$G$5/100</f>
        <v>3927</v>
      </c>
      <c r="P65" s="320">
        <f>$H$31*$H$5/100</f>
        <v>1870</v>
      </c>
      <c r="Q65" s="320">
        <f>$I$31*$I$5/100</f>
        <v>5797</v>
      </c>
      <c r="R65" s="330"/>
      <c r="S65" s="330"/>
      <c r="T65" s="374"/>
    </row>
    <row r="66" spans="1:20" ht="15" customHeight="1" x14ac:dyDescent="0.25">
      <c r="A66" s="582"/>
      <c r="B66" s="583"/>
      <c r="C66" s="583"/>
      <c r="D66" s="583"/>
      <c r="E66" s="583"/>
      <c r="F66" s="583"/>
      <c r="G66" s="583"/>
      <c r="H66" s="583"/>
      <c r="I66" s="583"/>
      <c r="J66" s="383" t="s">
        <v>318</v>
      </c>
      <c r="K66" s="330"/>
      <c r="L66" s="320">
        <v>7894.8011999999999</v>
      </c>
      <c r="M66" s="320">
        <v>6492.5927000000001</v>
      </c>
      <c r="N66" s="320">
        <v>1343.9881</v>
      </c>
      <c r="O66" s="320">
        <v>3486.64</v>
      </c>
      <c r="P66" s="320">
        <v>1877.3519999999999</v>
      </c>
      <c r="Q66" s="320">
        <v>5326.23</v>
      </c>
      <c r="R66" s="330"/>
      <c r="S66" s="330"/>
      <c r="T66" s="374"/>
    </row>
    <row r="67" spans="1:20" x14ac:dyDescent="0.25">
      <c r="A67" s="580"/>
      <c r="B67" s="588"/>
      <c r="C67" s="588"/>
      <c r="D67" s="588"/>
      <c r="E67" s="588"/>
      <c r="F67" s="588"/>
      <c r="G67" s="588"/>
      <c r="H67" s="588"/>
      <c r="I67" s="588"/>
      <c r="J67" s="385" t="s">
        <v>348</v>
      </c>
      <c r="K67" s="330"/>
      <c r="L67" s="314">
        <f>L65/L66-1</f>
        <v>9.2111097110336271E-2</v>
      </c>
      <c r="M67" s="314">
        <f t="shared" ref="M67:Q67" si="34">M65/M66-1</f>
        <v>0.12096974757095103</v>
      </c>
      <c r="N67" s="314">
        <f t="shared" si="34"/>
        <v>-9.4486030047438718E-2</v>
      </c>
      <c r="O67" s="314">
        <f t="shared" si="34"/>
        <v>0.12629924511850965</v>
      </c>
      <c r="P67" s="314">
        <f t="shared" si="34"/>
        <v>-3.9161542427844642E-3</v>
      </c>
      <c r="Q67" s="314">
        <f t="shared" si="34"/>
        <v>8.8387095562902918E-2</v>
      </c>
      <c r="R67" s="330"/>
      <c r="S67" s="330"/>
      <c r="T67" s="374"/>
    </row>
    <row r="68" spans="1:20" ht="15.75" x14ac:dyDescent="0.25">
      <c r="A68" s="307"/>
      <c r="B68" s="295"/>
      <c r="C68" s="295"/>
      <c r="D68" s="295"/>
      <c r="E68" s="295"/>
      <c r="F68" s="295"/>
      <c r="G68" s="295"/>
      <c r="H68" s="295"/>
      <c r="I68" s="295"/>
      <c r="J68" s="386" t="s">
        <v>349</v>
      </c>
      <c r="K68" s="330"/>
      <c r="L68" s="330"/>
      <c r="M68" s="330"/>
      <c r="N68" s="330"/>
      <c r="O68" s="330"/>
      <c r="P68" s="330"/>
      <c r="Q68" s="330"/>
      <c r="R68" s="330"/>
      <c r="S68" s="330"/>
      <c r="T68" s="374"/>
    </row>
    <row r="69" spans="1:20" ht="15" customHeight="1" x14ac:dyDescent="0.25">
      <c r="A69" s="598"/>
      <c r="B69" s="598"/>
      <c r="C69" s="598"/>
      <c r="D69" s="598"/>
      <c r="E69" s="598"/>
      <c r="F69" s="598"/>
      <c r="G69" s="598"/>
      <c r="H69" s="598"/>
      <c r="I69" s="598"/>
      <c r="J69" s="383" t="s">
        <v>346</v>
      </c>
      <c r="K69" s="330"/>
      <c r="L69" s="320">
        <f>-L65*C32*12</f>
        <v>20424382.439999986</v>
      </c>
      <c r="M69" s="320">
        <f>-M65*B32*12</f>
        <v>17970158.039999999</v>
      </c>
      <c r="N69" s="320">
        <f>-N65*D32*12</f>
        <v>1206981.4800000011</v>
      </c>
      <c r="O69" s="320">
        <f>-O65*G32*12</f>
        <v>5163580.6129701454</v>
      </c>
      <c r="P69" s="320">
        <f>-P65*H32*12</f>
        <v>2809533.178070602</v>
      </c>
      <c r="Q69" s="320">
        <f>-Q65*I32*12</f>
        <v>7973113.7910407428</v>
      </c>
      <c r="R69" s="330"/>
      <c r="S69" s="330"/>
      <c r="T69" s="374"/>
    </row>
    <row r="70" spans="1:20" ht="15.75" thickBot="1" x14ac:dyDescent="0.3">
      <c r="A70" s="183"/>
      <c r="B70" s="183"/>
      <c r="C70" s="183"/>
      <c r="D70" s="183"/>
      <c r="E70" s="183"/>
      <c r="F70" s="183"/>
      <c r="G70" s="183"/>
      <c r="H70" s="183"/>
      <c r="I70" s="183"/>
      <c r="J70" s="387" t="s">
        <v>318</v>
      </c>
      <c r="K70" s="376"/>
      <c r="L70" s="313">
        <v>17744776.75950408</v>
      </c>
      <c r="M70" s="320">
        <v>15188132.491258319</v>
      </c>
      <c r="N70" s="320">
        <v>1362129.7889690401</v>
      </c>
      <c r="O70" s="320">
        <v>4765539.5520000001</v>
      </c>
      <c r="P70" s="320">
        <v>2755201.7951999996</v>
      </c>
      <c r="Q70" s="320">
        <v>7465243.9680000003</v>
      </c>
      <c r="R70" s="330"/>
      <c r="S70" s="330"/>
      <c r="T70" s="374"/>
    </row>
    <row r="71" spans="1:20" ht="16.5" thickBot="1" x14ac:dyDescent="0.3">
      <c r="J71" s="380" t="s">
        <v>345</v>
      </c>
      <c r="K71" s="367"/>
      <c r="L71" s="330"/>
      <c r="M71" s="330"/>
      <c r="N71" s="330"/>
      <c r="O71" s="330"/>
      <c r="P71" s="330"/>
      <c r="Q71" s="330"/>
      <c r="R71" s="376"/>
      <c r="S71" s="376"/>
      <c r="T71" s="377"/>
    </row>
    <row r="72" spans="1:20" ht="15.75" x14ac:dyDescent="0.25">
      <c r="J72" s="382" t="s">
        <v>347</v>
      </c>
      <c r="K72" s="330"/>
      <c r="L72" s="330"/>
      <c r="M72" s="330"/>
      <c r="N72" s="330"/>
      <c r="O72" s="330"/>
      <c r="P72" s="330"/>
      <c r="Q72" s="330"/>
    </row>
    <row r="73" spans="1:20" x14ac:dyDescent="0.25">
      <c r="J73" s="383" t="s">
        <v>346</v>
      </c>
      <c r="K73" s="330"/>
      <c r="L73" s="320">
        <f>$C$35*$C$5/100</f>
        <v>18784.999999999996</v>
      </c>
      <c r="M73" s="320">
        <f>$B$35*$B$5/100</f>
        <v>15246</v>
      </c>
      <c r="N73" s="320"/>
      <c r="O73" s="320">
        <f>$G$35*$G$5/100</f>
        <v>9675</v>
      </c>
      <c r="P73" s="320">
        <f>$H$35*$H$5/100</f>
        <v>3148</v>
      </c>
      <c r="Q73" s="320">
        <f>$I$35*$I$5/100</f>
        <v>12823</v>
      </c>
    </row>
    <row r="74" spans="1:20" x14ac:dyDescent="0.25">
      <c r="J74" s="383" t="s">
        <v>318</v>
      </c>
      <c r="K74" s="330"/>
      <c r="L74" s="320">
        <v>18023.748600000003</v>
      </c>
      <c r="M74" s="320">
        <v>14692.197999999999</v>
      </c>
      <c r="N74" s="320"/>
      <c r="O74" s="320">
        <v>9239.5959999999995</v>
      </c>
      <c r="P74" s="320">
        <v>3137.154</v>
      </c>
      <c r="Q74" s="320">
        <v>12427.869999999999</v>
      </c>
    </row>
    <row r="75" spans="1:20" x14ac:dyDescent="0.25">
      <c r="J75" s="385" t="s">
        <v>348</v>
      </c>
      <c r="K75" s="330"/>
      <c r="L75" s="314">
        <f>L73/L74-1</f>
        <v>4.2236019647987844E-2</v>
      </c>
      <c r="M75" s="314">
        <f t="shared" ref="M75" si="35">M73/M74-1</f>
        <v>3.7693611262249682E-2</v>
      </c>
      <c r="N75" s="314"/>
      <c r="O75" s="314">
        <f t="shared" ref="O75" si="36">O73/O74-1</f>
        <v>4.712370540876476E-2</v>
      </c>
      <c r="P75" s="314">
        <f t="shared" ref="P75" si="37">P73/P74-1</f>
        <v>3.4572736945652771E-3</v>
      </c>
      <c r="Q75" s="314">
        <f t="shared" ref="Q75" si="38">Q73/Q74-1</f>
        <v>3.1793863308837489E-2</v>
      </c>
    </row>
    <row r="76" spans="1:20" ht="15.75" x14ac:dyDescent="0.25">
      <c r="J76" s="386" t="s">
        <v>349</v>
      </c>
      <c r="K76" s="330"/>
      <c r="L76" s="330"/>
      <c r="M76" s="330"/>
      <c r="N76" s="330"/>
      <c r="O76" s="330"/>
      <c r="P76" s="330"/>
      <c r="Q76" s="330"/>
    </row>
    <row r="77" spans="1:20" x14ac:dyDescent="0.25">
      <c r="J77" s="383" t="s">
        <v>346</v>
      </c>
      <c r="K77" s="330"/>
      <c r="L77" s="320">
        <f>L73*C36*12</f>
        <v>51192093.120000198</v>
      </c>
      <c r="M77" s="320">
        <f>M73*B36*12</f>
        <v>45061283.640000075</v>
      </c>
      <c r="N77" s="320"/>
      <c r="O77" s="320">
        <f>O73*G36*12</f>
        <v>17702512.111047629</v>
      </c>
      <c r="P77" s="320">
        <f>P73*H36*12</f>
        <v>6226658.7930123974</v>
      </c>
      <c r="Q77" s="320">
        <f>Q73*I36*12</f>
        <v>23929170.904059995</v>
      </c>
    </row>
    <row r="78" spans="1:20" ht="15.75" thickBot="1" x14ac:dyDescent="0.3">
      <c r="J78" s="387" t="s">
        <v>318</v>
      </c>
      <c r="K78" s="376"/>
      <c r="L78" s="313">
        <v>51307117.226154506</v>
      </c>
      <c r="M78" s="313">
        <v>45536569.469018392</v>
      </c>
      <c r="N78" s="320"/>
      <c r="O78" s="320">
        <v>17485011.470399998</v>
      </c>
      <c r="P78" s="320">
        <v>6339560.8032000009</v>
      </c>
      <c r="Q78" s="320">
        <v>23921164.175999999</v>
      </c>
    </row>
  </sheetData>
  <mergeCells count="27">
    <mergeCell ref="K3:R3"/>
    <mergeCell ref="R38:R39"/>
    <mergeCell ref="A66:I66"/>
    <mergeCell ref="A67:I67"/>
    <mergeCell ref="A69:I69"/>
    <mergeCell ref="A60:I60"/>
    <mergeCell ref="A61:I61"/>
    <mergeCell ref="A62:I62"/>
    <mergeCell ref="A63:I63"/>
    <mergeCell ref="A64:I64"/>
    <mergeCell ref="A65:I65"/>
    <mergeCell ref="A59:I59"/>
    <mergeCell ref="A53:I53"/>
    <mergeCell ref="E23:E28"/>
    <mergeCell ref="E31:E38"/>
    <mergeCell ref="E41:E48"/>
    <mergeCell ref="A1:I1"/>
    <mergeCell ref="A3:A4"/>
    <mergeCell ref="B3:E3"/>
    <mergeCell ref="F3:F4"/>
    <mergeCell ref="G3:I3"/>
    <mergeCell ref="A58:I58"/>
    <mergeCell ref="E51:E52"/>
    <mergeCell ref="A54:I54"/>
    <mergeCell ref="A55:I55"/>
    <mergeCell ref="A56:I56"/>
    <mergeCell ref="A57:I57"/>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3" tint="0.79998168889431442"/>
  </sheetPr>
  <dimension ref="A1:K70"/>
  <sheetViews>
    <sheetView workbookViewId="0">
      <pane xSplit="1" ySplit="5" topLeftCell="B48" activePane="bottomRight" state="frozen"/>
      <selection activeCell="A36" sqref="A36:L36"/>
      <selection pane="topRight" activeCell="A36" sqref="A36:L36"/>
      <selection pane="bottomLeft" activeCell="A36" sqref="A36:L36"/>
      <selection pane="bottomRight" activeCell="A17" sqref="A17"/>
    </sheetView>
  </sheetViews>
  <sheetFormatPr baseColWidth="10" defaultColWidth="11.42578125" defaultRowHeight="15" x14ac:dyDescent="0.25"/>
  <cols>
    <col min="1" max="1" width="53" style="104" customWidth="1"/>
    <col min="2" max="11" width="10.7109375" style="27" customWidth="1"/>
    <col min="12" max="16384" width="11.42578125" style="27"/>
  </cols>
  <sheetData>
    <row r="1" spans="1:11" s="87" customFormat="1" x14ac:dyDescent="0.25">
      <c r="A1" s="552" t="s">
        <v>441</v>
      </c>
      <c r="B1" s="552"/>
      <c r="C1" s="552"/>
      <c r="D1" s="552"/>
      <c r="E1" s="552"/>
      <c r="F1" s="552"/>
      <c r="G1" s="552"/>
      <c r="H1" s="552"/>
      <c r="I1" s="552"/>
      <c r="J1" s="552"/>
      <c r="K1" s="552"/>
    </row>
    <row r="2" spans="1:11" s="188" customFormat="1" x14ac:dyDescent="0.25">
      <c r="A2" s="173"/>
      <c r="B2" s="173"/>
      <c r="C2" s="173"/>
      <c r="D2" s="173"/>
      <c r="E2" s="173"/>
      <c r="F2" s="173"/>
      <c r="G2" s="173"/>
      <c r="H2" s="173"/>
      <c r="I2" s="173"/>
      <c r="J2" s="173"/>
      <c r="K2" s="173"/>
    </row>
    <row r="3" spans="1:11" s="65" customFormat="1" ht="24" customHeight="1" x14ac:dyDescent="0.25">
      <c r="A3" s="605"/>
      <c r="B3" s="579" t="s">
        <v>276</v>
      </c>
      <c r="C3" s="579"/>
      <c r="D3" s="579"/>
      <c r="E3" s="579"/>
      <c r="F3" s="579" t="s">
        <v>550</v>
      </c>
      <c r="G3" s="579"/>
      <c r="H3" s="579" t="s">
        <v>551</v>
      </c>
      <c r="I3" s="579"/>
      <c r="J3" s="579"/>
      <c r="K3" s="579"/>
    </row>
    <row r="4" spans="1:11" s="65" customFormat="1" ht="27" customHeight="1" x14ac:dyDescent="0.25">
      <c r="A4" s="605"/>
      <c r="B4" s="606" t="s">
        <v>573</v>
      </c>
      <c r="C4" s="606"/>
      <c r="D4" s="606" t="s">
        <v>546</v>
      </c>
      <c r="E4" s="606"/>
      <c r="F4" s="579"/>
      <c r="G4" s="579"/>
      <c r="H4" s="606" t="s">
        <v>16</v>
      </c>
      <c r="I4" s="606"/>
      <c r="J4" s="606" t="s">
        <v>19</v>
      </c>
      <c r="K4" s="606"/>
    </row>
    <row r="5" spans="1:11" s="65" customFormat="1" x14ac:dyDescent="0.25">
      <c r="A5" s="605"/>
      <c r="B5" s="51" t="s">
        <v>87</v>
      </c>
      <c r="C5" s="51" t="s">
        <v>88</v>
      </c>
      <c r="D5" s="51" t="s">
        <v>87</v>
      </c>
      <c r="E5" s="51" t="s">
        <v>88</v>
      </c>
      <c r="F5" s="51" t="s">
        <v>87</v>
      </c>
      <c r="G5" s="51" t="s">
        <v>88</v>
      </c>
      <c r="H5" s="51" t="s">
        <v>87</v>
      </c>
      <c r="I5" s="51" t="s">
        <v>88</v>
      </c>
      <c r="J5" s="51" t="s">
        <v>87</v>
      </c>
      <c r="K5" s="51" t="s">
        <v>88</v>
      </c>
    </row>
    <row r="6" spans="1:11" s="65" customFormat="1" ht="15" customHeight="1" x14ac:dyDescent="0.25">
      <c r="A6" s="451" t="s">
        <v>146</v>
      </c>
      <c r="B6" s="452">
        <f>IF('5.1-2 source'!B6&lt;&gt;"",'5.1-2 source'!B6,"")</f>
        <v>17237</v>
      </c>
      <c r="C6" s="452">
        <f>IF('5.1-2 source'!C6&lt;&gt;"",'5.1-2 source'!C6,"")</f>
        <v>25403</v>
      </c>
      <c r="D6" s="452">
        <f>IF('5.1-2 source'!F6&lt;&gt;"",'5.1-2 source'!F6,"")</f>
        <v>10414</v>
      </c>
      <c r="E6" s="452">
        <f>IF('5.1-2 source'!G6&lt;&gt;"",'5.1-2 source'!G6,"")</f>
        <v>1536</v>
      </c>
      <c r="F6" s="452" t="str">
        <f>IF('5.1-2 source'!H6&lt;&gt;"",'5.1-2 source'!H6,"")</f>
        <v>1761 (9)</v>
      </c>
      <c r="G6" s="452" t="str">
        <f>IF('5.1-2 source'!I6&lt;&gt;"",'5.1-2 source'!I6,"")</f>
        <v>238 (9)</v>
      </c>
      <c r="H6" s="452">
        <f>IF('5.1-2 source'!J6&lt;&gt;"",'5.1-2 source'!J6,"")</f>
        <v>19005</v>
      </c>
      <c r="I6" s="452">
        <f>IF('5.1-2 source'!K6&lt;&gt;"",'5.1-2 source'!K6,"")</f>
        <v>24672</v>
      </c>
      <c r="J6" s="452">
        <f>IF('5.1-2 source'!L6&lt;&gt;"",'5.1-2 source'!L6,"")</f>
        <v>4753</v>
      </c>
      <c r="K6" s="452">
        <f>IF('5.1-2 source'!M6&lt;&gt;"",'5.1-2 source'!M6,"")</f>
        <v>18309</v>
      </c>
    </row>
    <row r="7" spans="1:11" s="65" customFormat="1" ht="15" customHeight="1" x14ac:dyDescent="0.25">
      <c r="A7" s="455"/>
      <c r="B7" s="456" t="s">
        <v>402</v>
      </c>
      <c r="C7" s="456" t="s">
        <v>402</v>
      </c>
      <c r="D7" s="456" t="s">
        <v>402</v>
      </c>
      <c r="E7" s="456" t="s">
        <v>402</v>
      </c>
      <c r="F7" s="456" t="s">
        <v>402</v>
      </c>
      <c r="G7" s="456" t="s">
        <v>402</v>
      </c>
      <c r="H7" s="456" t="s">
        <v>402</v>
      </c>
      <c r="I7" s="456" t="s">
        <v>402</v>
      </c>
      <c r="J7" s="456" t="s">
        <v>402</v>
      </c>
      <c r="K7" s="457" t="s">
        <v>402</v>
      </c>
    </row>
    <row r="8" spans="1:11" s="65" customFormat="1" ht="15" customHeight="1" x14ac:dyDescent="0.25">
      <c r="A8" s="453" t="s">
        <v>97</v>
      </c>
      <c r="B8" s="454">
        <f>IF('5.1-2 source'!B8&lt;&gt;"",'5.1-2 source'!B8,"")</f>
        <v>765</v>
      </c>
      <c r="C8" s="454">
        <f>IF('5.1-2 source'!C8&lt;&gt;"",'5.1-2 source'!C8,"")</f>
        <v>1538</v>
      </c>
      <c r="D8" s="454">
        <f>IF('5.1-2 source'!F8&lt;&gt;"",'5.1-2 source'!F8,"")</f>
        <v>1887</v>
      </c>
      <c r="E8" s="454">
        <f>IF('5.1-2 source'!G8&lt;&gt;"",'5.1-2 source'!G8,"")</f>
        <v>413</v>
      </c>
      <c r="F8" s="454" t="str">
        <f>IF('5.1-2 source'!H8&lt;&gt;"",'5.1-2 source'!H8,"")</f>
        <v>22 (10)</v>
      </c>
      <c r="G8" s="454" t="str">
        <f>IF('5.1-2 source'!I8&lt;&gt;"",'5.1-2 source'!I8,"")</f>
        <v>5 (10)</v>
      </c>
      <c r="H8" s="454">
        <f>IF('5.1-2 source'!J8&lt;&gt;"",'5.1-2 source'!J8,"")</f>
        <v>1803</v>
      </c>
      <c r="I8" s="454">
        <f>IF('5.1-2 source'!K8&lt;&gt;"",'5.1-2 source'!K8,"")</f>
        <v>2824</v>
      </c>
      <c r="J8" s="454">
        <f>IF('5.1-2 source'!L8&lt;&gt;"",'5.1-2 source'!L8,"")</f>
        <v>354</v>
      </c>
      <c r="K8" s="454">
        <f>IF('5.1-2 source'!M8&lt;&gt;"",'5.1-2 source'!M8,"")</f>
        <v>1546</v>
      </c>
    </row>
    <row r="9" spans="1:11" s="65" customFormat="1" ht="15" customHeight="1" x14ac:dyDescent="0.25">
      <c r="A9" s="293" t="s">
        <v>425</v>
      </c>
      <c r="B9" s="441">
        <f>IF('5.1-2 source'!B9&lt;&gt;"",'5.1-2 source'!B9,"")</f>
        <v>1641</v>
      </c>
      <c r="C9" s="441">
        <f>IF('5.1-2 source'!C9&lt;&gt;"",'5.1-2 source'!C9,"")</f>
        <v>2596</v>
      </c>
      <c r="D9" s="546" t="s">
        <v>275</v>
      </c>
      <c r="E9" s="546" t="s">
        <v>275</v>
      </c>
      <c r="F9" s="421" t="str">
        <f>IF('5.1-2 source'!H9&lt;&gt;"",'5.1-2 source'!H9,"")</f>
        <v>419 (10)</v>
      </c>
      <c r="G9" s="421" t="str">
        <f>IF('5.1-2 source'!I9&lt;&gt;"",'5.1-2 source'!I9,"")</f>
        <v>33 (10)</v>
      </c>
      <c r="H9" s="441">
        <f>IF('5.1-2 source'!J9&lt;&gt;"",'5.1-2 source'!J9,"")</f>
        <v>9680</v>
      </c>
      <c r="I9" s="441">
        <f>IF('5.1-2 source'!K9&lt;&gt;"",'5.1-2 source'!K9,"")</f>
        <v>5591</v>
      </c>
      <c r="J9" s="441">
        <f>IF('5.1-2 source'!L9&lt;&gt;"",'5.1-2 source'!L9,"")</f>
        <v>1665</v>
      </c>
      <c r="K9" s="441">
        <f>IF('5.1-2 source'!M9&lt;&gt;"",'5.1-2 source'!M9,"")</f>
        <v>2112</v>
      </c>
    </row>
    <row r="10" spans="1:11" s="65" customFormat="1" ht="15" customHeight="1" x14ac:dyDescent="0.25">
      <c r="A10" s="293" t="s">
        <v>552</v>
      </c>
      <c r="B10" s="441">
        <f>IF('5.1-2 source'!B10&lt;&gt;"",'5.1-2 source'!B10,"")</f>
        <v>102</v>
      </c>
      <c r="C10" s="441">
        <f>IF('5.1-2 source'!C10&lt;&gt;"",'5.1-2 source'!C10,"")</f>
        <v>2454</v>
      </c>
      <c r="D10" s="441">
        <f>IF('5.1-2 source'!F10&lt;&gt;"",'5.1-2 source'!F10,"")</f>
        <v>0</v>
      </c>
      <c r="E10" s="441">
        <f>IF('5.1-2 source'!G10&lt;&gt;"",'5.1-2 source'!G10,"")</f>
        <v>0</v>
      </c>
      <c r="F10" s="421" t="str">
        <f>IF('5.1-2 source'!H10&lt;&gt;"",'5.1-2 source'!H10,"")</f>
        <v>0 (10)</v>
      </c>
      <c r="G10" s="421" t="str">
        <f>IF('5.1-2 source'!I10&lt;&gt;"",'5.1-2 source'!I10,"")</f>
        <v>8 (10)</v>
      </c>
      <c r="H10" s="441">
        <f>IF('5.1-2 source'!J10&lt;&gt;"",'5.1-2 source'!J10,"")</f>
        <v>23</v>
      </c>
      <c r="I10" s="441">
        <f>IF('5.1-2 source'!K10&lt;&gt;"",'5.1-2 source'!K10,"")</f>
        <v>2519</v>
      </c>
      <c r="J10" s="441">
        <f>IF('5.1-2 source'!L10&lt;&gt;"",'5.1-2 source'!L10,"")</f>
        <v>4</v>
      </c>
      <c r="K10" s="441">
        <f>IF('5.1-2 source'!M10&lt;&gt;"",'5.1-2 source'!M10,"")</f>
        <v>1896</v>
      </c>
    </row>
    <row r="11" spans="1:11" s="65" customFormat="1" ht="15" customHeight="1" x14ac:dyDescent="0.25">
      <c r="A11" s="293" t="s">
        <v>623</v>
      </c>
      <c r="B11" s="441">
        <f>IF('5.1-2 source'!B11&lt;&gt;"",'5.1-2 source'!B11,"")</f>
        <v>4694</v>
      </c>
      <c r="C11" s="441">
        <f>IF('5.1-2 source'!C11&lt;&gt;"",'5.1-2 source'!C11,"")</f>
        <v>4212</v>
      </c>
      <c r="D11" s="546" t="s">
        <v>275</v>
      </c>
      <c r="E11" s="546" t="s">
        <v>275</v>
      </c>
      <c r="F11" s="546" t="s">
        <v>275</v>
      </c>
      <c r="G11" s="546" t="s">
        <v>275</v>
      </c>
      <c r="H11" s="441">
        <f>IF('5.1-2 source'!J11&lt;&gt;"",'5.1-2 source'!J11,"")</f>
        <v>2191</v>
      </c>
      <c r="I11" s="441">
        <f>IF('5.1-2 source'!K11&lt;&gt;"",'5.1-2 source'!K11,"")</f>
        <v>312</v>
      </c>
      <c r="J11" s="441">
        <f>IF('5.1-2 source'!L11&lt;&gt;"",'5.1-2 source'!L11,"")</f>
        <v>1572</v>
      </c>
      <c r="K11" s="441">
        <f>IF('5.1-2 source'!M11&lt;&gt;"",'5.1-2 source'!M11,"")</f>
        <v>9650</v>
      </c>
    </row>
    <row r="12" spans="1:11" s="65" customFormat="1" ht="15" customHeight="1" x14ac:dyDescent="0.25">
      <c r="A12" s="455"/>
      <c r="B12" s="456" t="s">
        <v>402</v>
      </c>
      <c r="C12" s="456" t="s">
        <v>402</v>
      </c>
      <c r="D12" s="456" t="s">
        <v>402</v>
      </c>
      <c r="E12" s="456" t="s">
        <v>402</v>
      </c>
      <c r="F12" s="456" t="s">
        <v>402</v>
      </c>
      <c r="G12" s="456" t="s">
        <v>402</v>
      </c>
      <c r="H12" s="456" t="s">
        <v>402</v>
      </c>
      <c r="I12" s="456" t="s">
        <v>402</v>
      </c>
      <c r="J12" s="456" t="s">
        <v>402</v>
      </c>
      <c r="K12" s="457" t="s">
        <v>402</v>
      </c>
    </row>
    <row r="13" spans="1:11" s="65" customFormat="1" ht="15" customHeight="1" x14ac:dyDescent="0.25">
      <c r="A13" s="455" t="s">
        <v>147</v>
      </c>
      <c r="B13" s="456" t="s">
        <v>402</v>
      </c>
      <c r="C13" s="456" t="s">
        <v>402</v>
      </c>
      <c r="D13" s="456" t="s">
        <v>402</v>
      </c>
      <c r="E13" s="456" t="s">
        <v>402</v>
      </c>
      <c r="F13" s="456" t="s">
        <v>402</v>
      </c>
      <c r="G13" s="456" t="s">
        <v>402</v>
      </c>
      <c r="H13" s="456" t="s">
        <v>402</v>
      </c>
      <c r="I13" s="456" t="s">
        <v>402</v>
      </c>
      <c r="J13" s="456" t="s">
        <v>402</v>
      </c>
      <c r="K13" s="457" t="s">
        <v>402</v>
      </c>
    </row>
    <row r="14" spans="1:11" s="65" customFormat="1" ht="15" customHeight="1" x14ac:dyDescent="0.25">
      <c r="A14" s="32" t="s">
        <v>137</v>
      </c>
      <c r="B14" s="431">
        <f>IF('5.1-2 source'!B14&lt;&gt;"",'5.1-2 source'!B14,"")</f>
        <v>61.882698300168393</v>
      </c>
      <c r="C14" s="431">
        <f>IF('5.1-2 source'!C14&lt;&gt;"",'5.1-2 source'!C14,"")</f>
        <v>61.871686265401657</v>
      </c>
      <c r="D14" s="431">
        <f>IF('5.1-2 source'!F14&lt;&gt;"",'5.1-2 source'!F14,"")</f>
        <v>45.416729844439985</v>
      </c>
      <c r="E14" s="431">
        <f>IF('5.1-2 source'!G14&lt;&gt;"",'5.1-2 source'!G14,"")</f>
        <v>41.721822916666717</v>
      </c>
      <c r="F14" s="442">
        <f>IF('5.1-2 source'!H14&lt;&gt;"",'5.1-2 source'!H14,"")</f>
        <v>59.588489769897841</v>
      </c>
      <c r="G14" s="442">
        <f>IF('5.1-2 source'!I14&lt;&gt;"",'5.1-2 source'!I14,"")</f>
        <v>59.228044283984111</v>
      </c>
      <c r="H14" s="431">
        <f>IF('5.1-2 source'!J14&lt;&gt;"",'5.1-2 source'!J14,"")</f>
        <v>61.260346984711525</v>
      </c>
      <c r="I14" s="431">
        <f>IF('5.1-2 source'!K14&lt;&gt;"",'5.1-2 source'!K14,"")</f>
        <v>61.913520387483644</v>
      </c>
      <c r="J14" s="431">
        <f>IF('5.1-2 source'!L14&lt;&gt;"",'5.1-2 source'!L14,"")</f>
        <v>60.596941697641299</v>
      </c>
      <c r="K14" s="431">
        <f>IF('5.1-2 source'!M14&lt;&gt;"",'5.1-2 source'!M14,"")</f>
        <v>59.92452254810901</v>
      </c>
    </row>
    <row r="15" spans="1:11" s="65" customFormat="1" ht="22.5" customHeight="1" x14ac:dyDescent="0.25">
      <c r="A15" s="70" t="s">
        <v>139</v>
      </c>
      <c r="B15" s="432">
        <f>IF('5.1-2 source'!B16&lt;&gt;"",'5.1-2 source'!B16,"")</f>
        <v>96.530718802575848</v>
      </c>
      <c r="C15" s="432">
        <f>IF('5.1-2 source'!C16&lt;&gt;"",'5.1-2 source'!C16,"")</f>
        <v>98.023855450143685</v>
      </c>
      <c r="D15" s="432">
        <f>IF('5.1-2 source'!F16&lt;&gt;"",'5.1-2 source'!F16,"")</f>
        <v>97.791434607259461</v>
      </c>
      <c r="E15" s="432">
        <f>IF('5.1-2 source'!G16&lt;&gt;"",'5.1-2 source'!G16,"")</f>
        <v>99.544270833333329</v>
      </c>
      <c r="F15" s="443">
        <f>IF('5.1-2 source'!H16&lt;&gt;"",'5.1-2 source'!H16,"")</f>
        <v>83.596214511041012</v>
      </c>
      <c r="G15" s="443">
        <f>IF('5.1-2 source'!I16&lt;&gt;"",'5.1-2 source'!I16,"")</f>
        <v>49.720670391061454</v>
      </c>
      <c r="H15" s="432">
        <f>IF('5.1-2 source'!J16&lt;&gt;"",'5.1-2 source'!J16,"")</f>
        <v>98.153117600631418</v>
      </c>
      <c r="I15" s="432">
        <f>IF('5.1-2 source'!K16&lt;&gt;"",'5.1-2 source'!K16,"")</f>
        <v>98.127431906614788</v>
      </c>
      <c r="J15" s="432">
        <f>IF('5.1-2 source'!L16&lt;&gt;"",'5.1-2 source'!L16,"")</f>
        <v>96.528508310540715</v>
      </c>
      <c r="K15" s="432">
        <f>IF('5.1-2 source'!M16&lt;&gt;"",'5.1-2 source'!M16,"")</f>
        <v>96.963242121361077</v>
      </c>
    </row>
    <row r="16" spans="1:11" s="65" customFormat="1" ht="15" customHeight="1" x14ac:dyDescent="0.25">
      <c r="A16" s="70" t="s">
        <v>99</v>
      </c>
      <c r="B16" s="431">
        <f>IF('5.1-2 source'!B17&lt;&gt;"",'5.1-2 source'!B17,"")</f>
        <v>142.46236352033401</v>
      </c>
      <c r="C16" s="431">
        <f>IF('5.1-2 source'!C17&lt;&gt;"",'5.1-2 source'!C17,"")</f>
        <v>135.46142502853945</v>
      </c>
      <c r="D16" s="431">
        <f>IF('5.1-2 source'!F17&lt;&gt;"",'5.1-2 source'!F17,"")</f>
        <v>98.724906856155272</v>
      </c>
      <c r="E16" s="431">
        <f>IF('5.1-2 source'!G17&lt;&gt;"",'5.1-2 source'!G17,"")</f>
        <v>80.291067708333273</v>
      </c>
      <c r="F16" s="542">
        <f>IF('5.1-2 source'!H17&lt;&gt;"",'5.1-2 source'!H17,"")</f>
        <v>129.22610410094637</v>
      </c>
      <c r="G16" s="542">
        <f>IF('5.1-2 source'!I17&lt;&gt;"",'5.1-2 source'!I17,"")</f>
        <v>124.64022346368716</v>
      </c>
      <c r="H16" s="431">
        <f>IF('5.1-2 source'!J17&lt;&gt;"",'5.1-2 source'!J17,"")</f>
        <v>119.44268671986883</v>
      </c>
      <c r="I16" s="431">
        <f>IF('5.1-2 source'!K17&lt;&gt;"",'5.1-2 source'!K17,"")</f>
        <v>101.69238520500092</v>
      </c>
      <c r="J16" s="431">
        <f>IF('5.1-2 source'!L17&lt;&gt;"",'5.1-2 source'!L17,"")</f>
        <v>132.91765902237213</v>
      </c>
      <c r="K16" s="431">
        <f>IF('5.1-2 source'!M17&lt;&gt;"",'5.1-2 source'!M17,"")</f>
        <v>119.54892948822963</v>
      </c>
    </row>
    <row r="17" spans="1:11" s="65" customFormat="1" ht="15" customHeight="1" x14ac:dyDescent="0.25">
      <c r="A17" s="70" t="s">
        <v>100</v>
      </c>
      <c r="B17" s="431">
        <f>IF('5.1-2 source'!B18&lt;&gt;"",'5.1-2 source'!B18,"")</f>
        <v>5.8335249753437424</v>
      </c>
      <c r="C17" s="431">
        <f>IF('5.1-2 source'!C18&lt;&gt;"",'5.1-2 source'!C18,"")</f>
        <v>8.5059087509349212</v>
      </c>
      <c r="D17" s="431">
        <f>IF('5.1-2 source'!F18&lt;&gt;"",'5.1-2 source'!F18,"")</f>
        <v>34.568709429613975</v>
      </c>
      <c r="E17" s="431">
        <f>IF('5.1-2 source'!G18&lt;&gt;"",'5.1-2 source'!G18,"")</f>
        <v>20.257753906250027</v>
      </c>
      <c r="F17" s="542">
        <f>IF('5.1-2 source'!H18&lt;&gt;"",'5.1-2 source'!H18,"")</f>
        <v>7.5232104958518189</v>
      </c>
      <c r="G17" s="542">
        <f>IF('5.1-2 source'!I18&lt;&gt;"",'5.1-2 source'!I18,"")</f>
        <v>7.8904754230459302</v>
      </c>
      <c r="H17" s="431">
        <f>IF('5.1-2 source'!J18&lt;&gt;"",'5.1-2 source'!J18,"")</f>
        <v>1.9949545441258132</v>
      </c>
      <c r="I17" s="431">
        <f>IF('5.1-2 source'!K18&lt;&gt;"",'5.1-2 source'!K18,"")</f>
        <v>6.3071117506124761</v>
      </c>
      <c r="J17" s="431">
        <f>IF('5.1-2 source'!L18&lt;&gt;"",'5.1-2 source'!L18,"")</f>
        <v>1.426390349954415</v>
      </c>
      <c r="K17" s="431">
        <f>IF('5.1-2 source'!M18&lt;&gt;"",'5.1-2 source'!M18,"")</f>
        <v>6.988825471383227</v>
      </c>
    </row>
    <row r="18" spans="1:11" s="65" customFormat="1" ht="15" customHeight="1" x14ac:dyDescent="0.25">
      <c r="A18" s="70" t="s">
        <v>101</v>
      </c>
      <c r="B18" s="431">
        <f>IF('5.1-2 source'!B19&lt;&gt;"",'5.1-2 source'!B19,"")</f>
        <v>171.61624058394094</v>
      </c>
      <c r="C18" s="431">
        <f>IF('5.1-2 source'!C19&lt;&gt;"",'5.1-2 source'!C19,"")</f>
        <v>170.56250551963404</v>
      </c>
      <c r="D18" s="431">
        <f>IF('5.1-2 source'!F19&lt;&gt;"",'5.1-2 source'!F19,"")</f>
        <v>134.77094917859526</v>
      </c>
      <c r="E18" s="431">
        <f>IF('5.1-2 source'!G19&lt;&gt;"",'5.1-2 source'!G19,"")</f>
        <v>102.98886067708361</v>
      </c>
      <c r="F18" s="542">
        <f>IF('5.1-2 source'!H19&lt;&gt;"",'5.1-2 source'!H19,"")</f>
        <v>171.78263988522238</v>
      </c>
      <c r="G18" s="542">
        <f>IF('5.1-2 source'!I19&lt;&gt;"",'5.1-2 source'!I19,"")</f>
        <v>173.30158730158729</v>
      </c>
      <c r="H18" s="431">
        <f>IF('5.1-2 source'!J19&lt;&gt;"",'5.1-2 source'!J19,"")</f>
        <v>171.29103684210529</v>
      </c>
      <c r="I18" s="431">
        <f>IF('5.1-2 source'!K19&lt;&gt;"",'5.1-2 source'!K19,"")</f>
        <v>172.54610437696789</v>
      </c>
      <c r="J18" s="431">
        <f>IF('5.1-2 source'!L19&lt;&gt;"",'5.1-2 source'!L19,"")</f>
        <v>171.68364912280703</v>
      </c>
      <c r="K18" s="431">
        <f>IF('5.1-2 source'!M19&lt;&gt;"",'5.1-2 source'!M19,"")</f>
        <v>173.15910451658348</v>
      </c>
    </row>
    <row r="19" spans="1:11" s="65" customFormat="1" ht="15" customHeight="1" x14ac:dyDescent="0.25">
      <c r="A19" s="455"/>
      <c r="B19" s="456" t="s">
        <v>402</v>
      </c>
      <c r="C19" s="456" t="s">
        <v>402</v>
      </c>
      <c r="D19" s="456" t="s">
        <v>402</v>
      </c>
      <c r="E19" s="456" t="s">
        <v>402</v>
      </c>
      <c r="F19" s="456" t="s">
        <v>402</v>
      </c>
      <c r="G19" s="456" t="s">
        <v>402</v>
      </c>
      <c r="H19" s="456" t="s">
        <v>402</v>
      </c>
      <c r="I19" s="456" t="s">
        <v>402</v>
      </c>
      <c r="J19" s="456" t="s">
        <v>402</v>
      </c>
      <c r="K19" s="457" t="s">
        <v>402</v>
      </c>
    </row>
    <row r="20" spans="1:11" s="65" customFormat="1" ht="15" customHeight="1" x14ac:dyDescent="0.25">
      <c r="A20" s="455" t="s">
        <v>533</v>
      </c>
      <c r="B20" s="456" t="s">
        <v>402</v>
      </c>
      <c r="C20" s="456" t="s">
        <v>402</v>
      </c>
      <c r="D20" s="456" t="s">
        <v>402</v>
      </c>
      <c r="E20" s="456" t="s">
        <v>402</v>
      </c>
      <c r="F20" s="456" t="s">
        <v>402</v>
      </c>
      <c r="G20" s="456" t="s">
        <v>402</v>
      </c>
      <c r="H20" s="456" t="s">
        <v>402</v>
      </c>
      <c r="I20" s="456" t="s">
        <v>402</v>
      </c>
      <c r="J20" s="456" t="s">
        <v>402</v>
      </c>
      <c r="K20" s="457" t="s">
        <v>402</v>
      </c>
    </row>
    <row r="21" spans="1:11" s="65" customFormat="1" ht="15" customHeight="1" x14ac:dyDescent="0.25">
      <c r="A21" s="32" t="s">
        <v>291</v>
      </c>
      <c r="B21" s="431">
        <f>IF('5.1-2 source'!B22&lt;&gt;"",'5.1-2 source'!B22,"")</f>
        <v>15.785809595637291</v>
      </c>
      <c r="C21" s="431">
        <f>IF('5.1-2 source'!C22&lt;&gt;"",'5.1-2 source'!C22,"")</f>
        <v>17.93882612289887</v>
      </c>
      <c r="D21" s="431">
        <f>IF('5.1-2 source'!F22&lt;&gt;"",'5.1-2 source'!F22,"")</f>
        <v>8.3157288265796048</v>
      </c>
      <c r="E21" s="431">
        <f>IF('5.1-2 source'!G22&lt;&gt;"",'5.1-2 source'!G22,"")</f>
        <v>22.8515625</v>
      </c>
      <c r="F21" s="431">
        <f>IF('5.1-2 source'!H22&lt;&gt;"",'5.1-2 source'!H22,"")</f>
        <v>6.8501170960187352</v>
      </c>
      <c r="G21" s="431">
        <f>IF('5.1-2 source'!I22&lt;&gt;"",'5.1-2 source'!I22,"")</f>
        <v>13.596491228070175</v>
      </c>
      <c r="H21" s="432">
        <f>IF('5.1-2 source'!J22&lt;&gt;"",'5.1-2 source'!J22,"")</f>
        <v>6.0510392002104707</v>
      </c>
      <c r="I21" s="432">
        <f>IF('5.1-2 source'!K22&lt;&gt;"",'5.1-2 source'!K22,"")</f>
        <v>11.255674448767834</v>
      </c>
      <c r="J21" s="432">
        <f>IF('5.1-2 source'!L22&lt;&gt;"",'5.1-2 source'!L22,"")</f>
        <v>8.4998948032821371</v>
      </c>
      <c r="K21" s="432">
        <f>IF('5.1-2 source'!M22&lt;&gt;"",'5.1-2 source'!M22,"")</f>
        <v>8.0069910972745646</v>
      </c>
    </row>
    <row r="22" spans="1:11" s="65" customFormat="1" ht="15" customHeight="1" x14ac:dyDescent="0.25">
      <c r="A22" s="32" t="s">
        <v>292</v>
      </c>
      <c r="B22" s="431">
        <f>IF('5.1-2 source'!B23&lt;&gt;"",'5.1-2 source'!B23,"")</f>
        <v>-214.76953325983092</v>
      </c>
      <c r="C22" s="431">
        <f>IF('5.1-2 source'!C23&lt;&gt;"",'5.1-2 source'!C23,"")</f>
        <v>-200.37859776168537</v>
      </c>
      <c r="D22" s="431">
        <f>IF('5.1-2 source'!F23&lt;&gt;"",'5.1-2 source'!F23,"")</f>
        <v>-87.909203233256463</v>
      </c>
      <c r="E22" s="431">
        <f>IF('5.1-2 source'!G23&lt;&gt;"",'5.1-2 source'!G23,"")</f>
        <v>-69.665014245014206</v>
      </c>
      <c r="F22" s="431">
        <f>IF('5.1-2 source'!H23&lt;&gt;"",'5.1-2 source'!H23,"")</f>
        <v>-113.60960991135239</v>
      </c>
      <c r="G22" s="431">
        <f>IF('5.1-2 source'!I23&lt;&gt;"",'5.1-2 source'!I23,"")</f>
        <v>-139.4434405828768</v>
      </c>
      <c r="H22" s="431">
        <f>IF('5.1-2 source'!J23&lt;&gt;"",'5.1-2 source'!J23,"")</f>
        <v>-115.14467850152791</v>
      </c>
      <c r="I22" s="431">
        <f>IF('5.1-2 source'!K23&lt;&gt;"",'5.1-2 source'!K23,"")</f>
        <v>-107.26755640526524</v>
      </c>
      <c r="J22" s="431">
        <f>IF('5.1-2 source'!L23&lt;&gt;"",'5.1-2 source'!L23,"")</f>
        <v>-131.90001545672621</v>
      </c>
      <c r="K22" s="431">
        <f>IF('5.1-2 source'!M23&lt;&gt;"",'5.1-2 source'!M23,"")</f>
        <v>-123.35617912326012</v>
      </c>
    </row>
    <row r="23" spans="1:11" s="65" customFormat="1" ht="15" customHeight="1" x14ac:dyDescent="0.25">
      <c r="A23" s="32" t="s">
        <v>283</v>
      </c>
      <c r="B23" s="431">
        <f>IF('5.1-2 source'!B24&lt;&gt;"",'5.1-2 source'!B24,"")</f>
        <v>9.6169606762219768</v>
      </c>
      <c r="C23" s="431">
        <f>IF('5.1-2 source'!C24&lt;&gt;"",'5.1-2 source'!C24,"")</f>
        <v>11.318493526442834</v>
      </c>
      <c r="D23" s="431">
        <f>IF('5.1-2 source'!F24&lt;&gt;"",'5.1-2 source'!F24,"")</f>
        <v>7.6231235565819864</v>
      </c>
      <c r="E23" s="431">
        <f>IF('5.1-2 source'!G24&lt;&gt;"",'5.1-2 source'!G24,"")</f>
        <v>8.0438034188034191</v>
      </c>
      <c r="F23" s="431">
        <f>IF('5.1-2 source'!H24&lt;&gt;"",'5.1-2 source'!H24,"")</f>
        <v>7.0192307692307692</v>
      </c>
      <c r="G23" s="431">
        <f>IF('5.1-2 source'!I24&lt;&gt;"",'5.1-2 source'!I24,"")</f>
        <v>10.92741935483871</v>
      </c>
      <c r="H23" s="432">
        <f>IF('5.1-2 source'!J24&lt;&gt;"",'5.1-2 source'!J24,"")</f>
        <v>10.2925</v>
      </c>
      <c r="I23" s="432">
        <f>IF('5.1-2 source'!K24&lt;&gt;"",'5.1-2 source'!K24,"")</f>
        <v>13.073379546272957</v>
      </c>
      <c r="J23" s="432">
        <f>IF('5.1-2 source'!L24&lt;&gt;"",'5.1-2 source'!L24,"")</f>
        <v>9.3462252475247531</v>
      </c>
      <c r="K23" s="432">
        <f>IF('5.1-2 source'!M24&lt;&gt;"",'5.1-2 source'!M24,"")</f>
        <v>10.88881309686221</v>
      </c>
    </row>
    <row r="24" spans="1:11" s="65" customFormat="1" ht="15" customHeight="1" x14ac:dyDescent="0.25">
      <c r="A24" s="32" t="s">
        <v>534</v>
      </c>
      <c r="B24" s="431">
        <f>IF('5.1-2 source'!B25&lt;&gt;"",'5.1-2 source'!B25,"")</f>
        <v>-7.0126547999999991</v>
      </c>
      <c r="C24" s="431">
        <f>IF('5.1-2 source'!C25&lt;&gt;"",'5.1-2 source'!C25,"")</f>
        <v>-10.957503240000001</v>
      </c>
      <c r="D24" s="431">
        <f>IF('5.1-2 source'!F25&lt;&gt;"",'5.1-2 source'!F25,"")</f>
        <v>-0.91355244000000113</v>
      </c>
      <c r="E24" s="431">
        <f>IF('5.1-2 source'!G25&lt;&gt;"",'5.1-2 source'!G25,"")</f>
        <v>-0.29342903999999986</v>
      </c>
      <c r="F24" s="431">
        <f>IF('5.1-2 source'!H25&lt;&gt;"",'5.1-2 source'!H25,"")</f>
        <v>-0.15950789231553877</v>
      </c>
      <c r="G24" s="431">
        <f>IF('5.1-2 source'!I25&lt;&gt;"",'5.1-2 source'!I25,"")</f>
        <v>-5.1872959896830176E-2</v>
      </c>
      <c r="H24" s="431">
        <f>IF('5.1-2 source'!J25&lt;&gt;"",'5.1-2 source'!J25,"")</f>
        <v>-1.5889965633210852</v>
      </c>
      <c r="I24" s="431">
        <f>IF('5.1-2 source'!K25&lt;&gt;"",'5.1-2 source'!K25,"")</f>
        <v>-3.5745840496490588</v>
      </c>
      <c r="J24" s="431">
        <f>IF('5.1-2 source'!L25&lt;&gt;"",'5.1-2 source'!L25,"")</f>
        <v>-0.63945127493420872</v>
      </c>
      <c r="K24" s="431">
        <f>IF('5.1-2 source'!M25&lt;&gt;"",'5.1-2 source'!M25,"")</f>
        <v>-2.170081903136392</v>
      </c>
    </row>
    <row r="25" spans="1:11" s="65" customFormat="1" ht="15" customHeight="1" x14ac:dyDescent="0.25">
      <c r="A25" s="32" t="s">
        <v>284</v>
      </c>
      <c r="B25" s="432">
        <f>IF('5.1-2 source'!B26&lt;&gt;"",'5.1-2 source'!B26,"")</f>
        <v>36.009746475604807</v>
      </c>
      <c r="C25" s="432">
        <f>IF('5.1-2 source'!C26&lt;&gt;"",'5.1-2 source'!C26,"")</f>
        <v>35.582411526197696</v>
      </c>
      <c r="D25" s="546" t="s">
        <v>275</v>
      </c>
      <c r="E25" s="546" t="s">
        <v>275</v>
      </c>
      <c r="F25" s="431">
        <f>IF('5.1-2 source'!H26&lt;&gt;"",'5.1-2 source'!H26,"")</f>
        <v>6.8508923431203224</v>
      </c>
      <c r="G25" s="431">
        <f>IF('5.1-2 source'!I26&lt;&gt;"",'5.1-2 source'!I26,"")</f>
        <v>12.875536480686696</v>
      </c>
      <c r="H25" s="432">
        <f>IF('5.1-2 source'!J26&lt;&gt;"",'5.1-2 source'!J26,"")</f>
        <v>19.373848987108655</v>
      </c>
      <c r="I25" s="432">
        <f>IF('5.1-2 source'!K26&lt;&gt;"",'5.1-2 source'!K26,"")</f>
        <v>24.290693904020753</v>
      </c>
      <c r="J25" s="432">
        <f>IF('5.1-2 source'!L26&lt;&gt;"",'5.1-2 source'!L26,"")</f>
        <v>16.873553545129393</v>
      </c>
      <c r="K25" s="432">
        <f>IF('5.1-2 source'!M26&lt;&gt;"",'5.1-2 source'!M26,"")</f>
        <v>12.813370473537605</v>
      </c>
    </row>
    <row r="26" spans="1:11" s="65" customFormat="1" ht="15" customHeight="1" x14ac:dyDescent="0.25">
      <c r="A26" s="32" t="s">
        <v>293</v>
      </c>
      <c r="B26" s="431">
        <f>IF('5.1-2 source'!B27&lt;&gt;"",'5.1-2 source'!B27,"")</f>
        <v>296.72786370227112</v>
      </c>
      <c r="C26" s="431">
        <f>IF('5.1-2 source'!C27&lt;&gt;"",'5.1-2 source'!C27,"")</f>
        <v>211.67353910830877</v>
      </c>
      <c r="D26" s="546" t="s">
        <v>275</v>
      </c>
      <c r="E26" s="546" t="s">
        <v>275</v>
      </c>
      <c r="F26" s="444">
        <f>IF('5.1-2 source'!H27&lt;&gt;"",'5.1-2 source'!H27,"")</f>
        <v>161.54224806322236</v>
      </c>
      <c r="G26" s="444">
        <f>IF('5.1-2 source'!I27&lt;&gt;"",'5.1-2 source'!I27,"")</f>
        <v>167.1613848178109</v>
      </c>
      <c r="H26" s="431">
        <f>IF('5.1-2 source'!J27&lt;&gt;"",'5.1-2 source'!J27,"")</f>
        <v>174.77631237018673</v>
      </c>
      <c r="I26" s="431">
        <f>IF('5.1-2 source'!K27&lt;&gt;"",'5.1-2 source'!K27,"")</f>
        <v>138.77573176043308</v>
      </c>
      <c r="J26" s="431">
        <f>IF('5.1-2 source'!L27&lt;&gt;"",'5.1-2 source'!L27,"")</f>
        <v>203.83922538979249</v>
      </c>
      <c r="K26" s="431">
        <f>IF('5.1-2 source'!M27&lt;&gt;"",'5.1-2 source'!M27,"")</f>
        <v>151.49581158926642</v>
      </c>
    </row>
    <row r="27" spans="1:11" s="65" customFormat="1" ht="15" customHeight="1" x14ac:dyDescent="0.25">
      <c r="A27" s="32" t="s">
        <v>286</v>
      </c>
      <c r="B27" s="432">
        <f>IF('5.1-2 source'!B28&lt;&gt;"",'5.1-2 source'!B28,"")</f>
        <v>10.579909779281456</v>
      </c>
      <c r="C27" s="432">
        <f>IF('5.1-2 source'!C28&lt;&gt;"",'5.1-2 source'!C28,"")</f>
        <v>9.3578105985175348</v>
      </c>
      <c r="D27" s="546" t="s">
        <v>275</v>
      </c>
      <c r="E27" s="546" t="s">
        <v>275</v>
      </c>
      <c r="F27" s="431">
        <f>IF('5.1-2 source'!H28&lt;&gt;"",'5.1-2 source'!H28,"")</f>
        <v>8.7920168067226889</v>
      </c>
      <c r="G27" s="431">
        <f>IF('5.1-2 source'!I28&lt;&gt;"",'5.1-2 source'!I28,"")</f>
        <v>8.2916666666666661</v>
      </c>
      <c r="H27" s="432">
        <f>IF('5.1-2 source'!J28&lt;&gt;"",'5.1-2 source'!J28,"")</f>
        <v>10.055676262900597</v>
      </c>
      <c r="I27" s="432">
        <f>IF('5.1-2 source'!K28&lt;&gt;"",'5.1-2 source'!K28,"")</f>
        <v>9.8262556315701648</v>
      </c>
      <c r="J27" s="432">
        <f>IF('5.1-2 source'!L28&lt;&gt;"",'5.1-2 source'!L28,"")</f>
        <v>9.579177057356608</v>
      </c>
      <c r="K27" s="432">
        <f>IF('5.1-2 source'!M28&lt;&gt;"",'5.1-2 source'!M28,"")</f>
        <v>8.0717178175618081</v>
      </c>
    </row>
    <row r="28" spans="1:11" s="65" customFormat="1" ht="15" customHeight="1" x14ac:dyDescent="0.25">
      <c r="A28" s="32" t="s">
        <v>535</v>
      </c>
      <c r="B28" s="431">
        <f>IF('5.1-2 source'!B29&lt;&gt;"",'5.1-2 source'!B29,"")</f>
        <v>22.101478199999963</v>
      </c>
      <c r="C28" s="431">
        <f>IF('5.1-2 source'!C29&lt;&gt;"",'5.1-2 source'!C29,"")</f>
        <v>22.959805440000036</v>
      </c>
      <c r="D28" s="546" t="s">
        <v>275</v>
      </c>
      <c r="E28" s="546" t="s">
        <v>275</v>
      </c>
      <c r="F28" s="431">
        <f>IF('5.1-2 source'!H29&lt;&gt;"",'5.1-2 source'!H29,"")</f>
        <v>0.23068233023428156</v>
      </c>
      <c r="G28" s="431">
        <f>IF('5.1-2 source'!I29&lt;&gt;"",'5.1-2 source'!I29,"")</f>
        <v>6.0178098534411924E-2</v>
      </c>
      <c r="H28" s="431">
        <f>IF('5.1-2 source'!J29&lt;&gt;"",'5.1-2 source'!J29,"")</f>
        <v>7.7223165857643297</v>
      </c>
      <c r="I28" s="431">
        <f>IF('5.1-2 source'!K29&lt;&gt;"",'5.1-2 source'!K29,"")</f>
        <v>9.9801955252833068</v>
      </c>
      <c r="J28" s="431">
        <f>IF('5.1-2 source'!L29&lt;&gt;"",'5.1-2 source'!L29,"")</f>
        <v>1.9617487051513629</v>
      </c>
      <c r="K28" s="431">
        <f>IF('5.1-2 source'!M29&lt;&gt;"",'5.1-2 source'!M29,"")</f>
        <v>4.2649100878610273</v>
      </c>
    </row>
    <row r="29" spans="1:11" s="65" customFormat="1" ht="15" customHeight="1" x14ac:dyDescent="0.25">
      <c r="A29" s="455"/>
      <c r="B29" s="456" t="s">
        <v>402</v>
      </c>
      <c r="C29" s="456" t="s">
        <v>402</v>
      </c>
      <c r="D29" s="456" t="s">
        <v>402</v>
      </c>
      <c r="E29" s="456" t="s">
        <v>402</v>
      </c>
      <c r="F29" s="456" t="s">
        <v>402</v>
      </c>
      <c r="G29" s="456" t="s">
        <v>402</v>
      </c>
      <c r="H29" s="456" t="s">
        <v>402</v>
      </c>
      <c r="I29" s="456" t="s">
        <v>402</v>
      </c>
      <c r="J29" s="456" t="s">
        <v>402</v>
      </c>
      <c r="K29" s="457" t="s">
        <v>402</v>
      </c>
    </row>
    <row r="30" spans="1:11" s="65" customFormat="1" ht="15" customHeight="1" x14ac:dyDescent="0.25">
      <c r="A30" s="455" t="s">
        <v>102</v>
      </c>
      <c r="B30" s="456" t="s">
        <v>402</v>
      </c>
      <c r="C30" s="456" t="s">
        <v>402</v>
      </c>
      <c r="D30" s="456" t="s">
        <v>402</v>
      </c>
      <c r="E30" s="456" t="s">
        <v>402</v>
      </c>
      <c r="F30" s="456" t="s">
        <v>402</v>
      </c>
      <c r="G30" s="456" t="s">
        <v>402</v>
      </c>
      <c r="H30" s="456" t="s">
        <v>402</v>
      </c>
      <c r="I30" s="456" t="s">
        <v>402</v>
      </c>
      <c r="J30" s="456" t="s">
        <v>402</v>
      </c>
      <c r="K30" s="457" t="s">
        <v>402</v>
      </c>
    </row>
    <row r="31" spans="1:11" s="65" customFormat="1" ht="15" customHeight="1" x14ac:dyDescent="0.25">
      <c r="A31" s="14" t="s">
        <v>536</v>
      </c>
      <c r="B31" s="431">
        <f>IF('5.1-2 source'!B32&lt;&gt;"",'5.1-2 source'!B32,"")</f>
        <v>68.753374802671587</v>
      </c>
      <c r="C31" s="431">
        <f>IF('5.1-2 source'!C32&lt;&gt;"",'5.1-2 source'!C32,"")</f>
        <v>66.80743734247848</v>
      </c>
      <c r="D31" s="431">
        <f>IF('5.1-2 source'!F32&lt;&gt;"",'5.1-2 source'!F32,"")</f>
        <v>66.842057856977377</v>
      </c>
      <c r="E31" s="431">
        <f>IF('5.1-2 source'!G32&lt;&gt;"",'5.1-2 source'!G32,"")</f>
        <v>53.329033585222476</v>
      </c>
      <c r="F31" s="431">
        <f>IF('5.1-2 source'!H32&lt;&gt;"",'5.1-2 source'!H32,"")</f>
        <v>64.763431883872244</v>
      </c>
      <c r="G31" s="431">
        <f>IF('5.1-2 source'!I32&lt;&gt;"",'5.1-2 source'!I32,"")</f>
        <v>62.286484560055889</v>
      </c>
      <c r="H31" s="432">
        <f>IF('5.1-2 source'!J32&lt;&gt;"",'5.1-2 source'!J32,"")</f>
        <v>55.49418127822284</v>
      </c>
      <c r="I31" s="432">
        <f>IF('5.1-2 source'!K32&lt;&gt;"",'5.1-2 source'!K32,"")</f>
        <v>49.742185901361786</v>
      </c>
      <c r="J31" s="432">
        <f>IF('5.1-2 source'!L32&lt;&gt;"",'5.1-2 source'!L32,"")</f>
        <v>60.901666081632804</v>
      </c>
      <c r="K31" s="432">
        <f>IF('5.1-2 source'!M32&lt;&gt;"",'5.1-2 source'!M32,"")</f>
        <v>57.351049280381382</v>
      </c>
    </row>
    <row r="32" spans="1:11" s="65" customFormat="1" ht="15" customHeight="1" x14ac:dyDescent="0.25">
      <c r="A32" s="32" t="s">
        <v>553</v>
      </c>
      <c r="B32" s="431">
        <f>IF('5.1-2 source'!B34&lt;&gt;"",'5.1-2 source'!B34,"")</f>
        <v>28.020643594414086</v>
      </c>
      <c r="C32" s="431">
        <f>IF('5.1-2 source'!C34&lt;&gt;"",'5.1-2 source'!C34,"")</f>
        <v>27.447010701152749</v>
      </c>
      <c r="D32" s="431">
        <f>IF('5.1-2 source'!F34&lt;&gt;"",'5.1-2 source'!F34,"")</f>
        <v>50.057856977551495</v>
      </c>
      <c r="E32" s="431">
        <f>IF('5.1-2 source'!G34&lt;&gt;"",'5.1-2 source'!G34,"")</f>
        <v>20.235096557514694</v>
      </c>
      <c r="F32" s="431">
        <f>IF('5.1-2 source'!H34&lt;&gt;"",'5.1-2 source'!H34,"")</f>
        <v>9.0856144437973203</v>
      </c>
      <c r="G32" s="431">
        <f>IF('5.1-2 source'!I34&lt;&gt;"",'5.1-2 source'!I34,"")</f>
        <v>11.637931034482758</v>
      </c>
      <c r="H32" s="432">
        <f>IF('5.1-2 source'!J34&lt;&gt;"",'5.1-2 source'!J34,"")</f>
        <v>15.169692186266772</v>
      </c>
      <c r="I32" s="432">
        <f>IF('5.1-2 source'!K34&lt;&gt;"",'5.1-2 source'!K34,"")</f>
        <v>11.365110246433204</v>
      </c>
      <c r="J32" s="432">
        <f>IF('5.1-2 source'!L34&lt;&gt;"",'5.1-2 source'!L34,"")</f>
        <v>16.452766673679783</v>
      </c>
      <c r="K32" s="432">
        <f>IF('5.1-2 source'!M34&lt;&gt;"",'5.1-2 source'!M34,"")</f>
        <v>16.101370910481183</v>
      </c>
    </row>
    <row r="33" spans="1:11" s="65" customFormat="1" ht="15" customHeight="1" x14ac:dyDescent="0.25">
      <c r="A33" s="32" t="s">
        <v>538</v>
      </c>
      <c r="B33" s="433">
        <f>IF('5.1-2 source'!B36&lt;&gt;"",'5.1-2 source'!B36,"")</f>
        <v>759.17170613236192</v>
      </c>
      <c r="C33" s="433">
        <f>IF('5.1-2 source'!C36&lt;&gt;"",'5.1-2 source'!C36,"")</f>
        <v>668.35582365822415</v>
      </c>
      <c r="D33" s="433">
        <f>IF('5.1-2 source'!F36&lt;&gt;"",'5.1-2 source'!F36,"")</f>
        <v>574.553922703078</v>
      </c>
      <c r="E33" s="433">
        <f>IF('5.1-2 source'!G36&lt;&gt;"",'5.1-2 source'!G36,"")</f>
        <v>496.5004198152813</v>
      </c>
      <c r="F33" s="433" t="str">
        <f>IF('5.1-2 source'!H36&lt;&gt;"",'5.1-2 source'!H36,"")</f>
        <v>(12)</v>
      </c>
      <c r="G33" s="433" t="str">
        <f>IF('5.1-2 source'!I36&lt;&gt;"",'5.1-2 source'!I36,"")</f>
        <v>(12)</v>
      </c>
      <c r="H33" s="433">
        <f>IF('5.1-2 source'!J36&lt;&gt;"",'5.1-2 source'!J36,"")</f>
        <v>476.25477505919497</v>
      </c>
      <c r="I33" s="433">
        <f>IF('5.1-2 source'!K36&lt;&gt;"",'5.1-2 source'!K36,"")</f>
        <v>453.15851977950712</v>
      </c>
      <c r="J33" s="433">
        <f>IF('5.1-2 source'!L36&lt;&gt;"",'5.1-2 source'!L36,"")</f>
        <v>497.2444771723122</v>
      </c>
      <c r="K33" s="433">
        <f>IF('5.1-2 source'!M36&lt;&gt;"",'5.1-2 source'!M36,"")</f>
        <v>487.20154022611831</v>
      </c>
    </row>
    <row r="34" spans="1:11" s="65" customFormat="1" ht="15" customHeight="1" x14ac:dyDescent="0.25">
      <c r="A34" s="32" t="s">
        <v>103</v>
      </c>
      <c r="B34" s="432">
        <f>IF('5.1-2 source'!B37&lt;&gt;"",'5.1-2 source'!B37,"")</f>
        <v>4.4497302314787959</v>
      </c>
      <c r="C34" s="432">
        <f>IF('5.1-2 source'!C37&lt;&gt;"",'5.1-2 source'!C37,"")</f>
        <v>4.7238515136007555</v>
      </c>
      <c r="D34" s="432">
        <f>IF('5.1-2 source'!F37&lt;&gt;"",'5.1-2 source'!F37,"")</f>
        <v>17.015555982331477</v>
      </c>
      <c r="E34" s="432">
        <f>IF('5.1-2 source'!G37&lt;&gt;"",'5.1-2 source'!G37,"")</f>
        <v>22.4609375</v>
      </c>
      <c r="F34" s="431">
        <f>IF('5.1-2 source'!H37&lt;&gt;"",'5.1-2 source'!H37,"")</f>
        <v>1.1514104778353482</v>
      </c>
      <c r="G34" s="431">
        <f>IF('5.1-2 source'!I37&lt;&gt;"",'5.1-2 source'!I37,"")</f>
        <v>0.42918454935622319</v>
      </c>
      <c r="H34" s="432">
        <f>IF('5.1-2 source'!J37&lt;&gt;"",'5.1-2 source'!J37,"")</f>
        <v>26.412905946857865</v>
      </c>
      <c r="I34" s="432">
        <f>IF('5.1-2 source'!K37&lt;&gt;"",'5.1-2 source'!K37,"")</f>
        <v>29.929706228922026</v>
      </c>
      <c r="J34" s="432">
        <f>IF('5.1-2 source'!L37&lt;&gt;"",'5.1-2 source'!L37,"")</f>
        <v>19.881931267130508</v>
      </c>
      <c r="K34" s="432">
        <f>IF('5.1-2 source'!M37&lt;&gt;"",'5.1-2 source'!M37,"")</f>
        <v>20.314210641559011</v>
      </c>
    </row>
    <row r="35" spans="1:11" s="65" customFormat="1" ht="22.5" customHeight="1" x14ac:dyDescent="0.25">
      <c r="A35" s="32" t="s">
        <v>539</v>
      </c>
      <c r="B35" s="432">
        <f>IF('5.1-2 source'!B38&lt;&gt;"",'5.1-2 source'!B38,"")</f>
        <v>293.70077898180364</v>
      </c>
      <c r="C35" s="432">
        <f>IF('5.1-2 source'!C38&lt;&gt;"",'5.1-2 source'!C38,"")</f>
        <v>220.9329387920553</v>
      </c>
      <c r="D35" s="432">
        <f>IF('5.1-2 source'!F38&lt;&gt;"",'5.1-2 source'!F38,"")</f>
        <v>307.47874131274068</v>
      </c>
      <c r="E35" s="432">
        <f>IF('5.1-2 source'!G38&lt;&gt;"",'5.1-2 source'!G38,"")</f>
        <v>208.08122807017543</v>
      </c>
      <c r="F35" s="431">
        <f>IF('5.1-2 source'!H38&lt;&gt;"",'5.1-2 source'!H38,"")</f>
        <v>245.83341692789961</v>
      </c>
      <c r="G35" s="431">
        <f>IF('5.1-2 source'!I38&lt;&gt;"",'5.1-2 source'!I38,"")</f>
        <v>186.13839999999999</v>
      </c>
      <c r="H35" s="432">
        <f>IF('5.1-2 source'!J38&lt;&gt;"",'5.1-2 source'!J38,"")</f>
        <v>165.8212270642201</v>
      </c>
      <c r="I35" s="432">
        <f>IF('5.1-2 source'!K38&lt;&gt;"",'5.1-2 source'!K38,"")</f>
        <v>110.93542930098936</v>
      </c>
      <c r="J35" s="432">
        <f>IF('5.1-2 source'!L38&lt;&gt;"",'5.1-2 source'!L38,"")</f>
        <v>183.07157695223671</v>
      </c>
      <c r="K35" s="432">
        <f>IF('5.1-2 source'!M38&lt;&gt;"",'5.1-2 source'!M38,"")</f>
        <v>130.69042222222234</v>
      </c>
    </row>
    <row r="36" spans="1:11" s="65" customFormat="1" ht="15" customHeight="1" x14ac:dyDescent="0.25">
      <c r="A36" s="32" t="s">
        <v>104</v>
      </c>
      <c r="B36" s="431">
        <f>IF('5.1-2 source'!B39&lt;&gt;"",'5.1-2 source'!B39,"")</f>
        <v>28.375007251841968</v>
      </c>
      <c r="C36" s="431">
        <f>IF('5.1-2 source'!C39&lt;&gt;"",'5.1-2 source'!C39,"")</f>
        <v>19.422902806755108</v>
      </c>
      <c r="D36" s="431">
        <f>IF('5.1-2 source'!F39&lt;&gt;"",'5.1-2 source'!F39,"")</f>
        <v>12.435183406952179</v>
      </c>
      <c r="E36" s="431">
        <f>IF('5.1-2 source'!G39&lt;&gt;"",'5.1-2 source'!G39,"")</f>
        <v>3.7109375</v>
      </c>
      <c r="F36" s="431">
        <f>IF('5.1-2 source'!H39&lt;&gt;"",'5.1-2 source'!H39,"")</f>
        <v>25.157728706624606</v>
      </c>
      <c r="G36" s="431">
        <f>IF('5.1-2 source'!I39&lt;&gt;"",'5.1-2 source'!I39,"")</f>
        <v>13.966480446927374</v>
      </c>
      <c r="H36" s="432">
        <f>IF('5.1-2 source'!J39&lt;&gt;"",'5.1-2 source'!J39,"")</f>
        <v>27.583298186419231</v>
      </c>
      <c r="I36" s="432">
        <f>IF('5.1-2 source'!K39&lt;&gt;"",'5.1-2 source'!K39,"")</f>
        <v>25.460160091016213</v>
      </c>
      <c r="J36" s="432">
        <f>IF('5.1-2 source'!L39&lt;&gt;"",'5.1-2 source'!L39,"")</f>
        <v>27.809403331224964</v>
      </c>
      <c r="K36" s="432">
        <f>IF('5.1-2 source'!M39&lt;&gt;"",'5.1-2 source'!M39,"")</f>
        <v>19.706590759798555</v>
      </c>
    </row>
    <row r="37" spans="1:11" s="65" customFormat="1" ht="15" customHeight="1" x14ac:dyDescent="0.25">
      <c r="A37" s="455"/>
      <c r="B37" s="463" t="s">
        <v>402</v>
      </c>
      <c r="C37" s="463" t="s">
        <v>402</v>
      </c>
      <c r="D37" s="463" t="s">
        <v>402</v>
      </c>
      <c r="E37" s="463" t="s">
        <v>402</v>
      </c>
      <c r="F37" s="463" t="s">
        <v>402</v>
      </c>
      <c r="G37" s="463" t="s">
        <v>402</v>
      </c>
      <c r="H37" s="463" t="s">
        <v>402</v>
      </c>
      <c r="I37" s="463" t="s">
        <v>402</v>
      </c>
      <c r="J37" s="463" t="s">
        <v>402</v>
      </c>
      <c r="K37" s="464" t="s">
        <v>402</v>
      </c>
    </row>
    <row r="38" spans="1:11" s="65" customFormat="1" ht="15" customHeight="1" x14ac:dyDescent="0.25">
      <c r="A38" s="455" t="s">
        <v>105</v>
      </c>
      <c r="B38" s="456" t="s">
        <v>402</v>
      </c>
      <c r="C38" s="456" t="s">
        <v>402</v>
      </c>
      <c r="D38" s="456" t="s">
        <v>402</v>
      </c>
      <c r="E38" s="456" t="s">
        <v>402</v>
      </c>
      <c r="F38" s="456" t="s">
        <v>402</v>
      </c>
      <c r="G38" s="456" t="s">
        <v>402</v>
      </c>
      <c r="H38" s="456" t="s">
        <v>402</v>
      </c>
      <c r="I38" s="456" t="s">
        <v>402</v>
      </c>
      <c r="J38" s="456" t="s">
        <v>402</v>
      </c>
      <c r="K38" s="457" t="s">
        <v>402</v>
      </c>
    </row>
    <row r="39" spans="1:11" s="65" customFormat="1" ht="15" customHeight="1" x14ac:dyDescent="0.25">
      <c r="A39" s="68" t="s">
        <v>540</v>
      </c>
      <c r="B39" s="465">
        <f>IF('5.1-2 source'!B43&lt;&gt;"",'5.1-2 source'!B43,"")</f>
        <v>2516.6530631780565</v>
      </c>
      <c r="C39" s="465">
        <f>IF('5.1-2 source'!C43&lt;&gt;"",'5.1-2 source'!C43,"")</f>
        <v>2127.3060173995186</v>
      </c>
      <c r="D39" s="465">
        <f>IF('5.1-2 source'!F43&lt;&gt;"",'5.1-2 source'!F43,"")</f>
        <v>1657.5920078740203</v>
      </c>
      <c r="E39" s="465">
        <f>IF('5.1-2 source'!G43&lt;&gt;"",'5.1-2 source'!G43,"")</f>
        <v>1092.9267187499991</v>
      </c>
      <c r="F39" s="465" t="str">
        <f>IF('5.1-2 source'!H43&lt;&gt;"",'5.1-2 source'!H43,"")</f>
        <v>2310 (13)</v>
      </c>
      <c r="G39" s="465" t="str">
        <f>IF('5.1-2 source'!I43&lt;&gt;"",'5.1-2 source'!I43,"")</f>
        <v>1827 (13)</v>
      </c>
      <c r="H39" s="465">
        <f>IF('5.1-2 source'!J43&lt;&gt;"",'5.1-2 source'!J43,"")</f>
        <v>1407.1331062842676</v>
      </c>
      <c r="I39" s="465">
        <f>IF('5.1-2 source'!K43&lt;&gt;"",'5.1-2 source'!K43,"")</f>
        <v>1209.0234281418866</v>
      </c>
      <c r="J39" s="465">
        <f>IF('5.1-2 source'!L43&lt;&gt;"",'5.1-2 source'!L43,"")</f>
        <v>1600.0443980602986</v>
      </c>
      <c r="K39" s="465">
        <f>IF('5.1-2 source'!M43&lt;&gt;"",'5.1-2 source'!M43,"")</f>
        <v>1488.0611473615063</v>
      </c>
    </row>
    <row r="40" spans="1:11" s="65" customFormat="1" ht="15" customHeight="1" x14ac:dyDescent="0.25">
      <c r="A40" s="607" t="s">
        <v>404</v>
      </c>
      <c r="B40" s="608"/>
      <c r="C40" s="608"/>
      <c r="D40" s="608"/>
      <c r="E40" s="608"/>
      <c r="F40" s="608"/>
      <c r="G40" s="608"/>
      <c r="H40" s="608"/>
      <c r="I40" s="608"/>
      <c r="J40" s="608"/>
      <c r="K40" s="608"/>
    </row>
    <row r="41" spans="1:11" s="65" customFormat="1" ht="28.5" customHeight="1" x14ac:dyDescent="0.25">
      <c r="A41" s="582" t="s">
        <v>624</v>
      </c>
      <c r="B41" s="587"/>
      <c r="C41" s="587"/>
      <c r="D41" s="587"/>
      <c r="E41" s="587"/>
      <c r="F41" s="587"/>
      <c r="G41" s="587"/>
      <c r="H41" s="587"/>
      <c r="I41" s="587"/>
      <c r="J41" s="587"/>
      <c r="K41" s="587"/>
    </row>
    <row r="42" spans="1:11" s="65" customFormat="1" ht="21.75" customHeight="1" x14ac:dyDescent="0.25">
      <c r="A42" s="582" t="s">
        <v>628</v>
      </c>
      <c r="B42" s="587"/>
      <c r="C42" s="587"/>
      <c r="D42" s="587"/>
      <c r="E42" s="587"/>
      <c r="F42" s="587"/>
      <c r="G42" s="587"/>
      <c r="H42" s="587"/>
      <c r="I42" s="587"/>
      <c r="J42" s="587"/>
      <c r="K42" s="587"/>
    </row>
    <row r="43" spans="1:11" ht="15.75" customHeight="1" x14ac:dyDescent="0.25">
      <c r="A43" s="582" t="s">
        <v>554</v>
      </c>
      <c r="B43" s="587"/>
      <c r="C43" s="587"/>
      <c r="D43" s="587"/>
      <c r="E43" s="587"/>
      <c r="F43" s="587"/>
      <c r="G43" s="587"/>
      <c r="H43" s="587"/>
      <c r="I43" s="587"/>
      <c r="J43" s="587"/>
      <c r="K43" s="587"/>
    </row>
    <row r="44" spans="1:11" ht="26.25" customHeight="1" x14ac:dyDescent="0.25">
      <c r="A44" s="582" t="s">
        <v>555</v>
      </c>
      <c r="B44" s="587"/>
      <c r="C44" s="587"/>
      <c r="D44" s="587"/>
      <c r="E44" s="587"/>
      <c r="F44" s="587"/>
      <c r="G44" s="587"/>
      <c r="H44" s="587"/>
      <c r="I44" s="587"/>
      <c r="J44" s="587"/>
      <c r="K44" s="587"/>
    </row>
    <row r="45" spans="1:11" ht="25.5" customHeight="1" x14ac:dyDescent="0.25">
      <c r="A45" s="582" t="s">
        <v>543</v>
      </c>
      <c r="B45" s="587"/>
      <c r="C45" s="587"/>
      <c r="D45" s="587"/>
      <c r="E45" s="587"/>
      <c r="F45" s="587"/>
      <c r="G45" s="587"/>
      <c r="H45" s="587"/>
      <c r="I45" s="587"/>
      <c r="J45" s="587"/>
      <c r="K45" s="587"/>
    </row>
    <row r="46" spans="1:11" ht="27" customHeight="1" x14ac:dyDescent="0.25">
      <c r="A46" s="582" t="s">
        <v>615</v>
      </c>
      <c r="B46" s="587"/>
      <c r="C46" s="587"/>
      <c r="D46" s="587"/>
      <c r="E46" s="587"/>
      <c r="F46" s="587"/>
      <c r="G46" s="587"/>
      <c r="H46" s="587"/>
      <c r="I46" s="587"/>
      <c r="J46" s="587"/>
      <c r="K46" s="587"/>
    </row>
    <row r="47" spans="1:11" ht="15" customHeight="1" x14ac:dyDescent="0.25">
      <c r="A47" s="582" t="s">
        <v>574</v>
      </c>
      <c r="B47" s="587"/>
      <c r="C47" s="587"/>
      <c r="D47" s="587"/>
      <c r="E47" s="587"/>
      <c r="F47" s="587"/>
      <c r="G47" s="587"/>
      <c r="H47" s="587"/>
      <c r="I47" s="587"/>
      <c r="J47" s="587"/>
      <c r="K47" s="587"/>
    </row>
    <row r="48" spans="1:11" ht="15" customHeight="1" x14ac:dyDescent="0.25">
      <c r="A48" s="582" t="s">
        <v>438</v>
      </c>
      <c r="B48" s="587"/>
      <c r="C48" s="587"/>
      <c r="D48" s="587"/>
      <c r="E48" s="587"/>
      <c r="F48" s="587"/>
      <c r="G48" s="587"/>
      <c r="H48" s="587"/>
      <c r="I48" s="587"/>
      <c r="J48" s="587"/>
      <c r="K48" s="587"/>
    </row>
    <row r="49" spans="1:11" ht="24" customHeight="1" x14ac:dyDescent="0.25">
      <c r="A49" s="582" t="s">
        <v>368</v>
      </c>
      <c r="B49" s="587"/>
      <c r="C49" s="587"/>
      <c r="D49" s="587"/>
      <c r="E49" s="587"/>
      <c r="F49" s="587"/>
      <c r="G49" s="587"/>
      <c r="H49" s="587"/>
      <c r="I49" s="587"/>
      <c r="J49" s="587"/>
      <c r="K49" s="587"/>
    </row>
    <row r="50" spans="1:11" ht="15" customHeight="1" x14ac:dyDescent="0.25">
      <c r="A50" s="582" t="s">
        <v>115</v>
      </c>
      <c r="B50" s="587"/>
      <c r="C50" s="587"/>
      <c r="D50" s="587"/>
      <c r="E50" s="587"/>
      <c r="F50" s="587"/>
      <c r="G50" s="587"/>
      <c r="H50" s="587"/>
      <c r="I50" s="587"/>
      <c r="J50" s="587"/>
      <c r="K50" s="587"/>
    </row>
    <row r="51" spans="1:11" ht="24.75" customHeight="1" x14ac:dyDescent="0.25">
      <c r="A51" s="582" t="s">
        <v>544</v>
      </c>
      <c r="B51" s="587"/>
      <c r="C51" s="587"/>
      <c r="D51" s="587"/>
      <c r="E51" s="587"/>
      <c r="F51" s="587"/>
      <c r="G51" s="587"/>
      <c r="H51" s="587"/>
      <c r="I51" s="587"/>
      <c r="J51" s="587"/>
      <c r="K51" s="587"/>
    </row>
    <row r="52" spans="1:11" x14ac:dyDescent="0.25">
      <c r="A52" s="582" t="s">
        <v>260</v>
      </c>
      <c r="B52" s="587"/>
      <c r="C52" s="587"/>
      <c r="D52" s="587"/>
      <c r="E52" s="587"/>
      <c r="F52" s="587"/>
      <c r="G52" s="587"/>
      <c r="H52" s="587"/>
      <c r="I52" s="587"/>
      <c r="J52" s="587"/>
      <c r="K52" s="587"/>
    </row>
    <row r="53" spans="1:11" ht="12.75" customHeight="1" x14ac:dyDescent="0.25">
      <c r="A53" s="582" t="s">
        <v>572</v>
      </c>
      <c r="B53" s="587"/>
      <c r="C53" s="587"/>
      <c r="D53" s="587"/>
      <c r="E53" s="587"/>
      <c r="F53" s="587"/>
      <c r="G53" s="587"/>
      <c r="H53" s="587"/>
      <c r="I53" s="587"/>
      <c r="J53" s="587"/>
      <c r="K53" s="587"/>
    </row>
    <row r="54" spans="1:11" x14ac:dyDescent="0.25">
      <c r="A54" s="582" t="s">
        <v>258</v>
      </c>
      <c r="B54" s="587"/>
      <c r="C54" s="587"/>
      <c r="D54" s="587"/>
      <c r="E54" s="587"/>
      <c r="F54" s="587"/>
      <c r="G54" s="587"/>
      <c r="H54" s="587"/>
      <c r="I54" s="587"/>
      <c r="J54" s="587"/>
      <c r="K54" s="587"/>
    </row>
    <row r="55" spans="1:11" s="298" customFormat="1" x14ac:dyDescent="0.25">
      <c r="A55" s="294" t="s">
        <v>287</v>
      </c>
      <c r="B55" s="291"/>
      <c r="C55" s="291"/>
      <c r="D55" s="291"/>
      <c r="E55" s="291"/>
      <c r="F55" s="291"/>
      <c r="G55" s="291"/>
      <c r="H55" s="291"/>
      <c r="I55" s="291"/>
      <c r="J55" s="291"/>
      <c r="K55" s="291"/>
    </row>
    <row r="56" spans="1:11" ht="15" customHeight="1" x14ac:dyDescent="0.25">
      <c r="A56" s="582"/>
      <c r="B56" s="587"/>
      <c r="C56" s="587"/>
      <c r="D56" s="587"/>
      <c r="E56" s="587"/>
      <c r="F56" s="587"/>
      <c r="G56" s="587"/>
      <c r="H56" s="587"/>
      <c r="I56" s="587"/>
      <c r="J56" s="587"/>
      <c r="K56" s="587"/>
    </row>
    <row r="57" spans="1:11" ht="119.25" customHeight="1" x14ac:dyDescent="0.25">
      <c r="A57" s="603"/>
      <c r="B57" s="603"/>
      <c r="C57" s="603"/>
      <c r="D57" s="603"/>
      <c r="E57" s="603"/>
      <c r="F57" s="603"/>
      <c r="G57" s="603"/>
      <c r="H57" s="603"/>
      <c r="I57" s="603"/>
      <c r="J57" s="603"/>
    </row>
    <row r="58" spans="1:11" ht="54" customHeight="1" x14ac:dyDescent="0.25">
      <c r="A58" s="603"/>
      <c r="B58" s="604"/>
      <c r="C58" s="604"/>
      <c r="D58" s="604"/>
      <c r="E58" s="604"/>
      <c r="F58" s="604"/>
      <c r="G58" s="604"/>
      <c r="H58" s="604"/>
      <c r="I58" s="604"/>
      <c r="J58" s="604"/>
    </row>
    <row r="59" spans="1:11" ht="54" customHeight="1" x14ac:dyDescent="0.25">
      <c r="A59" s="603"/>
      <c r="B59" s="604"/>
      <c r="C59" s="604"/>
      <c r="D59" s="604"/>
      <c r="E59" s="604"/>
      <c r="F59" s="604"/>
      <c r="G59" s="604"/>
      <c r="H59" s="604"/>
      <c r="I59" s="604"/>
      <c r="J59" s="604"/>
    </row>
    <row r="67" spans="1:1" x14ac:dyDescent="0.25">
      <c r="A67" s="27"/>
    </row>
    <row r="68" spans="1:1" x14ac:dyDescent="0.25">
      <c r="A68" s="27"/>
    </row>
    <row r="69" spans="1:1" x14ac:dyDescent="0.25">
      <c r="A69" s="27"/>
    </row>
    <row r="70" spans="1:1" x14ac:dyDescent="0.25">
      <c r="A70" s="27"/>
    </row>
  </sheetData>
  <mergeCells count="28">
    <mergeCell ref="A45:K45"/>
    <mergeCell ref="A46:K46"/>
    <mergeCell ref="A48:K48"/>
    <mergeCell ref="A40:K40"/>
    <mergeCell ref="A42:K42"/>
    <mergeCell ref="A43:K43"/>
    <mergeCell ref="A44:K44"/>
    <mergeCell ref="A41:K41"/>
    <mergeCell ref="A47:K47"/>
    <mergeCell ref="A1:K1"/>
    <mergeCell ref="A3:A5"/>
    <mergeCell ref="B3:E3"/>
    <mergeCell ref="F3:G4"/>
    <mergeCell ref="H3:K3"/>
    <mergeCell ref="B4:C4"/>
    <mergeCell ref="D4:E4"/>
    <mergeCell ref="H4:I4"/>
    <mergeCell ref="J4:K4"/>
    <mergeCell ref="A49:K49"/>
    <mergeCell ref="A50:K50"/>
    <mergeCell ref="A51:K51"/>
    <mergeCell ref="A52:K52"/>
    <mergeCell ref="A53:K53"/>
    <mergeCell ref="A54:K54"/>
    <mergeCell ref="A56:K56"/>
    <mergeCell ref="A57:J57"/>
    <mergeCell ref="A58:J58"/>
    <mergeCell ref="A59:J5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theme="7"/>
  </sheetPr>
  <dimension ref="A1:T67"/>
  <sheetViews>
    <sheetView workbookViewId="0">
      <pane xSplit="1" ySplit="5" topLeftCell="D15" activePane="bottomRight" state="frozen"/>
      <selection activeCell="D23" sqref="D23:E23"/>
      <selection pane="topRight" activeCell="D23" sqref="D23:E23"/>
      <selection pane="bottomLeft" activeCell="D23" sqref="D23:E23"/>
      <selection pane="bottomRight" activeCell="E21" sqref="E21"/>
    </sheetView>
  </sheetViews>
  <sheetFormatPr baseColWidth="10" defaultColWidth="11.42578125" defaultRowHeight="15" x14ac:dyDescent="0.25"/>
  <cols>
    <col min="1" max="1" width="43.42578125" style="104" customWidth="1"/>
    <col min="2" max="2" width="10" style="27" customWidth="1"/>
    <col min="3" max="7" width="11.42578125" style="27"/>
    <col min="8" max="15" width="10.42578125" style="27" customWidth="1"/>
    <col min="16" max="16" width="5.7109375" style="27" customWidth="1"/>
    <col min="17" max="17" width="5.85546875" style="27" bestFit="1" customWidth="1"/>
    <col min="18" max="19" width="2" style="27" bestFit="1" customWidth="1"/>
    <col min="20" max="20" width="3" style="27" bestFit="1" customWidth="1"/>
    <col min="21" max="16384" width="11.42578125" style="27"/>
  </cols>
  <sheetData>
    <row r="1" spans="1:20" s="87" customFormat="1" x14ac:dyDescent="0.25">
      <c r="A1" s="552"/>
      <c r="B1" s="552"/>
      <c r="C1" s="552"/>
      <c r="D1" s="552"/>
      <c r="E1" s="552"/>
      <c r="F1" s="552"/>
      <c r="G1" s="552"/>
      <c r="H1" s="552"/>
      <c r="I1" s="552"/>
      <c r="J1" s="552"/>
      <c r="K1" s="552"/>
      <c r="L1" s="552"/>
      <c r="M1" s="552"/>
      <c r="N1" s="552"/>
      <c r="O1" s="552"/>
    </row>
    <row r="2" spans="1:20" s="188" customFormat="1" x14ac:dyDescent="0.25">
      <c r="A2" s="173"/>
      <c r="B2" s="173"/>
      <c r="C2" s="173"/>
      <c r="D2" s="173"/>
      <c r="E2" s="173"/>
      <c r="F2" s="173"/>
      <c r="G2" s="173"/>
      <c r="H2" s="173"/>
      <c r="I2" s="173"/>
      <c r="J2" s="173"/>
      <c r="K2" s="173"/>
      <c r="L2" s="173"/>
      <c r="M2" s="173"/>
      <c r="N2" s="173"/>
      <c r="O2" s="173"/>
    </row>
    <row r="3" spans="1:20" s="65" customFormat="1" ht="24" customHeight="1" x14ac:dyDescent="0.25">
      <c r="A3" s="605"/>
      <c r="B3" s="579" t="s">
        <v>276</v>
      </c>
      <c r="C3" s="579"/>
      <c r="D3" s="579"/>
      <c r="E3" s="579"/>
      <c r="F3" s="579"/>
      <c r="G3" s="579"/>
      <c r="H3" s="609" t="s">
        <v>110</v>
      </c>
      <c r="I3" s="610"/>
      <c r="J3" s="591" t="s">
        <v>109</v>
      </c>
      <c r="K3" s="592"/>
      <c r="L3" s="592"/>
      <c r="M3" s="592"/>
      <c r="N3" s="592"/>
      <c r="O3" s="613"/>
      <c r="P3" s="65" t="s">
        <v>419</v>
      </c>
    </row>
    <row r="4" spans="1:20" s="65" customFormat="1" ht="37.5" customHeight="1" x14ac:dyDescent="0.25">
      <c r="A4" s="605"/>
      <c r="B4" s="606" t="s">
        <v>58</v>
      </c>
      <c r="C4" s="606"/>
      <c r="D4" s="614" t="s">
        <v>111</v>
      </c>
      <c r="E4" s="615"/>
      <c r="F4" s="614" t="s">
        <v>277</v>
      </c>
      <c r="G4" s="615"/>
      <c r="H4" s="611"/>
      <c r="I4" s="612"/>
      <c r="J4" s="614" t="s">
        <v>16</v>
      </c>
      <c r="K4" s="615"/>
      <c r="L4" s="614" t="s">
        <v>19</v>
      </c>
      <c r="M4" s="615"/>
      <c r="N4" s="606" t="s">
        <v>119</v>
      </c>
      <c r="O4" s="606"/>
      <c r="P4" s="65" t="s">
        <v>309</v>
      </c>
      <c r="Q4" s="65" t="s">
        <v>310</v>
      </c>
    </row>
    <row r="5" spans="1:20" s="65" customFormat="1" x14ac:dyDescent="0.25">
      <c r="A5" s="605"/>
      <c r="B5" s="51" t="s">
        <v>87</v>
      </c>
      <c r="C5" s="51" t="s">
        <v>88</v>
      </c>
      <c r="D5" s="51" t="s">
        <v>87</v>
      </c>
      <c r="E5" s="51" t="s">
        <v>88</v>
      </c>
      <c r="F5" s="51" t="s">
        <v>87</v>
      </c>
      <c r="G5" s="51" t="s">
        <v>88</v>
      </c>
      <c r="H5" s="51" t="s">
        <v>87</v>
      </c>
      <c r="I5" s="51" t="s">
        <v>88</v>
      </c>
      <c r="J5" s="51" t="s">
        <v>87</v>
      </c>
      <c r="K5" s="51" t="s">
        <v>88</v>
      </c>
      <c r="L5" s="51" t="s">
        <v>87</v>
      </c>
      <c r="M5" s="51" t="s">
        <v>88</v>
      </c>
      <c r="N5" s="51" t="s">
        <v>87</v>
      </c>
      <c r="O5" s="51" t="s">
        <v>88</v>
      </c>
    </row>
    <row r="6" spans="1:20" s="65" customFormat="1" ht="38.25" customHeight="1" x14ac:dyDescent="0.25">
      <c r="A6" s="29" t="s">
        <v>146</v>
      </c>
      <c r="B6" s="206">
        <v>17237</v>
      </c>
      <c r="C6" s="206">
        <v>25403</v>
      </c>
      <c r="D6" s="206">
        <v>24576</v>
      </c>
      <c r="E6" s="206">
        <v>30320</v>
      </c>
      <c r="F6" s="206">
        <v>10414</v>
      </c>
      <c r="G6" s="206">
        <v>1536</v>
      </c>
      <c r="H6" s="206" t="s">
        <v>473</v>
      </c>
      <c r="I6" s="206" t="s">
        <v>474</v>
      </c>
      <c r="J6" s="206">
        <v>19005</v>
      </c>
      <c r="K6" s="206">
        <v>24672</v>
      </c>
      <c r="L6" s="206">
        <v>4753</v>
      </c>
      <c r="M6" s="206">
        <v>18309</v>
      </c>
      <c r="N6" s="206">
        <v>23758</v>
      </c>
      <c r="O6" s="206">
        <v>42981</v>
      </c>
      <c r="P6" s="518">
        <f>K6/(J6+K6)</f>
        <v>0.56487396112370358</v>
      </c>
      <c r="Q6" s="518">
        <f>M6/(M6+L6)</f>
        <v>0.79390339085942241</v>
      </c>
    </row>
    <row r="7" spans="1:20" s="65" customFormat="1" x14ac:dyDescent="0.25">
      <c r="A7" s="29"/>
      <c r="B7" s="9"/>
      <c r="C7" s="9"/>
      <c r="D7" s="9"/>
      <c r="E7" s="9"/>
      <c r="F7" s="9"/>
      <c r="G7" s="9"/>
      <c r="H7" s="9"/>
      <c r="I7" s="9"/>
      <c r="J7" s="9"/>
      <c r="K7" s="517"/>
      <c r="L7" s="9"/>
      <c r="M7" s="517"/>
      <c r="N7" s="9"/>
      <c r="O7" s="9"/>
      <c r="P7" s="518"/>
      <c r="Q7" s="518"/>
    </row>
    <row r="8" spans="1:20" s="65" customFormat="1" ht="17.25" customHeight="1" x14ac:dyDescent="0.25">
      <c r="A8" s="68" t="s">
        <v>97</v>
      </c>
      <c r="B8" s="205">
        <v>765</v>
      </c>
      <c r="C8" s="205">
        <v>1538</v>
      </c>
      <c r="D8" s="205">
        <v>1145</v>
      </c>
      <c r="E8" s="205">
        <v>1873</v>
      </c>
      <c r="F8" s="205">
        <v>1887</v>
      </c>
      <c r="G8" s="205">
        <v>413</v>
      </c>
      <c r="H8" s="205" t="s">
        <v>475</v>
      </c>
      <c r="I8" s="205" t="s">
        <v>476</v>
      </c>
      <c r="J8" s="205">
        <v>1803</v>
      </c>
      <c r="K8" s="205">
        <v>2824</v>
      </c>
      <c r="L8" s="205">
        <v>354</v>
      </c>
      <c r="M8" s="205">
        <v>1546</v>
      </c>
      <c r="N8" s="205">
        <v>2157</v>
      </c>
      <c r="O8" s="205">
        <v>4370</v>
      </c>
      <c r="P8" s="518">
        <f t="shared" ref="P8:P11" si="0">K8/(J8+K8)</f>
        <v>0.61033066781932133</v>
      </c>
      <c r="Q8" s="518">
        <f t="shared" ref="Q8:Q11" si="1">M8/(M8+L8)</f>
        <v>0.81368421052631579</v>
      </c>
    </row>
    <row r="9" spans="1:20" s="65" customFormat="1" ht="17.25" customHeight="1" x14ac:dyDescent="0.25">
      <c r="A9" s="68" t="s">
        <v>98</v>
      </c>
      <c r="B9" s="205">
        <v>1641</v>
      </c>
      <c r="C9" s="205">
        <v>2596</v>
      </c>
      <c r="D9" s="205">
        <v>3263</v>
      </c>
      <c r="E9" s="205">
        <v>3550</v>
      </c>
      <c r="F9" s="205" t="s">
        <v>275</v>
      </c>
      <c r="G9" s="205" t="s">
        <v>275</v>
      </c>
      <c r="H9" s="205" t="s">
        <v>477</v>
      </c>
      <c r="I9" s="205" t="s">
        <v>478</v>
      </c>
      <c r="J9" s="205">
        <v>9680</v>
      </c>
      <c r="K9" s="205">
        <v>5591</v>
      </c>
      <c r="L9" s="205">
        <v>1665</v>
      </c>
      <c r="M9" s="205">
        <v>2112</v>
      </c>
      <c r="N9" s="205">
        <v>11345</v>
      </c>
      <c r="O9" s="205">
        <v>7703</v>
      </c>
      <c r="P9" s="518">
        <f t="shared" si="0"/>
        <v>0.36611878724379543</v>
      </c>
      <c r="Q9" s="518">
        <f t="shared" si="1"/>
        <v>0.55917394757744243</v>
      </c>
    </row>
    <row r="10" spans="1:20" s="65" customFormat="1" ht="17.25" customHeight="1" x14ac:dyDescent="0.25">
      <c r="A10" s="68" t="s">
        <v>112</v>
      </c>
      <c r="B10" s="205">
        <v>102</v>
      </c>
      <c r="C10" s="205">
        <v>2454</v>
      </c>
      <c r="D10" s="205">
        <v>154</v>
      </c>
      <c r="E10" s="205">
        <v>2719</v>
      </c>
      <c r="F10" s="205">
        <v>0</v>
      </c>
      <c r="G10" s="205">
        <v>0</v>
      </c>
      <c r="H10" s="205" t="s">
        <v>467</v>
      </c>
      <c r="I10" s="205" t="s">
        <v>466</v>
      </c>
      <c r="J10" s="205">
        <v>23</v>
      </c>
      <c r="K10" s="205">
        <v>2519</v>
      </c>
      <c r="L10" s="205">
        <v>4</v>
      </c>
      <c r="M10" s="205">
        <v>1896</v>
      </c>
      <c r="N10" s="205">
        <v>27</v>
      </c>
      <c r="O10" s="205">
        <v>4415</v>
      </c>
      <c r="P10" s="518">
        <f t="shared" si="0"/>
        <v>0.9909520062942565</v>
      </c>
      <c r="Q10" s="518">
        <f t="shared" si="1"/>
        <v>0.99789473684210528</v>
      </c>
    </row>
    <row r="11" spans="1:20" s="65" customFormat="1" ht="17.25" customHeight="1" x14ac:dyDescent="0.25">
      <c r="A11" s="68" t="s">
        <v>113</v>
      </c>
      <c r="B11" s="205">
        <v>4694</v>
      </c>
      <c r="C11" s="205">
        <v>4212</v>
      </c>
      <c r="D11" s="205">
        <v>6539</v>
      </c>
      <c r="E11" s="205">
        <v>4702</v>
      </c>
      <c r="F11" s="205" t="s">
        <v>275</v>
      </c>
      <c r="G11" s="205" t="s">
        <v>275</v>
      </c>
      <c r="H11" s="205" t="s">
        <v>469</v>
      </c>
      <c r="I11" s="205" t="s">
        <v>469</v>
      </c>
      <c r="J11" s="205">
        <v>2191</v>
      </c>
      <c r="K11" s="205">
        <v>312</v>
      </c>
      <c r="L11" s="205">
        <v>1572</v>
      </c>
      <c r="M11" s="205">
        <v>9650</v>
      </c>
      <c r="N11" s="205">
        <v>3763</v>
      </c>
      <c r="O11" s="205">
        <v>9962</v>
      </c>
      <c r="P11" s="518">
        <f t="shared" si="0"/>
        <v>0.12465041949660408</v>
      </c>
      <c r="Q11" s="518">
        <f t="shared" si="1"/>
        <v>0.85991801817857783</v>
      </c>
    </row>
    <row r="12" spans="1:20" s="65" customFormat="1" ht="30" customHeight="1" x14ac:dyDescent="0.25">
      <c r="A12" s="77"/>
      <c r="B12" s="10"/>
      <c r="C12" s="10"/>
      <c r="D12" s="10"/>
      <c r="E12" s="10">
        <f>(E14-D14)*12</f>
        <v>0.42208559704312165</v>
      </c>
      <c r="F12" s="10"/>
      <c r="G12" s="10"/>
      <c r="H12" s="10"/>
      <c r="I12" s="10"/>
      <c r="J12" s="10"/>
      <c r="K12" s="10"/>
      <c r="L12" s="10"/>
      <c r="M12" s="10"/>
      <c r="N12" s="10"/>
      <c r="O12" s="10"/>
    </row>
    <row r="13" spans="1:20" s="65" customFormat="1" ht="22.5" customHeight="1" x14ac:dyDescent="0.25">
      <c r="A13" s="29" t="s">
        <v>147</v>
      </c>
      <c r="B13" s="418">
        <f>(B14-INT(B14))*12</f>
        <v>10.592379602020713</v>
      </c>
      <c r="C13" s="418">
        <f t="shared" ref="C13:O13" si="2">(C14-INT(C14))*12</f>
        <v>10.460235184819879</v>
      </c>
      <c r="D13" s="418">
        <f t="shared" si="2"/>
        <v>9.4461685058616069</v>
      </c>
      <c r="E13" s="418">
        <f t="shared" si="2"/>
        <v>9.8682541029047286</v>
      </c>
      <c r="F13" s="418">
        <f t="shared" si="2"/>
        <v>5.0007581332798168</v>
      </c>
      <c r="G13" s="418">
        <f t="shared" si="2"/>
        <v>8.661875000000606</v>
      </c>
      <c r="H13" s="418">
        <f t="shared" si="2"/>
        <v>7.0618772387740876</v>
      </c>
      <c r="I13" s="418">
        <f t="shared" si="2"/>
        <v>2.7365314078093377</v>
      </c>
      <c r="J13" s="418">
        <f t="shared" si="2"/>
        <v>3.1241638165382994</v>
      </c>
      <c r="K13" s="418">
        <f t="shared" si="2"/>
        <v>10.962244649803722</v>
      </c>
      <c r="L13" s="418">
        <f t="shared" si="2"/>
        <v>7.1633003716955841</v>
      </c>
      <c r="M13" s="418">
        <f t="shared" si="2"/>
        <v>11.094270577308123</v>
      </c>
      <c r="N13" s="418">
        <f t="shared" si="2"/>
        <v>1.5315220136349694</v>
      </c>
      <c r="O13" s="418">
        <f t="shared" si="2"/>
        <v>0.7949908098922549</v>
      </c>
    </row>
    <row r="14" spans="1:20" s="65" customFormat="1" ht="22.5" customHeight="1" x14ac:dyDescent="0.25">
      <c r="A14" s="32" t="s">
        <v>137</v>
      </c>
      <c r="B14" s="522">
        <v>61.882698300168393</v>
      </c>
      <c r="C14" s="522">
        <v>61.871686265401657</v>
      </c>
      <c r="D14" s="522">
        <v>61.787180708821801</v>
      </c>
      <c r="E14" s="522">
        <v>61.822354508575394</v>
      </c>
      <c r="F14" s="195">
        <v>45.416729844439985</v>
      </c>
      <c r="G14" s="195">
        <v>41.721822916666717</v>
      </c>
      <c r="H14" s="397">
        <v>59.588489769897841</v>
      </c>
      <c r="I14" s="397">
        <v>59.228044283984111</v>
      </c>
      <c r="J14" s="195">
        <v>61.260346984711525</v>
      </c>
      <c r="K14" s="195">
        <v>61.913520387483644</v>
      </c>
      <c r="L14" s="195">
        <v>60.596941697641299</v>
      </c>
      <c r="M14" s="195">
        <v>59.92452254810901</v>
      </c>
      <c r="N14" s="195">
        <v>61.127626834469581</v>
      </c>
      <c r="O14" s="195">
        <v>61.066249234157688</v>
      </c>
      <c r="P14" s="407">
        <f>(B14-INT(B14))*12</f>
        <v>10.592379602020713</v>
      </c>
      <c r="Q14" s="407">
        <f t="shared" ref="Q14:T14" si="3">(C14-INT(C14))*12</f>
        <v>10.460235184819879</v>
      </c>
      <c r="R14" s="407">
        <f t="shared" si="3"/>
        <v>9.4461685058616069</v>
      </c>
      <c r="S14" s="407">
        <f t="shared" si="3"/>
        <v>9.8682541029047286</v>
      </c>
      <c r="T14" s="407">
        <f t="shared" si="3"/>
        <v>5.0007581332798168</v>
      </c>
    </row>
    <row r="15" spans="1:20" s="65" customFormat="1" ht="22.5" customHeight="1" x14ac:dyDescent="0.25">
      <c r="A15" s="32" t="s">
        <v>138</v>
      </c>
      <c r="B15" s="195">
        <v>62.143051876776838</v>
      </c>
      <c r="C15" s="195">
        <v>62.003333519662924</v>
      </c>
      <c r="D15" s="195">
        <v>62.037195218912863</v>
      </c>
      <c r="E15" s="195">
        <v>61.958073186016136</v>
      </c>
      <c r="F15" s="195">
        <v>45.637120510850686</v>
      </c>
      <c r="G15" s="195">
        <v>41.764855273437561</v>
      </c>
      <c r="H15" s="398">
        <v>60.462671746156147</v>
      </c>
      <c r="I15" s="398">
        <v>61.631420324698503</v>
      </c>
      <c r="J15" s="195">
        <v>61.437030642251202</v>
      </c>
      <c r="K15" s="195">
        <v>62.058499248303455</v>
      </c>
      <c r="L15" s="195">
        <v>60.926078197109263</v>
      </c>
      <c r="M15" s="195">
        <v>60.178817999902435</v>
      </c>
      <c r="N15" s="195">
        <v>61.334822913884132</v>
      </c>
      <c r="O15" s="195">
        <v>61.257687264680158</v>
      </c>
    </row>
    <row r="16" spans="1:20" s="65" customFormat="1" ht="22.5" customHeight="1" x14ac:dyDescent="0.25">
      <c r="A16" s="70" t="s">
        <v>139</v>
      </c>
      <c r="B16" s="193">
        <v>96.530718802575848</v>
      </c>
      <c r="C16" s="193">
        <v>98.023855450143685</v>
      </c>
      <c r="D16" s="193">
        <v>97.037760416666671</v>
      </c>
      <c r="E16" s="193">
        <v>98.024406332453822</v>
      </c>
      <c r="F16" s="193">
        <v>97.791434607259461</v>
      </c>
      <c r="G16" s="193">
        <v>99.544270833333329</v>
      </c>
      <c r="H16" s="399">
        <v>83.596214511041012</v>
      </c>
      <c r="I16" s="399">
        <v>49.720670391061454</v>
      </c>
      <c r="J16" s="193">
        <v>98.153117600631418</v>
      </c>
      <c r="K16" s="193">
        <v>98.127431906614788</v>
      </c>
      <c r="L16" s="193">
        <v>96.528508310540715</v>
      </c>
      <c r="M16" s="193">
        <v>96.963242121361077</v>
      </c>
      <c r="N16" s="193">
        <v>97.828100008418218</v>
      </c>
      <c r="O16" s="193">
        <v>97.631511598148023</v>
      </c>
    </row>
    <row r="17" spans="1:15" s="65" customFormat="1" ht="22.5" customHeight="1" x14ac:dyDescent="0.25">
      <c r="A17" s="70" t="s">
        <v>99</v>
      </c>
      <c r="B17" s="195">
        <v>142.46236352033401</v>
      </c>
      <c r="C17" s="195">
        <v>135.46142502853945</v>
      </c>
      <c r="D17" s="195">
        <v>146.77112101236972</v>
      </c>
      <c r="E17" s="195">
        <v>136.9179808707122</v>
      </c>
      <c r="F17" s="195">
        <v>98.724906856155272</v>
      </c>
      <c r="G17" s="195">
        <v>80.291067708333273</v>
      </c>
      <c r="H17" s="207">
        <v>129.22610410094637</v>
      </c>
      <c r="I17" s="207">
        <v>124.64022346368716</v>
      </c>
      <c r="J17" s="195">
        <v>119.44268671986883</v>
      </c>
      <c r="K17" s="195">
        <v>101.69238520500092</v>
      </c>
      <c r="L17" s="195">
        <v>132.91765902237213</v>
      </c>
      <c r="M17" s="195">
        <v>119.54892948822963</v>
      </c>
      <c r="N17" s="195">
        <v>122.13847522705738</v>
      </c>
      <c r="O17" s="195">
        <v>109.29889667010502</v>
      </c>
    </row>
    <row r="18" spans="1:15" s="65" customFormat="1" ht="22.5" customHeight="1" x14ac:dyDescent="0.25">
      <c r="A18" s="70" t="s">
        <v>100</v>
      </c>
      <c r="B18" s="195">
        <v>5.8335249753437424</v>
      </c>
      <c r="C18" s="195">
        <v>8.5059087509349212</v>
      </c>
      <c r="D18" s="195">
        <v>4.4163859049479219</v>
      </c>
      <c r="E18" s="195">
        <v>8.2107292216358783</v>
      </c>
      <c r="F18" s="195">
        <v>34.568709429613975</v>
      </c>
      <c r="G18" s="195">
        <v>20.257753906250027</v>
      </c>
      <c r="H18" s="207">
        <v>7.5232104958518189</v>
      </c>
      <c r="I18" s="207">
        <v>7.8904754230459302</v>
      </c>
      <c r="J18" s="195">
        <v>1.9949545441258132</v>
      </c>
      <c r="K18" s="195">
        <v>6.3071117506124761</v>
      </c>
      <c r="L18" s="195">
        <v>1.426390349954415</v>
      </c>
      <c r="M18" s="195">
        <v>6.988825471383227</v>
      </c>
      <c r="N18" s="195">
        <v>1.8812082012140936</v>
      </c>
      <c r="O18" s="195">
        <v>6.597507425761763</v>
      </c>
    </row>
    <row r="19" spans="1:15" s="65" customFormat="1" ht="22.5" customHeight="1" x14ac:dyDescent="0.25">
      <c r="A19" s="70" t="s">
        <v>101</v>
      </c>
      <c r="B19" s="195">
        <v>171.61624058394094</v>
      </c>
      <c r="C19" s="195">
        <v>170.56250551963404</v>
      </c>
      <c r="D19" s="195">
        <v>171.57590449277041</v>
      </c>
      <c r="E19" s="195">
        <v>170.92979484638184</v>
      </c>
      <c r="F19" s="195">
        <v>134.77094917859526</v>
      </c>
      <c r="G19" s="195">
        <v>102.98886067708361</v>
      </c>
      <c r="H19" s="207">
        <v>171.78263988522238</v>
      </c>
      <c r="I19" s="207">
        <v>173.30158730158729</v>
      </c>
      <c r="J19" s="195">
        <v>171.29103684210529</v>
      </c>
      <c r="K19" s="195">
        <v>172.54610437696789</v>
      </c>
      <c r="L19" s="195">
        <v>171.68364912280703</v>
      </c>
      <c r="M19" s="195">
        <v>173.15910451658348</v>
      </c>
      <c r="N19" s="195">
        <v>171.36955929824563</v>
      </c>
      <c r="O19" s="195">
        <v>172.80716981522428</v>
      </c>
    </row>
    <row r="20" spans="1:15" s="65" customFormat="1" ht="18.75" customHeight="1" x14ac:dyDescent="0.25">
      <c r="A20" s="77"/>
      <c r="B20" s="11"/>
      <c r="C20" s="11"/>
      <c r="D20" s="11"/>
      <c r="E20" s="11"/>
      <c r="F20" s="11"/>
      <c r="G20" s="11"/>
      <c r="H20" s="11"/>
      <c r="I20" s="11"/>
      <c r="J20" s="11"/>
      <c r="K20" s="11"/>
      <c r="L20" s="11"/>
      <c r="M20" s="11"/>
      <c r="N20" s="11"/>
      <c r="O20" s="11"/>
    </row>
    <row r="21" spans="1:15" s="65" customFormat="1" ht="18.75" customHeight="1" x14ac:dyDescent="0.25">
      <c r="A21" s="29" t="s">
        <v>280</v>
      </c>
      <c r="B21" s="11"/>
      <c r="C21" s="11"/>
      <c r="D21" s="11"/>
      <c r="E21" s="11">
        <f>D22-E22</f>
        <v>-2.9462899213940208</v>
      </c>
      <c r="F21" s="11"/>
      <c r="G21" s="11"/>
      <c r="H21" s="11"/>
      <c r="I21" s="11"/>
      <c r="J21" s="11"/>
      <c r="K21" s="11"/>
      <c r="L21" s="11"/>
      <c r="M21" s="11"/>
      <c r="N21" s="11"/>
      <c r="O21" s="11"/>
    </row>
    <row r="22" spans="1:15" s="65" customFormat="1" ht="18.75" customHeight="1" x14ac:dyDescent="0.25">
      <c r="A22" s="32" t="s">
        <v>291</v>
      </c>
      <c r="B22" s="195">
        <v>15.785809595637291</v>
      </c>
      <c r="C22" s="195">
        <v>17.93882612289887</v>
      </c>
      <c r="D22" s="195">
        <v>14.078776041666666</v>
      </c>
      <c r="E22" s="195">
        <v>17.025065963060687</v>
      </c>
      <c r="F22" s="195">
        <v>8.3157288265796048</v>
      </c>
      <c r="G22" s="195">
        <v>22.8515625</v>
      </c>
      <c r="H22" s="195">
        <v>6.8501170960187352</v>
      </c>
      <c r="I22" s="195">
        <v>13.596491228070175</v>
      </c>
      <c r="J22" s="195">
        <v>6.0510392002104707</v>
      </c>
      <c r="K22" s="195">
        <v>11.255674448767834</v>
      </c>
      <c r="L22" s="195">
        <v>8.4998948032821371</v>
      </c>
      <c r="M22" s="195">
        <v>8.0069910972745646</v>
      </c>
      <c r="N22" s="195">
        <v>6.5409546258102536</v>
      </c>
      <c r="O22" s="195">
        <v>9.871803820292687</v>
      </c>
    </row>
    <row r="23" spans="1:15" s="65" customFormat="1" ht="18.75" customHeight="1" x14ac:dyDescent="0.25">
      <c r="A23" s="32" t="s">
        <v>292</v>
      </c>
      <c r="B23" s="195">
        <v>-214.76953325983092</v>
      </c>
      <c r="C23" s="195">
        <v>-200.37859776168537</v>
      </c>
      <c r="D23" s="195">
        <v>-202.97734104046242</v>
      </c>
      <c r="E23" s="195">
        <v>-193.67111003487008</v>
      </c>
      <c r="F23" s="195">
        <v>-87.909203233256463</v>
      </c>
      <c r="G23" s="195">
        <v>-69.665014245014206</v>
      </c>
      <c r="H23" s="195">
        <v>-113.60960991135239</v>
      </c>
      <c r="I23" s="195">
        <v>-139.4434405828768</v>
      </c>
      <c r="J23" s="195">
        <v>-115.14467850152791</v>
      </c>
      <c r="K23" s="195">
        <v>-107.26755640526524</v>
      </c>
      <c r="L23" s="195">
        <v>-131.90001545672621</v>
      </c>
      <c r="M23" s="195">
        <v>-123.35617912326012</v>
      </c>
      <c r="N23" s="195">
        <v>-119.500634827075</v>
      </c>
      <c r="O23" s="195">
        <v>-112.8263404977895</v>
      </c>
    </row>
    <row r="24" spans="1:15" s="65" customFormat="1" ht="18.75" customHeight="1" x14ac:dyDescent="0.25">
      <c r="A24" s="32" t="s">
        <v>283</v>
      </c>
      <c r="B24" s="195">
        <v>9.6169606762219768</v>
      </c>
      <c r="C24" s="195">
        <v>11.318493526442834</v>
      </c>
      <c r="D24" s="195">
        <v>9.7011560693641616</v>
      </c>
      <c r="E24" s="195">
        <v>11.42304339403332</v>
      </c>
      <c r="F24" s="195">
        <v>7.6231235565819864</v>
      </c>
      <c r="G24" s="195">
        <v>8.0438034188034191</v>
      </c>
      <c r="H24" s="195">
        <v>7.0192307692307692</v>
      </c>
      <c r="I24" s="195">
        <v>10.92741935483871</v>
      </c>
      <c r="J24" s="193">
        <v>10.2925</v>
      </c>
      <c r="K24" s="193">
        <v>13.073379546272957</v>
      </c>
      <c r="L24" s="193">
        <v>9.3462252475247531</v>
      </c>
      <c r="M24" s="193">
        <v>10.88881309686221</v>
      </c>
      <c r="N24" s="193">
        <v>10.046492921492922</v>
      </c>
      <c r="O24" s="193">
        <v>12.318589441432948</v>
      </c>
    </row>
    <row r="25" spans="1:15" s="65" customFormat="1" ht="18.75" customHeight="1" x14ac:dyDescent="0.25">
      <c r="A25" s="32" t="s">
        <v>278</v>
      </c>
      <c r="B25" s="195">
        <v>-7.0126547999999991</v>
      </c>
      <c r="C25" s="195">
        <v>-10.957503240000001</v>
      </c>
      <c r="D25" s="195">
        <v>-8.4276191999999988</v>
      </c>
      <c r="E25" s="195">
        <v>-11.996763239999993</v>
      </c>
      <c r="F25" s="195">
        <v>-0.91355244000000113</v>
      </c>
      <c r="G25" s="195">
        <v>-0.29342903999999986</v>
      </c>
      <c r="H25" s="195">
        <v>-0.15950789231553877</v>
      </c>
      <c r="I25" s="195">
        <v>-5.1872959896830176E-2</v>
      </c>
      <c r="J25" s="195">
        <v>-1.5889965633210852</v>
      </c>
      <c r="K25" s="195">
        <v>-3.5745840496490588</v>
      </c>
      <c r="L25" s="195">
        <v>-0.63945127493420872</v>
      </c>
      <c r="M25" s="195">
        <v>-2.170081903136392</v>
      </c>
      <c r="N25" s="195">
        <v>-2.2284478382552946</v>
      </c>
      <c r="O25" s="195">
        <v>-5.74466595278545</v>
      </c>
    </row>
    <row r="26" spans="1:15" s="65" customFormat="1" ht="18.75" customHeight="1" x14ac:dyDescent="0.25">
      <c r="A26" s="32" t="s">
        <v>284</v>
      </c>
      <c r="B26" s="195">
        <v>36.009746475604807</v>
      </c>
      <c r="C26" s="195">
        <v>35.582411526197696</v>
      </c>
      <c r="D26" s="193">
        <v>33.902994791666664</v>
      </c>
      <c r="E26" s="193">
        <v>34.475593667546171</v>
      </c>
      <c r="F26" s="210" t="s">
        <v>275</v>
      </c>
      <c r="G26" s="210" t="s">
        <v>275</v>
      </c>
      <c r="H26" s="195">
        <v>6.8508923431203224</v>
      </c>
      <c r="I26" s="195">
        <v>12.875536480686696</v>
      </c>
      <c r="J26" s="193">
        <v>19.373848987108655</v>
      </c>
      <c r="K26" s="193">
        <v>24.290693904020753</v>
      </c>
      <c r="L26" s="193">
        <v>16.873553545129393</v>
      </c>
      <c r="M26" s="193">
        <v>12.813370473537605</v>
      </c>
      <c r="N26" s="193">
        <v>18.87364256250526</v>
      </c>
      <c r="O26" s="193">
        <v>19.401596054070403</v>
      </c>
    </row>
    <row r="27" spans="1:15" s="65" customFormat="1" ht="18.75" customHeight="1" x14ac:dyDescent="0.25">
      <c r="A27" s="32" t="s">
        <v>293</v>
      </c>
      <c r="B27" s="208">
        <v>296.72786370227112</v>
      </c>
      <c r="C27" s="208">
        <v>211.67353910830877</v>
      </c>
      <c r="D27" s="209">
        <v>260.52562530004764</v>
      </c>
      <c r="E27" s="209">
        <v>200.45042093179015</v>
      </c>
      <c r="F27" s="256" t="s">
        <v>275</v>
      </c>
      <c r="G27" s="256" t="s">
        <v>275</v>
      </c>
      <c r="H27" s="208">
        <v>161.54224806322236</v>
      </c>
      <c r="I27" s="208">
        <v>167.1613848178109</v>
      </c>
      <c r="J27" s="209">
        <v>174.77631237018673</v>
      </c>
      <c r="K27" s="209">
        <v>138.77573176043308</v>
      </c>
      <c r="L27" s="209">
        <v>203.83922538979249</v>
      </c>
      <c r="M27" s="209">
        <v>151.49581158926642</v>
      </c>
      <c r="N27" s="209">
        <v>179.97445158555794</v>
      </c>
      <c r="O27" s="209">
        <v>142.35425523788149</v>
      </c>
    </row>
    <row r="28" spans="1:15" s="65" customFormat="1" ht="18.75" customHeight="1" x14ac:dyDescent="0.25">
      <c r="A28" s="32" t="s">
        <v>286</v>
      </c>
      <c r="B28" s="195">
        <v>10.579909779281456</v>
      </c>
      <c r="C28" s="195">
        <v>9.3578105985175348</v>
      </c>
      <c r="D28" s="193">
        <v>9.7178948631781079</v>
      </c>
      <c r="E28" s="193">
        <v>8.9724481010236303</v>
      </c>
      <c r="F28" s="210" t="s">
        <v>275</v>
      </c>
      <c r="G28" s="210" t="s">
        <v>275</v>
      </c>
      <c r="H28" s="195">
        <v>8.7920168067226889</v>
      </c>
      <c r="I28" s="195">
        <v>8.2916666666666661</v>
      </c>
      <c r="J28" s="193">
        <v>10.055676262900597</v>
      </c>
      <c r="K28" s="193">
        <v>9.8262556315701648</v>
      </c>
      <c r="L28" s="193">
        <v>9.579177057356608</v>
      </c>
      <c r="M28" s="193">
        <v>8.0717178175618081</v>
      </c>
      <c r="N28" s="193">
        <v>9.9704504906333629</v>
      </c>
      <c r="O28" s="193">
        <v>9.3326537954191142</v>
      </c>
    </row>
    <row r="29" spans="1:15" s="65" customFormat="1" ht="18.75" customHeight="1" x14ac:dyDescent="0.25">
      <c r="A29" s="32" t="s">
        <v>279</v>
      </c>
      <c r="B29" s="195">
        <v>22.101478199999963</v>
      </c>
      <c r="C29" s="195">
        <v>22.959805440000036</v>
      </c>
      <c r="D29" s="195">
        <v>26.048394119999962</v>
      </c>
      <c r="E29" s="195">
        <v>25.14369900000003</v>
      </c>
      <c r="F29" s="210" t="s">
        <v>275</v>
      </c>
      <c r="G29" s="210" t="s">
        <v>275</v>
      </c>
      <c r="H29" s="195">
        <v>0.23068233023428156</v>
      </c>
      <c r="I29" s="195">
        <v>6.0178098534411924E-2</v>
      </c>
      <c r="J29" s="195">
        <v>7.7223165857643297</v>
      </c>
      <c r="K29" s="195">
        <v>9.9801955252833068</v>
      </c>
      <c r="L29" s="195">
        <v>1.9617487051513629</v>
      </c>
      <c r="M29" s="195">
        <v>4.2649100878610273</v>
      </c>
      <c r="N29" s="195">
        <v>9.6840652909157008</v>
      </c>
      <c r="O29" s="195">
        <v>14.245105613144323</v>
      </c>
    </row>
    <row r="30" spans="1:15" s="65" customFormat="1" x14ac:dyDescent="0.25">
      <c r="A30" s="77"/>
      <c r="B30" s="10"/>
      <c r="C30" s="10"/>
      <c r="D30" s="10"/>
      <c r="E30" s="10"/>
      <c r="F30" s="10"/>
      <c r="G30" s="10"/>
      <c r="H30" s="12"/>
      <c r="I30" s="12"/>
      <c r="J30" s="12"/>
      <c r="K30" s="12"/>
      <c r="L30" s="12"/>
      <c r="M30" s="12"/>
      <c r="N30" s="12"/>
      <c r="O30" s="12"/>
    </row>
    <row r="31" spans="1:15" s="65" customFormat="1" ht="19.5" customHeight="1" x14ac:dyDescent="0.25">
      <c r="A31" s="29" t="s">
        <v>102</v>
      </c>
      <c r="B31" s="10"/>
      <c r="C31" s="10"/>
      <c r="D31" s="10"/>
      <c r="E31" s="10"/>
      <c r="F31" s="10"/>
      <c r="G31" s="10"/>
      <c r="H31" s="12"/>
      <c r="I31" s="12"/>
      <c r="J31" s="12"/>
      <c r="K31" s="12"/>
      <c r="L31" s="12"/>
      <c r="M31" s="12"/>
      <c r="N31" s="12"/>
      <c r="O31" s="12"/>
    </row>
    <row r="32" spans="1:15" s="65" customFormat="1" ht="19.5" customHeight="1" x14ac:dyDescent="0.25">
      <c r="A32" s="14" t="s">
        <v>288</v>
      </c>
      <c r="B32" s="195">
        <v>68.753374802671587</v>
      </c>
      <c r="C32" s="195">
        <v>66.80743734247848</v>
      </c>
      <c r="D32" s="195">
        <v>69.75367973053153</v>
      </c>
      <c r="E32" s="195">
        <v>67.168427797148908</v>
      </c>
      <c r="F32" s="195">
        <v>66.842057856977377</v>
      </c>
      <c r="G32" s="195">
        <v>53.329033585222476</v>
      </c>
      <c r="H32" s="195">
        <v>64.763431883872244</v>
      </c>
      <c r="I32" s="195">
        <v>62.286484560055889</v>
      </c>
      <c r="J32" s="195">
        <v>55.49418127822284</v>
      </c>
      <c r="K32" s="195">
        <v>49.742185901361786</v>
      </c>
      <c r="L32" s="195">
        <v>60.901666081632804</v>
      </c>
      <c r="M32" s="195">
        <v>57.351049280381382</v>
      </c>
      <c r="N32" s="195">
        <v>56.575996888568852</v>
      </c>
      <c r="O32" s="195">
        <v>52.983401312973399</v>
      </c>
    </row>
    <row r="33" spans="1:15" s="65" customFormat="1" ht="19.5" customHeight="1" x14ac:dyDescent="0.25">
      <c r="A33" s="14" t="s">
        <v>289</v>
      </c>
      <c r="B33" s="195">
        <v>66.974266792349852</v>
      </c>
      <c r="C33" s="195">
        <v>65.530613795810694</v>
      </c>
      <c r="D33" s="195">
        <v>68.232896549868741</v>
      </c>
      <c r="E33" s="195">
        <v>66.00116345945429</v>
      </c>
      <c r="F33" s="195">
        <v>67.195747697292362</v>
      </c>
      <c r="G33" s="195">
        <v>54.279186817800152</v>
      </c>
      <c r="H33" s="195">
        <v>64.614914274447955</v>
      </c>
      <c r="I33" s="195">
        <v>62.320970949720646</v>
      </c>
      <c r="J33" s="195">
        <v>54.468973785845769</v>
      </c>
      <c r="K33" s="195">
        <v>48.783757364623632</v>
      </c>
      <c r="L33" s="195">
        <v>60.178867578371602</v>
      </c>
      <c r="M33" s="195">
        <v>57.034988912556919</v>
      </c>
      <c r="N33" s="195">
        <v>55.611289014226642</v>
      </c>
      <c r="O33" s="195">
        <v>52.298608075660809</v>
      </c>
    </row>
    <row r="34" spans="1:15" s="65" customFormat="1" ht="19.5" customHeight="1" x14ac:dyDescent="0.25">
      <c r="A34" s="32" t="s">
        <v>128</v>
      </c>
      <c r="B34" s="195">
        <v>28.020643594414086</v>
      </c>
      <c r="C34" s="195">
        <v>27.447010701152749</v>
      </c>
      <c r="D34" s="195">
        <v>28.823828489111094</v>
      </c>
      <c r="E34" s="195">
        <v>27.46918907722581</v>
      </c>
      <c r="F34" s="195">
        <v>50.057856977551495</v>
      </c>
      <c r="G34" s="195">
        <v>20.235096557514694</v>
      </c>
      <c r="H34" s="195">
        <v>9.0856144437973203</v>
      </c>
      <c r="I34" s="195">
        <v>11.637931034482758</v>
      </c>
      <c r="J34" s="195">
        <v>15.169692186266772</v>
      </c>
      <c r="K34" s="195">
        <v>11.365110246433204</v>
      </c>
      <c r="L34" s="195">
        <v>16.452766673679783</v>
      </c>
      <c r="M34" s="195">
        <v>16.101370910481183</v>
      </c>
      <c r="N34" s="195">
        <v>15.426382692145804</v>
      </c>
      <c r="O34" s="195">
        <v>13.382657453293316</v>
      </c>
    </row>
    <row r="35" spans="1:15" s="65" customFormat="1" ht="31.5" customHeight="1" x14ac:dyDescent="0.25">
      <c r="A35" s="32" t="s">
        <v>118</v>
      </c>
      <c r="B35" s="195">
        <v>5.081967213114754</v>
      </c>
      <c r="C35" s="195">
        <v>5.2720737098706776</v>
      </c>
      <c r="D35" s="195">
        <v>4.2030336412168463</v>
      </c>
      <c r="E35" s="195">
        <v>4.9159388269410016</v>
      </c>
      <c r="F35" s="195">
        <v>40.777597778292062</v>
      </c>
      <c r="G35" s="195">
        <v>15.197313182199832</v>
      </c>
      <c r="H35" s="195">
        <v>0.87361677344205013</v>
      </c>
      <c r="I35" s="195">
        <v>1.2931034482758621</v>
      </c>
      <c r="J35" s="195">
        <v>1.4259405419626414</v>
      </c>
      <c r="K35" s="195">
        <v>1.2645914396887159</v>
      </c>
      <c r="L35" s="195">
        <v>1.8725015779507679</v>
      </c>
      <c r="M35" s="195">
        <v>2.1683325140641214</v>
      </c>
      <c r="N35" s="195">
        <v>1.5152790638942673</v>
      </c>
      <c r="O35" s="195">
        <v>1.6495660873409181</v>
      </c>
    </row>
    <row r="36" spans="1:15" s="65" customFormat="1" ht="23.25" customHeight="1" x14ac:dyDescent="0.25">
      <c r="A36" s="32" t="s">
        <v>290</v>
      </c>
      <c r="B36" s="201">
        <v>759.17170613236192</v>
      </c>
      <c r="C36" s="201">
        <v>668.35582365822415</v>
      </c>
      <c r="D36" s="201">
        <v>705.29099228878908</v>
      </c>
      <c r="E36" s="201">
        <v>648.90627265509022</v>
      </c>
      <c r="F36" s="201">
        <v>574.553922703078</v>
      </c>
      <c r="G36" s="201">
        <v>496.5004198152813</v>
      </c>
      <c r="H36" s="202" t="s">
        <v>257</v>
      </c>
      <c r="I36" s="202" t="s">
        <v>257</v>
      </c>
      <c r="J36" s="201">
        <v>476.25477505919497</v>
      </c>
      <c r="K36" s="201">
        <v>453.15851977950712</v>
      </c>
      <c r="L36" s="201">
        <v>497.2444771723122</v>
      </c>
      <c r="M36" s="201">
        <v>487.20154022611831</v>
      </c>
      <c r="N36" s="201">
        <v>480.45395235289163</v>
      </c>
      <c r="O36" s="201">
        <v>467.66012889416254</v>
      </c>
    </row>
    <row r="37" spans="1:15" s="65" customFormat="1" ht="23.25" customHeight="1" x14ac:dyDescent="0.25">
      <c r="A37" s="32" t="s">
        <v>103</v>
      </c>
      <c r="B37" s="195">
        <v>4.4497302314787959</v>
      </c>
      <c r="C37" s="195">
        <v>4.7238515136007555</v>
      </c>
      <c r="D37" s="195">
        <v>3.9632161458333335</v>
      </c>
      <c r="E37" s="195">
        <v>4.4624010554089706</v>
      </c>
      <c r="F37" s="195">
        <v>17.015555982331477</v>
      </c>
      <c r="G37" s="195">
        <v>22.4609375</v>
      </c>
      <c r="H37" s="195">
        <v>1.1514104778353482</v>
      </c>
      <c r="I37" s="195">
        <v>0.42918454935622319</v>
      </c>
      <c r="J37" s="195">
        <v>26.412905946857865</v>
      </c>
      <c r="K37" s="195">
        <v>29.929706228922026</v>
      </c>
      <c r="L37" s="195">
        <v>19.881931267130508</v>
      </c>
      <c r="M37" s="195">
        <v>20.314210641559011</v>
      </c>
      <c r="N37" s="195">
        <v>25.106490658344228</v>
      </c>
      <c r="O37" s="195">
        <v>25.833158422537839</v>
      </c>
    </row>
    <row r="38" spans="1:15" s="65" customFormat="1" ht="31.5" customHeight="1" x14ac:dyDescent="0.25">
      <c r="A38" s="32" t="s">
        <v>127</v>
      </c>
      <c r="B38" s="193">
        <v>293.70077898180364</v>
      </c>
      <c r="C38" s="193">
        <v>220.9329387920553</v>
      </c>
      <c r="D38" s="193">
        <v>275.83475534009978</v>
      </c>
      <c r="E38" s="193">
        <v>216.83695741501674</v>
      </c>
      <c r="F38" s="193">
        <v>307.47874131274068</v>
      </c>
      <c r="G38" s="193">
        <v>208.08122807017543</v>
      </c>
      <c r="H38" s="195">
        <v>245.83341692789961</v>
      </c>
      <c r="I38" s="195">
        <v>186.13839999999999</v>
      </c>
      <c r="J38" s="193">
        <v>165.8212270642201</v>
      </c>
      <c r="K38" s="193">
        <v>110.93542930098936</v>
      </c>
      <c r="L38" s="193">
        <v>183.07157695223671</v>
      </c>
      <c r="M38" s="193">
        <v>130.69042222222234</v>
      </c>
      <c r="N38" s="193">
        <v>169.29446954663393</v>
      </c>
      <c r="O38" s="193">
        <v>118.14381917697094</v>
      </c>
    </row>
    <row r="39" spans="1:15" s="65" customFormat="1" ht="36" customHeight="1" x14ac:dyDescent="0.25">
      <c r="A39" s="32" t="s">
        <v>104</v>
      </c>
      <c r="B39" s="195">
        <v>28.375007251841968</v>
      </c>
      <c r="C39" s="195">
        <v>19.422902806755108</v>
      </c>
      <c r="D39" s="195">
        <v>26.859537760416668</v>
      </c>
      <c r="E39" s="195">
        <v>17.658311345646439</v>
      </c>
      <c r="F39" s="195">
        <v>12.435183406952179</v>
      </c>
      <c r="G39" s="195">
        <v>3.7109375</v>
      </c>
      <c r="H39" s="195">
        <v>25.157728706624606</v>
      </c>
      <c r="I39" s="195">
        <v>13.966480446927374</v>
      </c>
      <c r="J39" s="193">
        <v>27.583298186419231</v>
      </c>
      <c r="K39" s="193">
        <v>25.460160091016213</v>
      </c>
      <c r="L39" s="193">
        <v>27.809403331224964</v>
      </c>
      <c r="M39" s="193">
        <v>19.706590759798555</v>
      </c>
      <c r="N39" s="193">
        <v>27.628526844080806</v>
      </c>
      <c r="O39" s="193">
        <v>23.008932111289909</v>
      </c>
    </row>
    <row r="40" spans="1:15" s="65" customFormat="1" ht="18" customHeight="1" x14ac:dyDescent="0.25">
      <c r="A40" s="77"/>
      <c r="B40" s="10"/>
      <c r="C40" s="10"/>
      <c r="D40" s="10"/>
      <c r="E40" s="10"/>
      <c r="F40" s="10"/>
      <c r="G40" s="10"/>
      <c r="H40" s="10"/>
      <c r="I40" s="10"/>
      <c r="J40" s="10"/>
      <c r="K40" s="10"/>
      <c r="L40" s="10"/>
      <c r="M40" s="10"/>
      <c r="N40" s="10"/>
      <c r="O40" s="10"/>
    </row>
    <row r="41" spans="1:15" s="65" customFormat="1" ht="18" customHeight="1" x14ac:dyDescent="0.25">
      <c r="A41" s="29" t="s">
        <v>105</v>
      </c>
      <c r="B41" s="10"/>
      <c r="C41" s="10"/>
      <c r="D41" s="10"/>
      <c r="E41" s="10"/>
      <c r="F41" s="10"/>
      <c r="G41" s="10"/>
      <c r="H41" s="10"/>
      <c r="I41" s="10"/>
      <c r="J41" s="10"/>
      <c r="K41" s="10"/>
      <c r="L41" s="10"/>
      <c r="M41" s="10"/>
      <c r="N41" s="10"/>
      <c r="O41" s="10"/>
    </row>
    <row r="42" spans="1:15" s="65" customFormat="1" ht="18" customHeight="1" x14ac:dyDescent="0.25">
      <c r="A42" s="68" t="s">
        <v>106</v>
      </c>
      <c r="B42" s="204">
        <v>2412.9471607588403</v>
      </c>
      <c r="C42" s="204">
        <v>2065.4860378695498</v>
      </c>
      <c r="D42" s="204">
        <v>2272.2359415690321</v>
      </c>
      <c r="E42" s="204">
        <v>2018.8108717018524</v>
      </c>
      <c r="F42" s="204">
        <v>1608.8872210485881</v>
      </c>
      <c r="G42" s="204">
        <v>1082.3368619791654</v>
      </c>
      <c r="H42" s="204" t="s">
        <v>479</v>
      </c>
      <c r="I42" s="204" t="s">
        <v>480</v>
      </c>
      <c r="J42" s="204">
        <v>1347.2294854491765</v>
      </c>
      <c r="K42" s="204">
        <v>1166.7912843850308</v>
      </c>
      <c r="L42" s="204">
        <v>1507.3048619017475</v>
      </c>
      <c r="M42" s="204">
        <v>1399.2398746441916</v>
      </c>
      <c r="N42" s="204">
        <v>1379.2499616211842</v>
      </c>
      <c r="O42" s="204">
        <v>1265.8227647566457</v>
      </c>
    </row>
    <row r="43" spans="1:15" s="65" customFormat="1" x14ac:dyDescent="0.25">
      <c r="A43" s="68" t="s">
        <v>114</v>
      </c>
      <c r="B43" s="204">
        <v>2516.6530631780565</v>
      </c>
      <c r="C43" s="204">
        <v>2127.3060173995186</v>
      </c>
      <c r="D43" s="204">
        <v>2362.7469453938875</v>
      </c>
      <c r="E43" s="204">
        <v>2074.1783047493363</v>
      </c>
      <c r="F43" s="204">
        <v>1657.5920078740203</v>
      </c>
      <c r="G43" s="204">
        <v>1092.9267187499991</v>
      </c>
      <c r="H43" s="204" t="s">
        <v>481</v>
      </c>
      <c r="I43" s="204" t="s">
        <v>482</v>
      </c>
      <c r="J43" s="204">
        <v>1407.1331062842676</v>
      </c>
      <c r="K43" s="204">
        <v>1209.0234281418866</v>
      </c>
      <c r="L43" s="204">
        <v>1600.0443980602986</v>
      </c>
      <c r="M43" s="204">
        <v>1488.0611473615063</v>
      </c>
      <c r="N43" s="204">
        <v>1445.7218733921031</v>
      </c>
      <c r="O43" s="204">
        <v>1327.9035572191503</v>
      </c>
    </row>
    <row r="44" spans="1:15" s="65" customFormat="1" ht="15" customHeight="1" x14ac:dyDescent="0.25">
      <c r="A44" s="607"/>
      <c r="B44" s="608"/>
      <c r="C44" s="608"/>
      <c r="D44" s="608"/>
      <c r="E44" s="608"/>
      <c r="F44" s="608"/>
      <c r="G44" s="608"/>
      <c r="H44" s="608"/>
      <c r="I44" s="608"/>
      <c r="J44" s="608"/>
      <c r="K44" s="608"/>
      <c r="L44" s="608"/>
      <c r="M44" s="608"/>
      <c r="N44" s="608"/>
      <c r="O44" s="608"/>
    </row>
    <row r="45" spans="1:15" s="65" customFormat="1" ht="34.5" customHeight="1" x14ac:dyDescent="0.25">
      <c r="A45" s="582"/>
      <c r="B45" s="587"/>
      <c r="C45" s="587"/>
      <c r="D45" s="587"/>
      <c r="E45" s="587"/>
      <c r="F45" s="587"/>
      <c r="G45" s="587"/>
      <c r="H45" s="587"/>
      <c r="I45" s="587"/>
      <c r="J45" s="587"/>
      <c r="K45" s="587"/>
      <c r="L45" s="587"/>
      <c r="M45" s="587"/>
      <c r="N45" s="587"/>
      <c r="O45" s="587"/>
    </row>
    <row r="46" spans="1:15" s="65" customFormat="1" ht="29.25" customHeight="1" x14ac:dyDescent="0.25">
      <c r="A46" s="616"/>
      <c r="B46" s="587"/>
      <c r="C46" s="587"/>
      <c r="D46" s="587"/>
      <c r="E46" s="587"/>
      <c r="F46" s="587"/>
      <c r="G46" s="587"/>
      <c r="H46" s="587"/>
      <c r="I46" s="587"/>
      <c r="J46" s="587"/>
      <c r="K46" s="587"/>
      <c r="L46" s="587"/>
      <c r="M46" s="587"/>
      <c r="N46" s="587"/>
      <c r="O46" s="587"/>
    </row>
    <row r="47" spans="1:15" x14ac:dyDescent="0.25">
      <c r="A47" s="618"/>
      <c r="B47" s="587"/>
      <c r="C47" s="587"/>
      <c r="D47" s="587"/>
      <c r="E47" s="587"/>
      <c r="F47" s="587"/>
      <c r="G47" s="587"/>
      <c r="H47" s="587"/>
      <c r="I47" s="587"/>
      <c r="J47" s="587"/>
      <c r="K47" s="587"/>
      <c r="L47" s="587"/>
      <c r="M47" s="587"/>
      <c r="N47" s="587"/>
      <c r="O47" s="587"/>
    </row>
    <row r="48" spans="1:15" ht="15" customHeight="1" x14ac:dyDescent="0.25">
      <c r="A48" s="620"/>
      <c r="B48" s="588"/>
      <c r="C48" s="588"/>
      <c r="D48" s="588"/>
      <c r="E48" s="588"/>
      <c r="F48" s="588"/>
      <c r="G48" s="588"/>
      <c r="H48" s="588"/>
      <c r="I48" s="588"/>
      <c r="J48" s="588"/>
      <c r="K48" s="588"/>
      <c r="L48" s="588"/>
      <c r="M48" s="588"/>
      <c r="N48" s="588"/>
      <c r="O48" s="588"/>
    </row>
    <row r="49" spans="1:15" ht="30" customHeight="1" x14ac:dyDescent="0.25">
      <c r="A49" s="616"/>
      <c r="B49" s="587"/>
      <c r="C49" s="587"/>
      <c r="D49" s="587"/>
      <c r="E49" s="587"/>
      <c r="F49" s="587"/>
      <c r="G49" s="587"/>
      <c r="H49" s="587"/>
      <c r="I49" s="587"/>
      <c r="J49" s="587"/>
      <c r="K49" s="587"/>
      <c r="L49" s="587"/>
      <c r="M49" s="587"/>
      <c r="N49" s="587"/>
      <c r="O49" s="587"/>
    </row>
    <row r="50" spans="1:15" ht="30" customHeight="1" x14ac:dyDescent="0.25">
      <c r="A50" s="621"/>
      <c r="B50" s="587"/>
      <c r="C50" s="587"/>
      <c r="D50" s="587"/>
      <c r="E50" s="587"/>
      <c r="F50" s="587"/>
      <c r="G50" s="587"/>
      <c r="H50" s="587"/>
      <c r="I50" s="587"/>
      <c r="J50" s="587"/>
      <c r="K50" s="587"/>
      <c r="L50" s="587"/>
      <c r="M50" s="587"/>
      <c r="N50" s="587"/>
      <c r="O50" s="587"/>
    </row>
    <row r="51" spans="1:15" ht="15" customHeight="1" x14ac:dyDescent="0.25">
      <c r="A51" s="562"/>
      <c r="B51" s="587"/>
      <c r="C51" s="587"/>
      <c r="D51" s="587"/>
      <c r="E51" s="587"/>
      <c r="F51" s="587"/>
      <c r="G51" s="587"/>
      <c r="H51" s="587"/>
      <c r="I51" s="587"/>
      <c r="J51" s="587"/>
      <c r="K51" s="587"/>
      <c r="L51" s="587"/>
      <c r="M51" s="587"/>
      <c r="N51" s="587"/>
      <c r="O51" s="587"/>
    </row>
    <row r="52" spans="1:15" ht="15" customHeight="1" x14ac:dyDescent="0.25">
      <c r="A52" s="616"/>
      <c r="B52" s="587"/>
      <c r="C52" s="587"/>
      <c r="D52" s="587"/>
      <c r="E52" s="587"/>
      <c r="F52" s="587"/>
      <c r="G52" s="587"/>
      <c r="H52" s="587"/>
      <c r="I52" s="587"/>
      <c r="J52" s="587"/>
      <c r="K52" s="587"/>
      <c r="L52" s="587"/>
      <c r="M52" s="587"/>
      <c r="N52" s="587"/>
      <c r="O52" s="587"/>
    </row>
    <row r="53" spans="1:15" ht="15" customHeight="1" x14ac:dyDescent="0.25">
      <c r="A53" s="616"/>
      <c r="B53" s="587"/>
      <c r="C53" s="587"/>
      <c r="D53" s="587"/>
      <c r="E53" s="587"/>
      <c r="F53" s="587"/>
      <c r="G53" s="587"/>
      <c r="H53" s="587"/>
      <c r="I53" s="587"/>
      <c r="J53" s="587"/>
      <c r="K53" s="587"/>
      <c r="L53" s="587"/>
      <c r="M53" s="587"/>
      <c r="N53" s="587"/>
      <c r="O53" s="587"/>
    </row>
    <row r="54" spans="1:15" ht="15" customHeight="1" x14ac:dyDescent="0.25">
      <c r="A54" s="619"/>
      <c r="B54" s="587"/>
      <c r="C54" s="587"/>
      <c r="D54" s="587"/>
      <c r="E54" s="587"/>
      <c r="F54" s="587"/>
      <c r="G54" s="587"/>
      <c r="H54" s="587"/>
      <c r="I54" s="587"/>
      <c r="J54" s="587"/>
      <c r="K54" s="587"/>
      <c r="L54" s="587"/>
      <c r="M54" s="587"/>
      <c r="N54" s="587"/>
      <c r="O54" s="587"/>
    </row>
    <row r="55" spans="1:15" x14ac:dyDescent="0.25">
      <c r="A55" s="617" t="s">
        <v>259</v>
      </c>
      <c r="B55" s="587"/>
      <c r="C55" s="587"/>
      <c r="D55" s="587"/>
      <c r="E55" s="587"/>
      <c r="F55" s="587"/>
      <c r="G55" s="587"/>
      <c r="H55" s="587"/>
      <c r="I55" s="587"/>
      <c r="J55" s="587"/>
      <c r="K55" s="587"/>
      <c r="L55" s="587"/>
      <c r="M55" s="587"/>
      <c r="N55" s="587"/>
      <c r="O55" s="587"/>
    </row>
    <row r="56" spans="1:15" x14ac:dyDescent="0.25">
      <c r="A56" s="617" t="s">
        <v>260</v>
      </c>
      <c r="B56" s="587"/>
      <c r="C56" s="587"/>
      <c r="D56" s="587"/>
      <c r="E56" s="587"/>
      <c r="F56" s="587"/>
      <c r="G56" s="587"/>
      <c r="H56" s="587"/>
      <c r="I56" s="587"/>
      <c r="J56" s="587"/>
      <c r="K56" s="587"/>
      <c r="L56" s="587"/>
      <c r="M56" s="587"/>
      <c r="N56" s="587"/>
      <c r="O56" s="587"/>
    </row>
    <row r="57" spans="1:15" ht="15" customHeight="1" x14ac:dyDescent="0.25">
      <c r="A57" s="582"/>
      <c r="B57" s="587"/>
      <c r="C57" s="587"/>
      <c r="D57" s="587"/>
      <c r="E57" s="587"/>
      <c r="F57" s="587"/>
      <c r="G57" s="587"/>
      <c r="H57" s="587"/>
      <c r="I57" s="587"/>
      <c r="J57" s="587"/>
      <c r="K57" s="587"/>
      <c r="L57" s="587"/>
      <c r="M57" s="587"/>
      <c r="N57" s="587"/>
      <c r="O57" s="587"/>
    </row>
    <row r="58" spans="1:15" x14ac:dyDescent="0.25">
      <c r="A58" s="624" t="s">
        <v>258</v>
      </c>
      <c r="B58" s="587"/>
      <c r="C58" s="587"/>
      <c r="D58" s="587"/>
      <c r="E58" s="587"/>
      <c r="F58" s="587"/>
      <c r="G58" s="587"/>
      <c r="H58" s="587"/>
      <c r="I58" s="587"/>
      <c r="J58" s="587"/>
      <c r="K58" s="587"/>
      <c r="L58" s="587"/>
      <c r="M58" s="587"/>
      <c r="N58" s="587"/>
      <c r="O58" s="587"/>
    </row>
    <row r="59" spans="1:15" s="298" customFormat="1" x14ac:dyDescent="0.25">
      <c r="A59" s="307"/>
      <c r="B59" s="291"/>
      <c r="C59" s="291"/>
      <c r="D59" s="291"/>
      <c r="E59" s="291"/>
      <c r="F59" s="291"/>
      <c r="G59" s="291"/>
      <c r="H59" s="291"/>
      <c r="I59" s="291"/>
      <c r="J59" s="291"/>
      <c r="K59" s="291"/>
      <c r="L59" s="291"/>
      <c r="M59" s="291"/>
      <c r="N59" s="291"/>
      <c r="O59" s="291"/>
    </row>
    <row r="60" spans="1:15" ht="15" customHeight="1" x14ac:dyDescent="0.25">
      <c r="A60" s="621"/>
      <c r="B60" s="587"/>
      <c r="C60" s="587"/>
      <c r="D60" s="587"/>
      <c r="E60" s="587"/>
      <c r="F60" s="587"/>
      <c r="G60" s="587"/>
      <c r="H60" s="587"/>
      <c r="I60" s="587"/>
      <c r="J60" s="587"/>
      <c r="K60" s="587"/>
      <c r="L60" s="587"/>
      <c r="M60" s="587"/>
      <c r="N60" s="587"/>
      <c r="O60" s="587"/>
    </row>
    <row r="64" spans="1:15" x14ac:dyDescent="0.25">
      <c r="A64" s="103"/>
      <c r="B64" s="59"/>
      <c r="C64" s="59"/>
      <c r="D64" s="59"/>
      <c r="E64" s="59"/>
      <c r="F64" s="59"/>
      <c r="G64" s="59"/>
      <c r="H64" s="59"/>
      <c r="I64" s="59"/>
      <c r="J64" s="59"/>
    </row>
    <row r="65" spans="1:10" ht="119.25" customHeight="1" x14ac:dyDescent="0.25">
      <c r="A65" s="622"/>
      <c r="B65" s="622"/>
      <c r="C65" s="622"/>
      <c r="D65" s="622"/>
      <c r="E65" s="622"/>
      <c r="F65" s="622"/>
      <c r="G65" s="622"/>
      <c r="H65" s="622"/>
      <c r="I65" s="622"/>
      <c r="J65" s="622"/>
    </row>
    <row r="66" spans="1:10" ht="54" customHeight="1" x14ac:dyDescent="0.25">
      <c r="A66" s="622"/>
      <c r="B66" s="623"/>
      <c r="C66" s="623"/>
      <c r="D66" s="623"/>
      <c r="E66" s="623"/>
      <c r="F66" s="623"/>
      <c r="G66" s="623"/>
      <c r="H66" s="623"/>
      <c r="I66" s="623"/>
      <c r="J66" s="623"/>
    </row>
    <row r="67" spans="1:10" ht="54" customHeight="1" x14ac:dyDescent="0.25">
      <c r="A67" s="622"/>
      <c r="B67" s="623"/>
      <c r="C67" s="623"/>
      <c r="D67" s="623"/>
      <c r="E67" s="623"/>
      <c r="F67" s="623"/>
      <c r="G67" s="623"/>
      <c r="H67" s="623"/>
      <c r="I67" s="623"/>
      <c r="J67" s="623"/>
    </row>
  </sheetData>
  <mergeCells count="30">
    <mergeCell ref="A67:J67"/>
    <mergeCell ref="A58:O58"/>
    <mergeCell ref="A60:O60"/>
    <mergeCell ref="A65:J65"/>
    <mergeCell ref="A66:J66"/>
    <mergeCell ref="A53:O53"/>
    <mergeCell ref="A55:O55"/>
    <mergeCell ref="A56:O56"/>
    <mergeCell ref="A57:O57"/>
    <mergeCell ref="A44:O44"/>
    <mergeCell ref="A46:O46"/>
    <mergeCell ref="A47:O47"/>
    <mergeCell ref="A45:O45"/>
    <mergeCell ref="A54:O54"/>
    <mergeCell ref="A48:O48"/>
    <mergeCell ref="A49:O49"/>
    <mergeCell ref="A50:O50"/>
    <mergeCell ref="A51:O51"/>
    <mergeCell ref="A52:O52"/>
    <mergeCell ref="A1:O1"/>
    <mergeCell ref="A3:A5"/>
    <mergeCell ref="B3:G3"/>
    <mergeCell ref="H3:I4"/>
    <mergeCell ref="J3:O3"/>
    <mergeCell ref="B4:C4"/>
    <mergeCell ref="D4:E4"/>
    <mergeCell ref="F4:G4"/>
    <mergeCell ref="J4:K4"/>
    <mergeCell ref="L4:M4"/>
    <mergeCell ref="N4:O4"/>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3" tint="0.79998168889431442"/>
  </sheetPr>
  <dimension ref="A1:M63"/>
  <sheetViews>
    <sheetView zoomScaleNormal="100" workbookViewId="0">
      <pane xSplit="1" ySplit="5" topLeftCell="B39" activePane="bottomRight" state="frozen"/>
      <selection activeCell="A36" sqref="A36:L36"/>
      <selection pane="topRight" activeCell="A36" sqref="A36:L36"/>
      <selection pane="bottomLeft" activeCell="A36" sqref="A36:L36"/>
      <selection pane="bottomRight" activeCell="A34" sqref="A34:L34"/>
    </sheetView>
  </sheetViews>
  <sheetFormatPr baseColWidth="10" defaultColWidth="11.42578125" defaultRowHeight="15" x14ac:dyDescent="0.25"/>
  <cols>
    <col min="1" max="1" width="53" style="27" customWidth="1"/>
    <col min="2" max="12" width="10.7109375" style="27" customWidth="1"/>
    <col min="13" max="16384" width="11.42578125" style="27"/>
  </cols>
  <sheetData>
    <row r="1" spans="1:12" s="87" customFormat="1" x14ac:dyDescent="0.25">
      <c r="A1" s="552" t="s">
        <v>442</v>
      </c>
      <c r="B1" s="552"/>
      <c r="C1" s="552"/>
      <c r="D1" s="552"/>
      <c r="E1" s="552"/>
      <c r="F1" s="552"/>
      <c r="G1" s="552"/>
      <c r="H1" s="552"/>
      <c r="I1" s="552"/>
      <c r="J1" s="552"/>
      <c r="K1" s="552"/>
      <c r="L1" s="552"/>
    </row>
    <row r="2" spans="1:12" s="188" customFormat="1" x14ac:dyDescent="0.25">
      <c r="A2" s="173"/>
      <c r="B2" s="173"/>
      <c r="C2" s="173"/>
      <c r="D2" s="173"/>
      <c r="E2" s="173"/>
      <c r="F2" s="173"/>
      <c r="G2" s="173"/>
      <c r="H2" s="173"/>
      <c r="I2" s="173"/>
      <c r="J2" s="173"/>
      <c r="K2" s="173"/>
      <c r="L2" s="173"/>
    </row>
    <row r="3" spans="1:12" ht="23.25" customHeight="1" x14ac:dyDescent="0.25">
      <c r="A3" s="605"/>
      <c r="B3" s="579" t="s">
        <v>107</v>
      </c>
      <c r="C3" s="579"/>
      <c r="D3" s="579"/>
      <c r="E3" s="579"/>
      <c r="F3" s="579"/>
      <c r="G3" s="633" t="s">
        <v>530</v>
      </c>
      <c r="H3" s="633"/>
      <c r="I3" s="633"/>
      <c r="J3" s="633"/>
      <c r="K3" s="633"/>
      <c r="L3" s="633"/>
    </row>
    <row r="4" spans="1:12" ht="22.9" customHeight="1" x14ac:dyDescent="0.25">
      <c r="A4" s="605"/>
      <c r="B4" s="606" t="s">
        <v>58</v>
      </c>
      <c r="C4" s="606"/>
      <c r="D4" s="606"/>
      <c r="E4" s="634" t="s">
        <v>546</v>
      </c>
      <c r="F4" s="634"/>
      <c r="G4" s="634" t="s">
        <v>16</v>
      </c>
      <c r="H4" s="634"/>
      <c r="I4" s="634"/>
      <c r="J4" s="634" t="s">
        <v>19</v>
      </c>
      <c r="K4" s="634"/>
      <c r="L4" s="634"/>
    </row>
    <row r="5" spans="1:12" ht="26.25" customHeight="1" x14ac:dyDescent="0.25">
      <c r="A5" s="605"/>
      <c r="B5" s="49" t="s">
        <v>560</v>
      </c>
      <c r="C5" s="297" t="s">
        <v>561</v>
      </c>
      <c r="D5" s="297" t="s">
        <v>562</v>
      </c>
      <c r="E5" s="49" t="s">
        <v>560</v>
      </c>
      <c r="F5" s="49" t="s">
        <v>562</v>
      </c>
      <c r="G5" s="49" t="s">
        <v>560</v>
      </c>
      <c r="H5" s="49" t="s">
        <v>392</v>
      </c>
      <c r="I5" s="131" t="s">
        <v>562</v>
      </c>
      <c r="J5" s="49" t="s">
        <v>560</v>
      </c>
      <c r="K5" s="49" t="s">
        <v>392</v>
      </c>
      <c r="L5" s="131" t="s">
        <v>562</v>
      </c>
    </row>
    <row r="6" spans="1:12" ht="15" customHeight="1" x14ac:dyDescent="0.25">
      <c r="A6" s="29" t="s">
        <v>146</v>
      </c>
      <c r="B6" s="427">
        <f>IF('5.1-3 source'!B6&lt;&gt;"",'5.1-3 source'!B6,"")</f>
        <v>37781</v>
      </c>
      <c r="C6" s="427">
        <f>IF('5.1-3 source'!C6&lt;&gt;"",'5.1-3 source'!C6,"")</f>
        <v>2556</v>
      </c>
      <c r="D6" s="427">
        <f>IF('5.1-3 source'!D6&lt;&gt;"",'5.1-3 source'!D6,"")</f>
        <v>2303</v>
      </c>
      <c r="E6" s="427">
        <f>IF('5.1-3 source'!H6&lt;&gt;"",'5.1-3 source'!H6,"")</f>
        <v>9650</v>
      </c>
      <c r="F6" s="427">
        <f>IF('5.1-3 source'!J6&lt;&gt;"",'5.1-3 source'!J6,"")</f>
        <v>2300</v>
      </c>
      <c r="G6" s="427">
        <f>IF('5.1-3 source'!L6&lt;&gt;"",'5.1-3 source'!L6,"")</f>
        <v>36484</v>
      </c>
      <c r="H6" s="427">
        <f>IF('5.1-3 source'!M6&lt;&gt;"",'5.1-3 source'!M6,"")</f>
        <v>2542</v>
      </c>
      <c r="I6" s="427">
        <f>IF('5.1-3 source'!N6&lt;&gt;"",'5.1-3 source'!N6,"")</f>
        <v>4651</v>
      </c>
      <c r="J6" s="427">
        <f>IF('5.1-3 source'!O6&lt;&gt;"",'5.1-3 source'!O6,"")</f>
        <v>19257</v>
      </c>
      <c r="K6" s="427">
        <f>IF('5.1-3 source'!P6&lt;&gt;"",'5.1-3 source'!P6,"")</f>
        <v>1900</v>
      </c>
      <c r="L6" s="427">
        <f>IF('5.1-3 source'!Q6&lt;&gt;"",'5.1-3 source'!Q6,"")</f>
        <v>1905</v>
      </c>
    </row>
    <row r="7" spans="1:12" ht="15" customHeight="1" x14ac:dyDescent="0.25">
      <c r="A7" s="466" t="s">
        <v>563</v>
      </c>
      <c r="B7" s="467">
        <f>IF('5.1-3 source'!B9&lt;&gt;"",'5.1-3 source'!B9,"")</f>
        <v>8906</v>
      </c>
      <c r="C7" s="545" t="s">
        <v>275</v>
      </c>
      <c r="D7" s="467" t="s">
        <v>275</v>
      </c>
      <c r="E7" s="467" t="s">
        <v>275</v>
      </c>
      <c r="F7" s="467" t="s">
        <v>275</v>
      </c>
      <c r="G7" s="467">
        <f>IF('5.1-3 source'!L9&lt;&gt;"",'5.1-3 source'!L9,"")</f>
        <v>2327</v>
      </c>
      <c r="H7" s="467">
        <f>IF('5.1-3 source'!M9&lt;&gt;"",'5.1-3 source'!M9,"")</f>
        <v>45</v>
      </c>
      <c r="I7" s="467">
        <f>IF('5.1-3 source'!N9&lt;&gt;"",'5.1-3 source'!N9,"")</f>
        <v>131</v>
      </c>
      <c r="J7" s="467">
        <f>IF('5.1-3 source'!O9&lt;&gt;"",'5.1-3 source'!O9,"")</f>
        <v>9329</v>
      </c>
      <c r="K7" s="467">
        <f>IF('5.1-3 source'!P9&lt;&gt;"",'5.1-3 source'!P9,"")</f>
        <v>1204</v>
      </c>
      <c r="L7" s="467">
        <f>IF('5.1-3 source'!Q9&lt;&gt;"",'5.1-3 source'!Q9,"")</f>
        <v>689</v>
      </c>
    </row>
    <row r="8" spans="1:12" ht="15" customHeight="1" x14ac:dyDescent="0.25">
      <c r="A8" s="455" t="s">
        <v>147</v>
      </c>
      <c r="B8" s="422"/>
      <c r="C8" s="422"/>
      <c r="D8" s="422"/>
      <c r="E8" s="422"/>
      <c r="F8" s="422"/>
      <c r="G8" s="422"/>
      <c r="H8" s="422"/>
      <c r="I8" s="422"/>
      <c r="J8" s="422"/>
      <c r="K8" s="422"/>
      <c r="L8" s="423"/>
    </row>
    <row r="9" spans="1:12" ht="15" customHeight="1" x14ac:dyDescent="0.25">
      <c r="A9" s="462" t="s">
        <v>137</v>
      </c>
      <c r="B9" s="468">
        <f>IF('5.1-3 source'!B13&lt;&gt;"",'5.1-3 source'!B13,"")</f>
        <v>62.223429657765003</v>
      </c>
      <c r="C9" s="468">
        <f>IF('5.1-3 source'!C13&lt;&gt;"",'5.1-3 source'!C13,"")</f>
        <v>60.874832003129868</v>
      </c>
      <c r="D9" s="468">
        <f>IF('5.1-3 source'!D13&lt;&gt;"",'5.1-3 source'!D13,"")</f>
        <v>57.290078289187967</v>
      </c>
      <c r="E9" s="468">
        <f>IF('5.1-3 source'!H13&lt;&gt;"",'5.1-3 source'!H13,"")</f>
        <v>48.620595067357286</v>
      </c>
      <c r="F9" s="468">
        <f>IF('5.1-3 source'!J13&lt;&gt;"",'5.1-3 source'!J13,"")</f>
        <v>29.506870521739163</v>
      </c>
      <c r="G9" s="468">
        <f>IF('5.1-3 source'!L13&lt;&gt;"",'5.1-3 source'!L13,"")</f>
        <v>62.178935134427199</v>
      </c>
      <c r="H9" s="468">
        <f>IF('5.1-3 source'!M13&lt;&gt;"",'5.1-3 source'!M13,"")</f>
        <v>61.877634627152645</v>
      </c>
      <c r="I9" s="468">
        <f>IF('5.1-3 source'!N13&lt;&gt;"",'5.1-3 source'!N13,"")</f>
        <v>57.182122721517423</v>
      </c>
      <c r="J9" s="468">
        <f>IF('5.1-3 source'!O13&lt;&gt;"",'5.1-3 source'!O13,"")</f>
        <v>60.556212892281593</v>
      </c>
      <c r="K9" s="468">
        <f>IF('5.1-3 source'!P13&lt;&gt;"",'5.1-3 source'!P13,"")</f>
        <v>60.205375730994206</v>
      </c>
      <c r="L9" s="468">
        <f>IF('5.1-3 source'!Q13&lt;&gt;"",'5.1-3 source'!Q13,"")</f>
        <v>54.936557305336834</v>
      </c>
    </row>
    <row r="10" spans="1:12" ht="22.5" x14ac:dyDescent="0.25">
      <c r="A10" s="70" t="s">
        <v>139</v>
      </c>
      <c r="B10" s="431">
        <f>IF('5.1-3 source'!B15&lt;&gt;"",'5.1-3 source'!B15,"")</f>
        <v>97.133479791429551</v>
      </c>
      <c r="C10" s="431">
        <f>IF('5.1-3 source'!C15&lt;&gt;"",'5.1-3 source'!C15,"")</f>
        <v>99.374021909233178</v>
      </c>
      <c r="D10" s="431">
        <f>IF('5.1-3 source'!D15&lt;&gt;"",'5.1-3 source'!D15,"")</f>
        <v>99.95657837603126</v>
      </c>
      <c r="E10" s="431">
        <f>IF('5.1-3 source'!H15&lt;&gt;"",'5.1-3 source'!H15,"")</f>
        <v>97.5440414507772</v>
      </c>
      <c r="F10" s="431">
        <f>IF('5.1-3 source'!J15&lt;&gt;"",'5.1-3 source'!J15,"")</f>
        <v>100</v>
      </c>
      <c r="G10" s="431">
        <f>IF('5.1-3 source'!L15&lt;&gt;"",'5.1-3 source'!L15,"")</f>
        <v>97.859335599166755</v>
      </c>
      <c r="H10" s="431">
        <f>IF('5.1-3 source'!M15&lt;&gt;"",'5.1-3 source'!M15,"")</f>
        <v>99.488591660110146</v>
      </c>
      <c r="I10" s="431">
        <f>IF('5.1-3 source'!N15&lt;&gt;"",'5.1-3 source'!N15,"")</f>
        <v>99.591485701999574</v>
      </c>
      <c r="J10" s="431">
        <f>IF('5.1-3 source'!O15&lt;&gt;"",'5.1-3 source'!O15,"")</f>
        <v>96.333800695850854</v>
      </c>
      <c r="K10" s="431">
        <f>IF('5.1-3 source'!P15&lt;&gt;"",'5.1-3 source'!P15,"")</f>
        <v>99.473684210526315</v>
      </c>
      <c r="L10" s="431">
        <f>IF('5.1-3 source'!Q15&lt;&gt;"",'5.1-3 source'!Q15,"")</f>
        <v>99.737532808398953</v>
      </c>
    </row>
    <row r="11" spans="1:12" ht="15" customHeight="1" x14ac:dyDescent="0.25">
      <c r="A11" s="70" t="s">
        <v>99</v>
      </c>
      <c r="B11" s="431">
        <f>IF('5.1-3 source'!B16&lt;&gt;"",'5.1-3 source'!B16,"")</f>
        <v>140.43659802546216</v>
      </c>
      <c r="C11" s="431">
        <f>IF('5.1-3 source'!C16&lt;&gt;"",'5.1-3 source'!C16,"")</f>
        <v>129.16865023474199</v>
      </c>
      <c r="D11" s="431">
        <f>IF('5.1-3 source'!D16&lt;&gt;"",'5.1-3 source'!D16,"")</f>
        <v>113.22629613547562</v>
      </c>
      <c r="E11" s="431">
        <f>IF('5.1-3 source'!H16&lt;&gt;"",'5.1-3 source'!H16,"")</f>
        <v>111.26769326424875</v>
      </c>
      <c r="F11" s="431">
        <f>IF('5.1-3 source'!J16&lt;&gt;"",'5.1-3 source'!J16,"")</f>
        <v>33.789139130434819</v>
      </c>
      <c r="G11" s="431">
        <f>IF('5.1-3 source'!L16&lt;&gt;"",'5.1-3 source'!L16,"")</f>
        <v>111.74987741962951</v>
      </c>
      <c r="H11" s="431">
        <f>IF('5.1-3 source'!M16&lt;&gt;"",'5.1-3 source'!M16,"")</f>
        <v>121.97331716059111</v>
      </c>
      <c r="I11" s="431">
        <f>IF('5.1-3 source'!N16&lt;&gt;"",'5.1-3 source'!N16,"")</f>
        <v>84.245127690580375</v>
      </c>
      <c r="J11" s="431">
        <f>IF('5.1-3 source'!O16&lt;&gt;"",'5.1-3 source'!O16,"")</f>
        <v>124.76575127082118</v>
      </c>
      <c r="K11" s="431">
        <f>IF('5.1-3 source'!P16&lt;&gt;"",'5.1-3 source'!P16,"")</f>
        <v>127.00677192982454</v>
      </c>
      <c r="L11" s="431">
        <f>IF('5.1-3 source'!Q16&lt;&gt;"",'5.1-3 source'!Q16,"")</f>
        <v>92.730731991834261</v>
      </c>
    </row>
    <row r="12" spans="1:12" ht="15" customHeight="1" x14ac:dyDescent="0.25">
      <c r="A12" s="70" t="s">
        <v>100</v>
      </c>
      <c r="B12" s="431">
        <f>IF('5.1-3 source'!B17&lt;&gt;"",'5.1-3 source'!B17,"")</f>
        <v>7.0549326380984994</v>
      </c>
      <c r="C12" s="431">
        <f>IF('5.1-3 source'!C17&lt;&gt;"",'5.1-3 source'!C17,"")</f>
        <v>14.71471439749609</v>
      </c>
      <c r="D12" s="431">
        <f>IF('5.1-3 source'!D17&lt;&gt;"",'5.1-3 source'!D17,"")</f>
        <v>5.4167824576639152</v>
      </c>
      <c r="E12" s="431">
        <f>IF('5.1-3 source'!H17&lt;&gt;"",'5.1-3 source'!H17,"")</f>
        <v>38.024736787564706</v>
      </c>
      <c r="F12" s="431">
        <f>IF('5.1-3 source'!J17&lt;&gt;"",'5.1-3 source'!J17,"")</f>
        <v>10.511191304347829</v>
      </c>
      <c r="G12" s="431">
        <f>IF('5.1-3 source'!L17&lt;&gt;"",'5.1-3 source'!L17,"")</f>
        <v>4.1255477286847233</v>
      </c>
      <c r="H12" s="431">
        <f>IF('5.1-3 source'!M17&lt;&gt;"",'5.1-3 source'!M17,"")</f>
        <v>11.327543928665094</v>
      </c>
      <c r="I12" s="431">
        <f>IF('5.1-3 source'!N17&lt;&gt;"",'5.1-3 source'!N17,"")</f>
        <v>3.0557024773644876</v>
      </c>
      <c r="J12" s="431">
        <f>IF('5.1-3 source'!O17&lt;&gt;"",'5.1-3 source'!O17,"")</f>
        <v>5.3036794700916845</v>
      </c>
      <c r="K12" s="431">
        <f>IF('5.1-3 source'!P17&lt;&gt;"",'5.1-3 source'!P17,"")</f>
        <v>12.92823684210526</v>
      </c>
      <c r="L12" s="431">
        <f>IF('5.1-3 source'!Q17&lt;&gt;"",'5.1-3 source'!Q17,"")</f>
        <v>4.2212248468941391</v>
      </c>
    </row>
    <row r="13" spans="1:12" ht="15" customHeight="1" x14ac:dyDescent="0.25">
      <c r="A13" s="70" t="s">
        <v>101</v>
      </c>
      <c r="B13" s="431">
        <f>IF('5.1-3 source'!B18&lt;&gt;"",'5.1-3 source'!B18,"")</f>
        <v>173.03599548232731</v>
      </c>
      <c r="C13" s="431">
        <f>IF('5.1-3 source'!C18&lt;&gt;"",'5.1-3 source'!C18,"")</f>
        <v>172.51461267605623</v>
      </c>
      <c r="D13" s="431">
        <f>IF('5.1-3 source'!D18&lt;&gt;"",'5.1-3 source'!D18,"")</f>
        <v>135.81574033868884</v>
      </c>
      <c r="E13" s="431">
        <f>IF('5.1-3 source'!H18&lt;&gt;"",'5.1-3 source'!H18,"")</f>
        <v>151.25365889061666</v>
      </c>
      <c r="F13" s="431">
        <f>IF('5.1-3 source'!J18&lt;&gt;"",'5.1-3 source'!J18,"")</f>
        <v>44.426156521739074</v>
      </c>
      <c r="G13" s="431">
        <f>IF('5.1-3 source'!L18&lt;&gt;"",'5.1-3 source'!L18,"")</f>
        <v>174.4564245154844</v>
      </c>
      <c r="H13" s="431">
        <f>IF('5.1-3 source'!M18&lt;&gt;"",'5.1-3 source'!M18,"")</f>
        <v>182.03688915114958</v>
      </c>
      <c r="I13" s="431">
        <f>IF('5.1-3 source'!N18&lt;&gt;"",'5.1-3 source'!N18,"")</f>
        <v>147.25071095821687</v>
      </c>
      <c r="J13" s="431">
        <f>IF('5.1-3 source'!O18&lt;&gt;"",'5.1-3 source'!O18,"")</f>
        <v>175.17708170936618</v>
      </c>
      <c r="K13" s="431">
        <f>IF('5.1-3 source'!P18&lt;&gt;"",'5.1-3 source'!P18,"")</f>
        <v>177.02260526315789</v>
      </c>
      <c r="L13" s="431">
        <f>IF('5.1-3 source'!Q18&lt;&gt;"",'5.1-3 source'!Q18,"")</f>
        <v>145.24256926217555</v>
      </c>
    </row>
    <row r="14" spans="1:12" ht="15" customHeight="1" x14ac:dyDescent="0.25">
      <c r="A14" s="455" t="s">
        <v>564</v>
      </c>
      <c r="B14" s="422" t="str">
        <f>IF('5.1-3 source'!B19&lt;&gt;"",'5.1-3 source'!B19,"")</f>
        <v/>
      </c>
      <c r="C14" s="422" t="str">
        <f>IF('5.1-3 source'!C19&lt;&gt;"",'5.1-3 source'!C19,"")</f>
        <v/>
      </c>
      <c r="D14" s="422" t="str">
        <f>IF('5.1-3 source'!D19&lt;&gt;"",'5.1-3 source'!D19,"")</f>
        <v/>
      </c>
      <c r="E14" s="422" t="str">
        <f>IF('5.1-3 source'!H19&lt;&gt;"",'5.1-3 source'!H19,"")</f>
        <v/>
      </c>
      <c r="F14" s="422" t="str">
        <f>IF('5.1-3 source'!J19&lt;&gt;"",'5.1-3 source'!J19,"")</f>
        <v/>
      </c>
      <c r="G14" s="422" t="str">
        <f>IF('5.1-3 source'!L19&lt;&gt;"",'5.1-3 source'!L19,"")</f>
        <v/>
      </c>
      <c r="H14" s="422" t="str">
        <f>IF('5.1-3 source'!M19&lt;&gt;"",'5.1-3 source'!M19,"")</f>
        <v/>
      </c>
      <c r="I14" s="422" t="str">
        <f>IF('5.1-3 source'!N19&lt;&gt;"",'5.1-3 source'!N19,"")</f>
        <v/>
      </c>
      <c r="J14" s="422" t="str">
        <f>IF('5.1-3 source'!O19&lt;&gt;"",'5.1-3 source'!O19,"")</f>
        <v/>
      </c>
      <c r="K14" s="422" t="str">
        <f>IF('5.1-3 source'!P19&lt;&gt;"",'5.1-3 source'!P19,"")</f>
        <v/>
      </c>
      <c r="L14" s="423" t="str">
        <f>IF('5.1-3 source'!Q19&lt;&gt;"",'5.1-3 source'!Q19,"")</f>
        <v/>
      </c>
    </row>
    <row r="15" spans="1:12" ht="15" customHeight="1" x14ac:dyDescent="0.25">
      <c r="A15" s="14" t="s">
        <v>281</v>
      </c>
      <c r="B15" s="431">
        <f>IF('5.1-3 source'!B20&lt;&gt;"",'5.1-3 source'!B20,"")</f>
        <v>18.009052169079695</v>
      </c>
      <c r="C15" s="431">
        <f>IF('5.1-3 source'!C20&lt;&gt;"",'5.1-3 source'!C20,"")</f>
        <v>18.544600938967136</v>
      </c>
      <c r="D15" s="441" t="s">
        <v>275</v>
      </c>
      <c r="E15" s="431">
        <f>IF('5.1-3 source'!H20&lt;&gt;"",'5.1-3 source'!H20,"")</f>
        <v>12.61139896373057</v>
      </c>
      <c r="F15" s="441" t="s">
        <v>275</v>
      </c>
      <c r="G15" s="431">
        <f>IF('5.1-3 source'!L20&lt;&gt;"",'5.1-3 source'!L20,"")</f>
        <v>10.097577020063589</v>
      </c>
      <c r="H15" s="431">
        <f>IF('5.1-3 source'!M20&lt;&gt;"",'5.1-3 source'!M20,"")</f>
        <v>9.5594020456333588</v>
      </c>
      <c r="I15" s="441" t="s">
        <v>275</v>
      </c>
      <c r="J15" s="431">
        <f>IF('5.1-3 source'!O20&lt;&gt;"",'5.1-3 source'!O20,"")</f>
        <v>8.8850807498571953</v>
      </c>
      <c r="K15" s="431">
        <f>IF('5.1-3 source'!P20&lt;&gt;"",'5.1-3 source'!P20,"")</f>
        <v>8.3684210526315788</v>
      </c>
      <c r="L15" s="441" t="s">
        <v>275</v>
      </c>
    </row>
    <row r="16" spans="1:12" ht="15" customHeight="1" x14ac:dyDescent="0.25">
      <c r="A16" s="14" t="s">
        <v>282</v>
      </c>
      <c r="B16" s="431">
        <f>IF('5.1-3 source'!B21&lt;&gt;"",'5.1-3 source'!B21,"")</f>
        <v>-199.65640064667826</v>
      </c>
      <c r="C16" s="431">
        <f>IF('5.1-3 source'!C21&lt;&gt;"",'5.1-3 source'!C21,"")</f>
        <v>-293.35658227848103</v>
      </c>
      <c r="D16" s="441" t="s">
        <v>275</v>
      </c>
      <c r="E16" s="431">
        <f>IF('5.1-3 source'!H21&lt;&gt;"",'5.1-3 source'!H21,"")</f>
        <v>-82.647321281840675</v>
      </c>
      <c r="F16" s="441" t="s">
        <v>275</v>
      </c>
      <c r="G16" s="431">
        <f>IF('5.1-3 source'!L21&lt;&gt;"",'5.1-3 source'!L21,"")</f>
        <v>-104.07419742356237</v>
      </c>
      <c r="H16" s="431">
        <f>IF('5.1-3 source'!M21&lt;&gt;"",'5.1-3 source'!M21,"")</f>
        <v>-192.95901689619453</v>
      </c>
      <c r="I16" s="441" t="s">
        <v>275</v>
      </c>
      <c r="J16" s="431">
        <f>IF('5.1-3 source'!O21&lt;&gt;"",'5.1-3 source'!O21,"")</f>
        <v>-119.49957418008785</v>
      </c>
      <c r="K16" s="431">
        <f>IF('5.1-3 source'!P21&lt;&gt;"",'5.1-3 source'!P21,"")</f>
        <v>-186.56599633387782</v>
      </c>
      <c r="L16" s="441" t="s">
        <v>275</v>
      </c>
    </row>
    <row r="17" spans="1:12" ht="15" customHeight="1" x14ac:dyDescent="0.25">
      <c r="A17" s="14" t="s">
        <v>283</v>
      </c>
      <c r="B17" s="431">
        <f>IF('5.1-3 source'!B22&lt;&gt;"",'5.1-3 source'!B22,"")</f>
        <v>10.383303938859495</v>
      </c>
      <c r="C17" s="431">
        <f>IF('5.1-3 source'!C22&lt;&gt;"",'5.1-3 source'!C22,"")</f>
        <v>14.974947257383967</v>
      </c>
      <c r="D17" s="441" t="s">
        <v>275</v>
      </c>
      <c r="E17" s="431">
        <f>IF('5.1-3 source'!H22&lt;&gt;"",'5.1-3 source'!H22,"")</f>
        <v>7.7444535743631882</v>
      </c>
      <c r="F17" s="441" t="s">
        <v>275</v>
      </c>
      <c r="G17" s="431">
        <f>IF('5.1-3 source'!L22&lt;&gt;"",'5.1-3 source'!L22,"")</f>
        <v>12.214006514657981</v>
      </c>
      <c r="H17" s="431">
        <f>IF('5.1-3 source'!M22&lt;&gt;"",'5.1-3 source'!M22,"")</f>
        <v>12.941358024691358</v>
      </c>
      <c r="I17" s="441" t="s">
        <v>275</v>
      </c>
      <c r="J17" s="431">
        <f>IF('5.1-3 source'!O22&lt;&gt;"",'5.1-3 source'!O22,"")</f>
        <v>10.298947983635301</v>
      </c>
      <c r="K17" s="431">
        <f>IF('5.1-3 source'!P22&lt;&gt;"",'5.1-3 source'!P22,"")</f>
        <v>13.316823899371069</v>
      </c>
      <c r="L17" s="441" t="s">
        <v>275</v>
      </c>
    </row>
    <row r="18" spans="1:12" ht="15" customHeight="1" x14ac:dyDescent="0.25">
      <c r="A18" s="14" t="s">
        <v>565</v>
      </c>
      <c r="B18" s="431">
        <f>IF('5.1-3 source'!B23&lt;&gt;"",'5.1-3 source'!B23,"")</f>
        <v>-16.301545799999989</v>
      </c>
      <c r="C18" s="431">
        <f>IF('5.1-3 source'!C23&lt;&gt;"",'5.1-3 source'!C23,"")</f>
        <v>-1.6686122400000003</v>
      </c>
      <c r="D18" s="441" t="s">
        <v>275</v>
      </c>
      <c r="E18" s="431">
        <f>IF('5.1-3 source'!H23&lt;&gt;"",'5.1-3 source'!H23,"")</f>
        <v>-1.2069814800000012</v>
      </c>
      <c r="F18" s="441" t="s">
        <v>275</v>
      </c>
      <c r="G18" s="431">
        <f>IF('5.1-3 source'!L23&lt;&gt;"",'5.1-3 source'!L23,"")</f>
        <v>-4.6009121197008449</v>
      </c>
      <c r="H18" s="431">
        <f>IF('5.1-3 source'!M23&lt;&gt;"",'5.1-3 source'!M23,"")</f>
        <v>-0.56266849326930324</v>
      </c>
      <c r="I18" s="441" t="s">
        <v>275</v>
      </c>
      <c r="J18" s="431">
        <f>IF('5.1-3 source'!O23&lt;&gt;"",'5.1-3 source'!O23,"")</f>
        <v>-2.4535652570655637</v>
      </c>
      <c r="K18" s="431">
        <f>IF('5.1-3 source'!P23&lt;&gt;"",'5.1-3 source'!P23,"")</f>
        <v>-0.35596792100503888</v>
      </c>
      <c r="L18" s="441" t="s">
        <v>275</v>
      </c>
    </row>
    <row r="19" spans="1:12" ht="15" customHeight="1" x14ac:dyDescent="0.25">
      <c r="A19" s="14" t="s">
        <v>284</v>
      </c>
      <c r="B19" s="431">
        <f>IF('5.1-3 source'!B24&lt;&gt;"",'5.1-3 source'!B24,"")</f>
        <v>37.997935470209896</v>
      </c>
      <c r="C19" s="431">
        <f>IF('5.1-3 source'!C24&lt;&gt;"",'5.1-3 source'!C24,"")</f>
        <v>27.347417840375588</v>
      </c>
      <c r="D19" s="431">
        <f>IF('5.1-3 source'!D24&lt;&gt;"",'5.1-3 source'!D24,"")</f>
        <v>8.293530178028659</v>
      </c>
      <c r="E19" s="441" t="s">
        <v>275</v>
      </c>
      <c r="F19" s="441" t="s">
        <v>275</v>
      </c>
      <c r="G19" s="431">
        <f>IF('5.1-3 source'!L24&lt;&gt;"",'5.1-3 source'!L24,"")</f>
        <v>23.728209626137485</v>
      </c>
      <c r="H19" s="431">
        <f>IF('5.1-3 source'!M24&lt;&gt;"",'5.1-3 source'!M24,"")</f>
        <v>32.533438237608181</v>
      </c>
      <c r="I19" s="431">
        <f>IF('5.1-3 source'!N24&lt;&gt;"",'5.1-3 source'!N24,"")</f>
        <v>4.1066437325306389</v>
      </c>
      <c r="J19" s="431">
        <f>IF('5.1-3 source'!O24&lt;&gt;"",'5.1-3 source'!O24,"")</f>
        <v>14.747883886378979</v>
      </c>
      <c r="K19" s="431">
        <f>IF('5.1-3 source'!P24&lt;&gt;"",'5.1-3 source'!P24,"")</f>
        <v>14.894736842105264</v>
      </c>
      <c r="L19" s="431">
        <f>IF('5.1-3 source'!Q24&lt;&gt;"",'5.1-3 source'!Q24,"")</f>
        <v>1.3123359580052494</v>
      </c>
    </row>
    <row r="20" spans="1:12" ht="15" customHeight="1" x14ac:dyDescent="0.25">
      <c r="A20" s="14" t="s">
        <v>285</v>
      </c>
      <c r="B20" s="431">
        <f>IF('5.1-3 source'!B25&lt;&gt;"",'5.1-3 source'!B25,"")</f>
        <v>237.93391891891926</v>
      </c>
      <c r="C20" s="431">
        <f>IF('5.1-3 source'!C25&lt;&gt;"",'5.1-3 source'!C25,"")</f>
        <v>441.60399141630978</v>
      </c>
      <c r="D20" s="431">
        <f>IF('5.1-3 source'!D25&lt;&gt;"",'5.1-3 source'!D25,"")</f>
        <v>160.45256544502607</v>
      </c>
      <c r="E20" s="441" t="s">
        <v>275</v>
      </c>
      <c r="F20" s="441" t="s">
        <v>275</v>
      </c>
      <c r="G20" s="431">
        <f>IF('5.1-3 source'!L25&lt;&gt;"",'5.1-3 source'!L25,"")</f>
        <v>148.7235665106154</v>
      </c>
      <c r="H20" s="431">
        <f>IF('5.1-3 source'!M25&lt;&gt;"",'5.1-3 source'!M25,"")</f>
        <v>198.50319643907679</v>
      </c>
      <c r="I20" s="431">
        <f>IF('5.1-3 source'!N25&lt;&gt;"",'5.1-3 source'!N25,"")</f>
        <v>123.28420863763695</v>
      </c>
      <c r="J20" s="431">
        <f>IF('5.1-3 source'!O25&lt;&gt;"",'5.1-3 source'!O25,"")</f>
        <v>160.33007087404013</v>
      </c>
      <c r="K20" s="431">
        <f>IF('5.1-3 source'!P25&lt;&gt;"",'5.1-3 source'!P25,"")</f>
        <v>211.90675806183131</v>
      </c>
      <c r="L20" s="431">
        <f>IF('5.1-3 source'!Q25&lt;&gt;"",'5.1-3 source'!Q25,"")</f>
        <v>143.24875749042002</v>
      </c>
    </row>
    <row r="21" spans="1:12" ht="15" customHeight="1" x14ac:dyDescent="0.25">
      <c r="A21" s="14" t="s">
        <v>286</v>
      </c>
      <c r="B21" s="431">
        <f>IF('5.1-3 source'!B26&lt;&gt;"",'5.1-3 source'!B26,"")</f>
        <v>9.5445110058512128</v>
      </c>
      <c r="C21" s="431">
        <f>IF('5.1-3 source'!C26&lt;&gt;"",'5.1-3 source'!C26,"")</f>
        <v>16.672031473533618</v>
      </c>
      <c r="D21" s="431">
        <f>IF('5.1-3 source'!D26&lt;&gt;"",'5.1-3 source'!D26,"")</f>
        <v>8.2722513089005236</v>
      </c>
      <c r="E21" s="441" t="s">
        <v>275</v>
      </c>
      <c r="F21" s="441" t="s">
        <v>275</v>
      </c>
      <c r="G21" s="431">
        <f>IF('5.1-3 source'!L26&lt;&gt;"",'5.1-3 source'!L26,"")</f>
        <v>9.7737380154788038</v>
      </c>
      <c r="H21" s="431">
        <f>IF('5.1-3 source'!M26&lt;&gt;"",'5.1-3 source'!M26,"")</f>
        <v>11.718561064087062</v>
      </c>
      <c r="I21" s="431">
        <f>IF('5.1-3 source'!N26&lt;&gt;"",'5.1-3 source'!N26,"")</f>
        <v>8.4358638743455501</v>
      </c>
      <c r="J21" s="431">
        <f>IF('5.1-3 source'!O26&lt;&gt;"",'5.1-3 source'!O26,"")</f>
        <v>8.3239436619718301</v>
      </c>
      <c r="K21" s="431">
        <f>IF('5.1-3 source'!P26&lt;&gt;"",'5.1-3 source'!P26,"")</f>
        <v>9.9337455830388688</v>
      </c>
      <c r="L21" s="431">
        <f>IF('5.1-3 source'!Q26&lt;&gt;"",'5.1-3 source'!Q26,"")</f>
        <v>6.7</v>
      </c>
    </row>
    <row r="22" spans="1:12" ht="15" customHeight="1" x14ac:dyDescent="0.25">
      <c r="A22" s="14" t="s">
        <v>566</v>
      </c>
      <c r="B22" s="431">
        <f>IF('5.1-3 source'!B27&lt;&gt;"",'5.1-3 source'!B27,"")</f>
        <v>40.98935208000006</v>
      </c>
      <c r="C22" s="431">
        <f>IF('5.1-3 source'!C27&lt;&gt;"",'5.1-3 source'!C27,"")</f>
        <v>3.7041742800000064</v>
      </c>
      <c r="D22" s="431">
        <f>IF('5.1-3 source'!D27&lt;&gt;"",'5.1-3 source'!D27,"")</f>
        <v>0.3677572799999998</v>
      </c>
      <c r="E22" s="441" t="s">
        <v>275</v>
      </c>
      <c r="F22" s="441" t="s">
        <v>275</v>
      </c>
      <c r="G22" s="431">
        <f>IF('5.1-3 source'!L27&lt;&gt;"",'5.1-3 source'!L27,"")</f>
        <v>15.44999898338877</v>
      </c>
      <c r="H22" s="431">
        <f>IF('5.1-3 source'!M27&lt;&gt;"",'5.1-3 source'!M27,"")</f>
        <v>1.969945721461398</v>
      </c>
      <c r="I22" s="431">
        <f>IF('5.1-3 source'!N27&lt;&gt;"",'5.1-3 source'!N27,"")</f>
        <v>0.2825674061974639</v>
      </c>
      <c r="J22" s="431">
        <f>IF('5.1-3 source'!O27&lt;&gt;"",'5.1-3 source'!O27,"")</f>
        <v>5.4640488153872884</v>
      </c>
      <c r="K22" s="431">
        <f>IF('5.1-3 source'!P27&lt;&gt;"",'5.1-3 source'!P27,"")</f>
        <v>0.71963535037797921</v>
      </c>
      <c r="L22" s="431">
        <f>IF('5.1-3 source'!Q27&lt;&gt;"",'5.1-3 source'!Q27,"")</f>
        <v>4.2974627247126002E-2</v>
      </c>
    </row>
    <row r="23" spans="1:12" ht="15" customHeight="1" x14ac:dyDescent="0.25">
      <c r="A23" s="455" t="s">
        <v>102</v>
      </c>
      <c r="B23" s="422" t="str">
        <f>IF('5.1-3 source'!B28&lt;&gt;"",'5.1-3 source'!B28,"")</f>
        <v/>
      </c>
      <c r="C23" s="422" t="str">
        <f>IF('5.1-3 source'!C28&lt;&gt;"",'5.1-3 source'!C28,"")</f>
        <v/>
      </c>
      <c r="D23" s="422" t="str">
        <f>IF('5.1-3 source'!D28&lt;&gt;"",'5.1-3 source'!D28,"")</f>
        <v/>
      </c>
      <c r="E23" s="422" t="str">
        <f>IF('5.1-3 source'!H28&lt;&gt;"",'5.1-3 source'!H28,"")</f>
        <v/>
      </c>
      <c r="F23" s="422" t="str">
        <f>IF('5.1-3 source'!J28&lt;&gt;"",'5.1-3 source'!J28,"")</f>
        <v/>
      </c>
      <c r="G23" s="422" t="str">
        <f>IF('5.1-3 source'!L28&lt;&gt;"",'5.1-3 source'!L28,"")</f>
        <v/>
      </c>
      <c r="H23" s="422" t="str">
        <f>IF('5.1-3 source'!M28&lt;&gt;"",'5.1-3 source'!M28,"")</f>
        <v/>
      </c>
      <c r="I23" s="422" t="str">
        <f>IF('5.1-3 source'!N28&lt;&gt;"",'5.1-3 source'!N28,"")</f>
        <v/>
      </c>
      <c r="J23" s="422" t="str">
        <f>IF('5.1-3 source'!O28&lt;&gt;"",'5.1-3 source'!O28,"")</f>
        <v/>
      </c>
      <c r="K23" s="422" t="str">
        <f>IF('5.1-3 source'!P28&lt;&gt;"",'5.1-3 source'!P28,"")</f>
        <v/>
      </c>
      <c r="L23" s="423" t="str">
        <f>IF('5.1-3 source'!Q28&lt;&gt;"",'5.1-3 source'!Q28,"")</f>
        <v/>
      </c>
    </row>
    <row r="24" spans="1:12" ht="15" customHeight="1" x14ac:dyDescent="0.25">
      <c r="A24" s="14" t="s">
        <v>567</v>
      </c>
      <c r="B24" s="431">
        <f>IF('5.1-3 source'!B29&lt;&gt;"",'5.1-3 source'!B29,"")</f>
        <v>68.065310075386918</v>
      </c>
      <c r="C24" s="431">
        <f>IF('5.1-3 source'!C29&lt;&gt;"",'5.1-3 source'!C29,"")</f>
        <v>68.094959076174788</v>
      </c>
      <c r="D24" s="431">
        <f>IF('5.1-3 source'!D29&lt;&gt;"",'5.1-3 source'!D29,"")</f>
        <v>57.745223238300092</v>
      </c>
      <c r="E24" s="431">
        <f>IF('5.1-3 source'!H29&lt;&gt;"",'5.1-3 source'!H29,"")</f>
        <v>65.965448713843344</v>
      </c>
      <c r="F24" s="431">
        <f>IF('5.1-3 source'!J29&lt;&gt;"",'5.1-3 source'!J29,"")</f>
        <v>49.857012931034504</v>
      </c>
      <c r="G24" s="431">
        <f>IF('5.1-3 source'!L29&lt;&gt;"",'5.1-3 source'!L29,"")</f>
        <v>52.83380772482522</v>
      </c>
      <c r="H24" s="431">
        <f>IF('5.1-3 source'!M29&lt;&gt;"",'5.1-3 source'!M29,"")</f>
        <v>62.175430982887427</v>
      </c>
      <c r="I24" s="431">
        <f>IF('5.1-3 source'!N29&lt;&gt;"",'5.1-3 source'!N29,"")</f>
        <v>42.198997884326047</v>
      </c>
      <c r="J24" s="431">
        <f>IF('5.1-3 source'!O29&lt;&gt;"",'5.1-3 source'!O29,"")</f>
        <v>58.696873533669823</v>
      </c>
      <c r="K24" s="431">
        <f>IF('5.1-3 source'!P29&lt;&gt;"",'5.1-3 source'!P29,"")</f>
        <v>64.696303313223652</v>
      </c>
      <c r="L24" s="431">
        <f>IF('5.1-3 source'!Q29&lt;&gt;"",'5.1-3 source'!Q29,"")</f>
        <v>45.279427940944842</v>
      </c>
    </row>
    <row r="25" spans="1:12" ht="15" customHeight="1" x14ac:dyDescent="0.25">
      <c r="A25" s="130" t="s">
        <v>568</v>
      </c>
      <c r="B25" s="432">
        <f>IF('5.1-3 source'!B31&lt;&gt;"",'5.1-3 source'!B31,"")</f>
        <v>28.459803004457161</v>
      </c>
      <c r="C25" s="432">
        <f>IF('5.1-3 source'!C31&lt;&gt;"",'5.1-3 source'!C31,"")</f>
        <v>30.47001620745543</v>
      </c>
      <c r="D25" s="432">
        <f>IF('5.1-3 source'!D31&lt;&gt;"",'5.1-3 source'!D31,"")</f>
        <v>8.7143625605164061</v>
      </c>
      <c r="E25" s="432">
        <f>IF('5.1-3 source'!H31&lt;&gt;"",'5.1-3 source'!H31,"")</f>
        <v>47.92400469633899</v>
      </c>
      <c r="F25" s="432">
        <f>IF('5.1-3 source'!J31&lt;&gt;"",'5.1-3 source'!J31,"")</f>
        <v>16.594827586206897</v>
      </c>
      <c r="G25" s="432">
        <f>IF('5.1-3 source'!L31&lt;&gt;"",'5.1-3 source'!L31,"")</f>
        <v>14.261045937945401</v>
      </c>
      <c r="H25" s="432">
        <f>IF('5.1-3 source'!M31&lt;&gt;"",'5.1-3 source'!M31,"")</f>
        <v>15.106215578284814</v>
      </c>
      <c r="I25" s="432">
        <f>IF('5.1-3 source'!N31&lt;&gt;"",'5.1-3 source'!N31,"")</f>
        <v>2.150075252633842</v>
      </c>
      <c r="J25" s="432">
        <f>IF('5.1-3 source'!O31&lt;&gt;"",'5.1-3 source'!O31,"")</f>
        <v>16.518668536116738</v>
      </c>
      <c r="K25" s="432">
        <f>IF('5.1-3 source'!P31&lt;&gt;"",'5.1-3 source'!P31,"")</f>
        <v>25.578947368421051</v>
      </c>
      <c r="L25" s="432">
        <f>IF('5.1-3 source'!Q31&lt;&gt;"",'5.1-3 source'!Q31,"")</f>
        <v>3.3070866141732282</v>
      </c>
    </row>
    <row r="26" spans="1:12" ht="15" customHeight="1" x14ac:dyDescent="0.25">
      <c r="A26" s="22" t="s">
        <v>569</v>
      </c>
      <c r="B26" s="433">
        <f>IF('5.1-3 source'!B33&lt;&gt;"",'5.1-3 source'!B33,"")</f>
        <v>709.62381004787323</v>
      </c>
      <c r="C26" s="433">
        <f>IF('5.1-3 source'!C33&lt;&gt;"",'5.1-3 source'!C33,"")</f>
        <v>694.80429497568878</v>
      </c>
      <c r="D26" s="433">
        <f>IF('5.1-3 source'!D33&lt;&gt;"",'5.1-3 source'!D33,"")</f>
        <v>630.98977945131787</v>
      </c>
      <c r="E26" s="433">
        <f>IF('5.1-3 source'!H33&lt;&gt;"",'5.1-3 source'!H33,"")</f>
        <v>568.14953570284979</v>
      </c>
      <c r="F26" s="433">
        <f>IF('5.1-3 source'!J33&lt;&gt;"",'5.1-3 source'!J33,"")</f>
        <v>503.52155172413791</v>
      </c>
      <c r="G26" s="433">
        <f>IF('5.1-3 source'!L33&lt;&gt;"",'5.1-3 source'!L33,"")</f>
        <v>470.32795197894967</v>
      </c>
      <c r="H26" s="433">
        <f>IF('5.1-3 source'!M33&lt;&gt;"",'5.1-3 source'!M33,"")</f>
        <v>490.27261998426434</v>
      </c>
      <c r="I26" s="433">
        <f>IF('5.1-3 source'!N33&lt;&gt;"",'5.1-3 source'!N33,"")</f>
        <v>392.5674048591701</v>
      </c>
      <c r="J26" s="433">
        <f>IF('5.1-3 source'!O33&lt;&gt;"",'5.1-3 source'!O33,"")</f>
        <v>495.04439943916498</v>
      </c>
      <c r="K26" s="433">
        <f>IF('5.1-3 source'!P33&lt;&gt;"",'5.1-3 source'!P33,"")</f>
        <v>507.30684210526317</v>
      </c>
      <c r="L26" s="433">
        <f>IF('5.1-3 source'!Q33&lt;&gt;"",'5.1-3 source'!Q33,"")</f>
        <v>412.92545931758531</v>
      </c>
    </row>
    <row r="27" spans="1:12" ht="15" customHeight="1" x14ac:dyDescent="0.25">
      <c r="A27" s="22" t="s">
        <v>103</v>
      </c>
      <c r="B27" s="431">
        <f>IF('5.1-3 source'!B34&lt;&gt;"",'5.1-3 source'!B34,"")</f>
        <v>3.798205447182446</v>
      </c>
      <c r="C27" s="431">
        <f>IF('5.1-3 source'!C34&lt;&gt;"",'5.1-3 source'!C34,"")</f>
        <v>3.4428794992175273</v>
      </c>
      <c r="D27" s="431">
        <f>IF('5.1-3 source'!D34&lt;&gt;"",'5.1-3 source'!D34,"")</f>
        <v>19.279201042118974</v>
      </c>
      <c r="E27" s="431">
        <f>IF('5.1-3 source'!H34&lt;&gt;"",'5.1-3 source'!H34,"")</f>
        <v>2.911917098445596</v>
      </c>
      <c r="F27" s="431">
        <f>IF('5.1-3 source'!J34&lt;&gt;"",'5.1-3 source'!J34,"")</f>
        <v>79.826086956521735</v>
      </c>
      <c r="G27" s="431">
        <f>IF('5.1-3 source'!L34&lt;&gt;"",'5.1-3 source'!L34,"")</f>
        <v>24.082807787222375</v>
      </c>
      <c r="H27" s="431">
        <f>IF('5.1-3 source'!M34&lt;&gt;"",'5.1-3 source'!M34,"")</f>
        <v>21.675845790715972</v>
      </c>
      <c r="I27" s="431">
        <f>IF('5.1-3 source'!N34&lt;&gt;"",'5.1-3 source'!N34,"")</f>
        <v>66.608276768119111</v>
      </c>
      <c r="J27" s="431">
        <f>IF('5.1-3 source'!O34&lt;&gt;"",'5.1-3 source'!O34,"")</f>
        <v>16.871914783060536</v>
      </c>
      <c r="K27" s="431">
        <f>IF('5.1-3 source'!P34&lt;&gt;"",'5.1-3 source'!P34,"")</f>
        <v>14</v>
      </c>
      <c r="L27" s="431">
        <f>IF('5.1-3 source'!Q34&lt;&gt;"",'5.1-3 source'!Q34,"")</f>
        <v>61.146838156484456</v>
      </c>
    </row>
    <row r="28" spans="1:12" ht="22.5" x14ac:dyDescent="0.25">
      <c r="A28" s="31" t="s">
        <v>570</v>
      </c>
      <c r="B28" s="431">
        <f>IF('5.1-3 source'!B35&lt;&gt;"",'5.1-3 source'!B35,"")</f>
        <v>263.07125628140693</v>
      </c>
      <c r="C28" s="431">
        <f>IF('5.1-3 source'!C35&lt;&gt;"",'5.1-3 source'!C35,"")</f>
        <v>249.40687039445177</v>
      </c>
      <c r="D28" s="431">
        <f>IF('5.1-3 source'!D35&lt;&gt;"",'5.1-3 source'!D35,"")</f>
        <v>187.99293785310755</v>
      </c>
      <c r="E28" s="431">
        <f>IF('5.1-3 source'!H35&lt;&gt;"",'5.1-3 source'!H35,"")</f>
        <v>304.42122372372319</v>
      </c>
      <c r="F28" s="431">
        <f>IF('5.1-3 source'!J35&lt;&gt;"",'5.1-3 source'!J35,"")</f>
        <v>227.82649999999998</v>
      </c>
      <c r="G28" s="431">
        <f>IF('5.1-3 source'!L35&lt;&gt;"",'5.1-3 source'!L35,"")</f>
        <v>132.42237981674393</v>
      </c>
      <c r="H28" s="431">
        <f>IF('5.1-3 source'!M35&lt;&gt;"",'5.1-3 source'!M35,"")</f>
        <v>165.3403477167995</v>
      </c>
      <c r="I28" s="431">
        <f>IF('5.1-3 source'!N35&lt;&gt;"",'5.1-3 source'!N35,"")</f>
        <v>98.795061188811118</v>
      </c>
      <c r="J28" s="431">
        <f>IF('5.1-3 source'!O35&lt;&gt;"",'5.1-3 source'!O35,"")</f>
        <v>131.83722222222215</v>
      </c>
      <c r="K28" s="431">
        <f>IF('5.1-3 source'!P35&lt;&gt;"",'5.1-3 source'!P35,"")</f>
        <v>172.76067264574013</v>
      </c>
      <c r="L28" s="431">
        <f>IF('5.1-3 source'!Q35&lt;&gt;"",'5.1-3 source'!Q35,"")</f>
        <v>106.75112860892392</v>
      </c>
    </row>
    <row r="29" spans="1:12" ht="15" customHeight="1" x14ac:dyDescent="0.25">
      <c r="A29" s="22" t="s">
        <v>104</v>
      </c>
      <c r="B29" s="431">
        <f>IF('5.1-3 source'!B36&lt;&gt;"",'5.1-3 source'!B36,"")</f>
        <v>18.961912072205607</v>
      </c>
      <c r="C29" s="431">
        <f>IF('5.1-3 source'!C36&lt;&gt;"",'5.1-3 source'!C36,"")</f>
        <v>90.258215962441312</v>
      </c>
      <c r="D29" s="431">
        <f>IF('5.1-3 source'!D36&lt;&gt;"",'5.1-3 source'!D36,"")</f>
        <v>15.371254884932696</v>
      </c>
      <c r="E29" s="431">
        <f>IF('5.1-3 source'!H36&lt;&gt;"",'5.1-3 source'!H36,"")</f>
        <v>13.803108808290155</v>
      </c>
      <c r="F29" s="431">
        <f>IF('5.1-3 source'!J36&lt;&gt;"",'5.1-3 source'!J36,"")</f>
        <v>0.86956521739130432</v>
      </c>
      <c r="G29" s="431">
        <f>IF('5.1-3 source'!L36&lt;&gt;"",'5.1-3 source'!L36,"")</f>
        <v>21.845352344392651</v>
      </c>
      <c r="H29" s="431">
        <f>IF('5.1-3 source'!M36&lt;&gt;"",'5.1-3 source'!M36,"")</f>
        <v>93.902439024390247</v>
      </c>
      <c r="I29" s="431">
        <f>IF('5.1-3 source'!N36&lt;&gt;"",'5.1-3 source'!N36,"")</f>
        <v>25.049266476899497</v>
      </c>
      <c r="J29" s="431">
        <f>IF('5.1-3 source'!O36&lt;&gt;"",'5.1-3 source'!O36,"")</f>
        <v>14.31021044427124</v>
      </c>
      <c r="K29" s="431">
        <f>IF('5.1-3 source'!P36&lt;&gt;"",'5.1-3 source'!P36,"")</f>
        <v>93.89473684210526</v>
      </c>
      <c r="L29" s="431">
        <f>IF('5.1-3 source'!Q36&lt;&gt;"",'5.1-3 source'!Q36,"")</f>
        <v>20.418006430868168</v>
      </c>
    </row>
    <row r="30" spans="1:12" ht="15" customHeight="1" x14ac:dyDescent="0.25">
      <c r="A30" s="455" t="s">
        <v>105</v>
      </c>
      <c r="B30" s="422" t="str">
        <f>IF('5.1-3 source'!B37&lt;&gt;"",'5.1-3 source'!B37,"")</f>
        <v/>
      </c>
      <c r="C30" s="422" t="str">
        <f>IF('5.1-3 source'!C37&lt;&gt;"",'5.1-3 source'!C37,"")</f>
        <v/>
      </c>
      <c r="D30" s="422" t="str">
        <f>IF('5.1-3 source'!D37&lt;&gt;"",'5.1-3 source'!D37,"")</f>
        <v/>
      </c>
      <c r="E30" s="422" t="str">
        <f>IF('5.1-3 source'!H37&lt;&gt;"",'5.1-3 source'!H37,"")</f>
        <v/>
      </c>
      <c r="F30" s="422" t="str">
        <f>IF('5.1-3 source'!J37&lt;&gt;"",'5.1-3 source'!J37,"")</f>
        <v/>
      </c>
      <c r="G30" s="422" t="str">
        <f>IF('5.1-3 source'!L37&lt;&gt;"",'5.1-3 source'!L37,"")</f>
        <v/>
      </c>
      <c r="H30" s="422" t="str">
        <f>IF('5.1-3 source'!M37&lt;&gt;"",'5.1-3 source'!M37,"")</f>
        <v/>
      </c>
      <c r="I30" s="422" t="str">
        <f>IF('5.1-3 source'!N37&lt;&gt;"",'5.1-3 source'!N37,"")</f>
        <v/>
      </c>
      <c r="J30" s="422" t="str">
        <f>IF('5.1-3 source'!O37&lt;&gt;"",'5.1-3 source'!O37,"")</f>
        <v/>
      </c>
      <c r="K30" s="422" t="str">
        <f>IF('5.1-3 source'!P37&lt;&gt;"",'5.1-3 source'!P37,"")</f>
        <v/>
      </c>
      <c r="L30" s="423" t="str">
        <f>IF('5.1-3 source'!Q37&lt;&gt;"",'5.1-3 source'!Q37,"")</f>
        <v/>
      </c>
    </row>
    <row r="31" spans="1:12" ht="15" customHeight="1" x14ac:dyDescent="0.25">
      <c r="A31" s="71" t="s">
        <v>571</v>
      </c>
      <c r="B31" s="436">
        <f>IF('5.1-3 source'!B39&lt;&gt;"",'5.1-3 source'!B39,"")</f>
        <v>2311.6117580265304</v>
      </c>
      <c r="C31" s="436">
        <f>IF('5.1-3 source'!C39&lt;&gt;"",'5.1-3 source'!C39,"")</f>
        <v>2427.0144131455395</v>
      </c>
      <c r="D31" s="436">
        <f>IF('5.1-3 source'!D39&lt;&gt;"",'5.1-3 source'!D39,"")</f>
        <v>1685.2153452019111</v>
      </c>
      <c r="E31" s="436">
        <f>IF('5.1-3 source'!H39&lt;&gt;"",'5.1-3 source'!H39,"")</f>
        <v>1854.7659689119112</v>
      </c>
      <c r="F31" s="436">
        <f>IF('5.1-3 source'!J39&lt;&gt;"",'5.1-3 source'!J39,"")</f>
        <v>453.22043913043638</v>
      </c>
      <c r="G31" s="436">
        <f>IF('5.1-3 source'!L39&lt;&gt;"",'5.1-3 source'!L39,"")</f>
        <v>1308.5070312585669</v>
      </c>
      <c r="H31" s="436">
        <f>IF('5.1-3 source'!M39&lt;&gt;"",'5.1-3 source'!M39,"")</f>
        <v>1636.9601809598751</v>
      </c>
      <c r="I31" s="436">
        <f>IF('5.1-3 source'!N39&lt;&gt;"",'5.1-3 source'!N39,"")</f>
        <v>999.20563608495763</v>
      </c>
      <c r="J31" s="436">
        <f>IF('5.1-3 source'!O39&lt;&gt;"",'5.1-3 source'!O39,"")</f>
        <v>1516.3097464276473</v>
      </c>
      <c r="K31" s="436">
        <f>IF('5.1-3 source'!P39&lt;&gt;"",'5.1-3 source'!P39,"")</f>
        <v>1803.4855789473677</v>
      </c>
      <c r="L31" s="436">
        <f>IF('5.1-3 source'!Q39&lt;&gt;"",'5.1-3 source'!Q39,"")</f>
        <v>1160.1864683815641</v>
      </c>
    </row>
    <row r="32" spans="1:12" ht="15" customHeight="1" x14ac:dyDescent="0.25">
      <c r="A32" s="635" t="s">
        <v>404</v>
      </c>
      <c r="B32" s="608"/>
      <c r="C32" s="608"/>
      <c r="D32" s="608"/>
      <c r="E32" s="608"/>
      <c r="F32" s="608"/>
      <c r="G32" s="608"/>
      <c r="H32" s="608"/>
      <c r="I32" s="608"/>
      <c r="J32" s="608"/>
      <c r="K32" s="608"/>
      <c r="L32" s="608"/>
    </row>
    <row r="33" spans="1:13" ht="24" customHeight="1" x14ac:dyDescent="0.25">
      <c r="A33" s="582" t="s">
        <v>624</v>
      </c>
      <c r="B33" s="587"/>
      <c r="C33" s="587"/>
      <c r="D33" s="587"/>
      <c r="E33" s="587"/>
      <c r="F33" s="587"/>
      <c r="G33" s="587"/>
      <c r="H33" s="587"/>
      <c r="I33" s="587"/>
      <c r="J33" s="587"/>
      <c r="K33" s="587"/>
      <c r="L33" s="587"/>
    </row>
    <row r="34" spans="1:13" ht="25.5" customHeight="1" x14ac:dyDescent="0.25">
      <c r="A34" s="582" t="s">
        <v>628</v>
      </c>
      <c r="B34" s="587"/>
      <c r="C34" s="587"/>
      <c r="D34" s="587"/>
      <c r="E34" s="587"/>
      <c r="F34" s="587"/>
      <c r="G34" s="587"/>
      <c r="H34" s="587"/>
      <c r="I34" s="587"/>
      <c r="J34" s="587"/>
      <c r="K34" s="587"/>
      <c r="L34" s="587"/>
      <c r="M34" s="53"/>
    </row>
    <row r="35" spans="1:13" ht="26.25" customHeight="1" x14ac:dyDescent="0.25">
      <c r="A35" s="582" t="s">
        <v>427</v>
      </c>
      <c r="B35" s="587"/>
      <c r="C35" s="587"/>
      <c r="D35" s="587"/>
      <c r="E35" s="587"/>
      <c r="F35" s="587"/>
      <c r="G35" s="587"/>
      <c r="H35" s="587"/>
      <c r="I35" s="587"/>
      <c r="J35" s="587"/>
      <c r="K35" s="587"/>
      <c r="L35" s="587"/>
      <c r="M35" s="53"/>
    </row>
    <row r="36" spans="1:13" x14ac:dyDescent="0.25">
      <c r="A36" s="582" t="s">
        <v>391</v>
      </c>
      <c r="B36" s="587"/>
      <c r="C36" s="587"/>
      <c r="D36" s="587"/>
      <c r="E36" s="587"/>
      <c r="F36" s="587"/>
      <c r="G36" s="587"/>
      <c r="H36" s="587"/>
      <c r="I36" s="587"/>
      <c r="J36" s="587"/>
      <c r="K36" s="587"/>
      <c r="L36" s="587"/>
      <c r="M36" s="53"/>
    </row>
    <row r="37" spans="1:13" ht="21.6" customHeight="1" x14ac:dyDescent="0.25">
      <c r="A37" s="582" t="s">
        <v>372</v>
      </c>
      <c r="B37" s="587"/>
      <c r="C37" s="587"/>
      <c r="D37" s="587"/>
      <c r="E37" s="587"/>
      <c r="F37" s="587"/>
      <c r="G37" s="587"/>
      <c r="H37" s="587"/>
      <c r="I37" s="587"/>
      <c r="J37" s="587"/>
      <c r="K37" s="587"/>
      <c r="L37" s="587"/>
      <c r="M37" s="54"/>
    </row>
    <row r="38" spans="1:13" ht="25.15" customHeight="1" x14ac:dyDescent="0.25">
      <c r="A38" s="580" t="s">
        <v>557</v>
      </c>
      <c r="B38" s="588"/>
      <c r="C38" s="588"/>
      <c r="D38" s="588"/>
      <c r="E38" s="588"/>
      <c r="F38" s="588"/>
      <c r="G38" s="588"/>
      <c r="H38" s="588"/>
      <c r="I38" s="588"/>
      <c r="J38" s="588"/>
      <c r="K38" s="588"/>
      <c r="L38" s="588"/>
      <c r="M38" s="53"/>
    </row>
    <row r="39" spans="1:13" ht="22.9" customHeight="1" x14ac:dyDescent="0.25">
      <c r="A39" s="582" t="s">
        <v>578</v>
      </c>
      <c r="B39" s="587"/>
      <c r="C39" s="587"/>
      <c r="D39" s="587"/>
      <c r="E39" s="587"/>
      <c r="F39" s="587"/>
      <c r="G39" s="587"/>
      <c r="H39" s="587"/>
      <c r="I39" s="587"/>
      <c r="J39" s="587"/>
      <c r="K39" s="587"/>
      <c r="L39" s="587"/>
      <c r="M39" s="53"/>
    </row>
    <row r="40" spans="1:13" ht="15" customHeight="1" x14ac:dyDescent="0.25">
      <c r="A40" s="582" t="s">
        <v>575</v>
      </c>
      <c r="B40" s="587"/>
      <c r="C40" s="587"/>
      <c r="D40" s="587"/>
      <c r="E40" s="587"/>
      <c r="F40" s="587"/>
      <c r="G40" s="587"/>
      <c r="H40" s="587"/>
      <c r="I40" s="587"/>
      <c r="J40" s="587"/>
      <c r="K40" s="587"/>
      <c r="L40" s="587"/>
      <c r="M40" s="53"/>
    </row>
    <row r="41" spans="1:13" ht="15" customHeight="1" x14ac:dyDescent="0.25">
      <c r="A41" s="582" t="s">
        <v>124</v>
      </c>
      <c r="B41" s="587"/>
      <c r="C41" s="587"/>
      <c r="D41" s="587"/>
      <c r="E41" s="587"/>
      <c r="F41" s="587"/>
      <c r="G41" s="587"/>
      <c r="H41" s="587"/>
      <c r="I41" s="587"/>
      <c r="J41" s="587"/>
      <c r="K41" s="587"/>
      <c r="L41" s="587"/>
      <c r="M41" s="53"/>
    </row>
    <row r="42" spans="1:13" ht="24.75" customHeight="1" x14ac:dyDescent="0.25">
      <c r="A42" s="582" t="s">
        <v>559</v>
      </c>
      <c r="B42" s="587"/>
      <c r="C42" s="587"/>
      <c r="D42" s="587"/>
      <c r="E42" s="587"/>
      <c r="F42" s="587"/>
      <c r="G42" s="587"/>
      <c r="H42" s="587"/>
      <c r="I42" s="587"/>
      <c r="J42" s="587"/>
      <c r="K42" s="587"/>
      <c r="L42" s="587"/>
      <c r="M42" s="53"/>
    </row>
    <row r="43" spans="1:13" ht="13.15" customHeight="1" x14ac:dyDescent="0.25">
      <c r="A43" s="582" t="s">
        <v>301</v>
      </c>
      <c r="B43" s="587"/>
      <c r="C43" s="587"/>
      <c r="D43" s="587"/>
      <c r="E43" s="587"/>
      <c r="F43" s="587"/>
      <c r="G43" s="587"/>
      <c r="H43" s="587"/>
      <c r="I43" s="587"/>
      <c r="J43" s="587"/>
      <c r="K43" s="587"/>
      <c r="L43" s="629"/>
      <c r="M43" s="629"/>
    </row>
    <row r="44" spans="1:13" x14ac:dyDescent="0.25">
      <c r="A44" s="626"/>
      <c r="B44" s="626"/>
      <c r="C44" s="626"/>
      <c r="D44" s="626"/>
      <c r="E44" s="626"/>
      <c r="F44" s="626"/>
      <c r="G44" s="626"/>
      <c r="H44" s="626"/>
      <c r="I44" s="626"/>
      <c r="J44" s="626"/>
      <c r="K44" s="626"/>
      <c r="L44" s="630"/>
      <c r="M44" s="630"/>
    </row>
    <row r="45" spans="1:13" x14ac:dyDescent="0.25">
      <c r="A45" s="626"/>
      <c r="B45" s="626"/>
      <c r="C45" s="626"/>
      <c r="D45" s="626"/>
      <c r="E45" s="626"/>
      <c r="F45" s="626"/>
      <c r="G45" s="626"/>
      <c r="H45" s="626"/>
      <c r="I45" s="626"/>
      <c r="J45" s="626"/>
      <c r="K45" s="626"/>
    </row>
    <row r="47" spans="1:13" x14ac:dyDescent="0.25">
      <c r="A47" s="631"/>
      <c r="B47" s="631"/>
      <c r="C47" s="631"/>
      <c r="D47" s="631"/>
      <c r="E47" s="631"/>
      <c r="F47" s="631"/>
      <c r="G47" s="631"/>
      <c r="H47" s="631"/>
      <c r="I47" s="631"/>
      <c r="J47" s="631"/>
      <c r="K47" s="631"/>
    </row>
    <row r="48" spans="1:13" ht="36" hidden="1" customHeight="1" x14ac:dyDescent="0.25">
      <c r="A48" s="632"/>
      <c r="B48" s="632"/>
      <c r="C48" s="632"/>
      <c r="D48" s="632"/>
      <c r="E48" s="632"/>
      <c r="F48" s="632"/>
      <c r="G48" s="632"/>
      <c r="H48" s="632"/>
      <c r="I48" s="632"/>
      <c r="J48" s="632"/>
      <c r="K48" s="632"/>
    </row>
    <row r="49" spans="1:11" ht="15" hidden="1" customHeight="1" x14ac:dyDescent="0.25">
      <c r="A49" s="627"/>
      <c r="B49" s="627"/>
      <c r="C49" s="627"/>
      <c r="D49" s="627"/>
      <c r="E49" s="627"/>
      <c r="F49" s="627"/>
      <c r="G49" s="627"/>
      <c r="H49" s="627"/>
      <c r="I49" s="627"/>
      <c r="J49" s="627"/>
      <c r="K49" s="627"/>
    </row>
    <row r="50" spans="1:11" ht="31.5" customHeight="1" x14ac:dyDescent="0.25">
      <c r="A50" s="627"/>
      <c r="B50" s="627"/>
      <c r="C50" s="627"/>
      <c r="D50" s="627"/>
      <c r="E50" s="627"/>
      <c r="F50" s="627"/>
      <c r="G50" s="627"/>
      <c r="H50" s="627"/>
      <c r="I50" s="627"/>
      <c r="J50" s="627"/>
      <c r="K50" s="627"/>
    </row>
    <row r="51" spans="1:11" ht="36" customHeight="1" x14ac:dyDescent="0.25">
      <c r="A51" s="627"/>
      <c r="B51" s="627"/>
      <c r="C51" s="627"/>
      <c r="D51" s="627"/>
      <c r="E51" s="627"/>
      <c r="F51" s="627"/>
      <c r="G51" s="627"/>
      <c r="H51" s="627"/>
      <c r="I51" s="627"/>
      <c r="J51" s="627"/>
      <c r="K51" s="627"/>
    </row>
    <row r="52" spans="1:11" ht="57" customHeight="1" x14ac:dyDescent="0.25">
      <c r="A52" s="626"/>
      <c r="B52" s="626"/>
      <c r="C52" s="626"/>
      <c r="D52" s="626"/>
      <c r="E52" s="626"/>
      <c r="F52" s="626"/>
      <c r="G52" s="626"/>
      <c r="H52" s="626"/>
      <c r="I52" s="626"/>
      <c r="J52" s="626"/>
      <c r="K52" s="626"/>
    </row>
    <row r="53" spans="1:11" x14ac:dyDescent="0.25">
      <c r="A53" s="625"/>
      <c r="B53" s="625"/>
      <c r="C53" s="625"/>
      <c r="D53" s="625"/>
      <c r="E53" s="625"/>
      <c r="F53" s="625"/>
      <c r="G53" s="625"/>
      <c r="H53" s="625"/>
      <c r="I53" s="625"/>
      <c r="J53" s="625"/>
      <c r="K53" s="625"/>
    </row>
    <row r="54" spans="1:11" x14ac:dyDescent="0.25">
      <c r="A54" s="627"/>
      <c r="B54" s="627"/>
      <c r="C54" s="627"/>
      <c r="D54" s="627"/>
      <c r="E54" s="627"/>
      <c r="F54" s="627"/>
      <c r="G54" s="627"/>
      <c r="H54" s="627"/>
      <c r="I54" s="627"/>
      <c r="J54" s="627"/>
      <c r="K54" s="627"/>
    </row>
    <row r="55" spans="1:11" ht="18.75" customHeight="1" x14ac:dyDescent="0.25">
      <c r="A55" s="627"/>
      <c r="B55" s="627"/>
      <c r="C55" s="627"/>
      <c r="D55" s="627"/>
      <c r="E55" s="627"/>
      <c r="F55" s="627"/>
      <c r="G55" s="627"/>
      <c r="H55" s="627"/>
      <c r="I55" s="627"/>
      <c r="J55" s="627"/>
      <c r="K55" s="627"/>
    </row>
    <row r="56" spans="1:11" x14ac:dyDescent="0.25">
      <c r="A56" s="628"/>
      <c r="B56" s="628"/>
      <c r="C56" s="628"/>
      <c r="D56" s="628"/>
      <c r="E56" s="628"/>
      <c r="F56" s="628"/>
      <c r="G56" s="628"/>
      <c r="H56" s="628"/>
      <c r="I56" s="628"/>
      <c r="J56" s="628"/>
      <c r="K56" s="628"/>
    </row>
    <row r="57" spans="1:11" x14ac:dyDescent="0.25">
      <c r="A57" s="628"/>
      <c r="B57" s="628"/>
      <c r="C57" s="628"/>
      <c r="D57" s="628"/>
      <c r="E57" s="628"/>
      <c r="F57" s="628"/>
      <c r="G57" s="628"/>
      <c r="H57" s="628"/>
      <c r="I57" s="628"/>
      <c r="J57" s="628"/>
      <c r="K57" s="628"/>
    </row>
    <row r="58" spans="1:11" x14ac:dyDescent="0.25">
      <c r="A58" s="628"/>
      <c r="B58" s="628"/>
      <c r="C58" s="628"/>
      <c r="D58" s="628"/>
      <c r="E58" s="628"/>
      <c r="F58" s="628"/>
      <c r="G58" s="628"/>
      <c r="H58" s="628"/>
      <c r="I58" s="628"/>
      <c r="J58" s="628"/>
      <c r="K58" s="628"/>
    </row>
    <row r="59" spans="1:11" x14ac:dyDescent="0.25">
      <c r="A59" s="603"/>
      <c r="B59" s="603"/>
      <c r="C59" s="603"/>
      <c r="D59" s="603"/>
      <c r="E59" s="603"/>
      <c r="F59" s="603"/>
      <c r="G59" s="47"/>
      <c r="H59" s="47"/>
      <c r="I59" s="47"/>
      <c r="J59" s="47"/>
      <c r="K59" s="47"/>
    </row>
    <row r="60" spans="1:11" x14ac:dyDescent="0.25">
      <c r="A60" s="603"/>
      <c r="B60" s="603"/>
      <c r="C60" s="603"/>
      <c r="D60" s="603"/>
      <c r="E60" s="603"/>
      <c r="F60" s="603"/>
    </row>
    <row r="61" spans="1:11" x14ac:dyDescent="0.25">
      <c r="A61" s="598"/>
      <c r="B61" s="598"/>
      <c r="C61" s="598"/>
      <c r="D61" s="598"/>
      <c r="E61" s="598"/>
      <c r="F61" s="598"/>
      <c r="G61" s="598"/>
      <c r="H61" s="598"/>
      <c r="I61" s="598"/>
      <c r="J61" s="598"/>
      <c r="K61" s="598"/>
    </row>
    <row r="62" spans="1:11" x14ac:dyDescent="0.25">
      <c r="A62" s="626"/>
      <c r="B62" s="626"/>
      <c r="C62" s="626"/>
      <c r="D62" s="626"/>
      <c r="E62" s="626"/>
      <c r="F62" s="626"/>
      <c r="G62" s="626"/>
      <c r="H62" s="626"/>
      <c r="I62" s="626"/>
      <c r="J62" s="626"/>
      <c r="K62" s="626"/>
    </row>
    <row r="63" spans="1:11" x14ac:dyDescent="0.25">
      <c r="A63" s="626"/>
      <c r="B63" s="626"/>
      <c r="C63" s="626"/>
      <c r="D63" s="626"/>
      <c r="E63" s="626"/>
      <c r="F63" s="626"/>
      <c r="G63" s="626"/>
      <c r="H63" s="626"/>
      <c r="I63" s="626"/>
      <c r="J63" s="626"/>
      <c r="K63" s="626"/>
    </row>
  </sheetData>
  <mergeCells count="41">
    <mergeCell ref="A1:L1"/>
    <mergeCell ref="A34:L34"/>
    <mergeCell ref="A35:L35"/>
    <mergeCell ref="A36:L36"/>
    <mergeCell ref="A37:L37"/>
    <mergeCell ref="A38:L38"/>
    <mergeCell ref="A3:A5"/>
    <mergeCell ref="B3:F3"/>
    <mergeCell ref="G3:L3"/>
    <mergeCell ref="B4:D4"/>
    <mergeCell ref="E4:F4"/>
    <mergeCell ref="G4:I4"/>
    <mergeCell ref="J4:L4"/>
    <mergeCell ref="A32:L32"/>
    <mergeCell ref="A33:L33"/>
    <mergeCell ref="A39:L39"/>
    <mergeCell ref="A40:L40"/>
    <mergeCell ref="A41:L41"/>
    <mergeCell ref="A42:L42"/>
    <mergeCell ref="A54:K54"/>
    <mergeCell ref="L43:M43"/>
    <mergeCell ref="A44:K44"/>
    <mergeCell ref="L44:M44"/>
    <mergeCell ref="A45:K45"/>
    <mergeCell ref="A47:K47"/>
    <mergeCell ref="A48:K48"/>
    <mergeCell ref="A43:K43"/>
    <mergeCell ref="A49:K49"/>
    <mergeCell ref="A50:K50"/>
    <mergeCell ref="A51:K51"/>
    <mergeCell ref="A52:K52"/>
    <mergeCell ref="A53:K53"/>
    <mergeCell ref="A61:K61"/>
    <mergeCell ref="A62:K62"/>
    <mergeCell ref="A63:K63"/>
    <mergeCell ref="A55:K55"/>
    <mergeCell ref="A56:K56"/>
    <mergeCell ref="A57:K57"/>
    <mergeCell ref="A58:K58"/>
    <mergeCell ref="A59:F59"/>
    <mergeCell ref="A60:F6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theme="7"/>
  </sheetPr>
  <dimension ref="A1:U71"/>
  <sheetViews>
    <sheetView workbookViewId="0">
      <pane xSplit="1" ySplit="5" topLeftCell="I12" activePane="bottomRight" state="frozen"/>
      <selection activeCell="D23" sqref="D23:E23"/>
      <selection pane="topRight" activeCell="D23" sqref="D23:E23"/>
      <selection pane="bottomLeft" activeCell="D23" sqref="D23:E23"/>
      <selection pane="bottomRight" activeCell="T38" sqref="T38"/>
    </sheetView>
  </sheetViews>
  <sheetFormatPr baseColWidth="10" defaultColWidth="11.42578125" defaultRowHeight="15" outlineLevelCol="1" x14ac:dyDescent="0.25"/>
  <cols>
    <col min="1" max="1" width="40.140625" style="27" customWidth="1"/>
    <col min="2" max="8" width="11.85546875" style="27" customWidth="1"/>
    <col min="9" max="9" width="11.85546875" style="183" customWidth="1" outlineLevel="1"/>
    <col min="10" max="10" width="11.85546875" style="27" customWidth="1"/>
    <col min="11" max="11" width="5.7109375" style="77" customWidth="1"/>
    <col min="12" max="12" width="10.28515625" style="27" customWidth="1"/>
    <col min="13" max="16384" width="11.42578125" style="27"/>
  </cols>
  <sheetData>
    <row r="1" spans="1:20" s="87" customFormat="1" x14ac:dyDescent="0.25">
      <c r="A1" s="552"/>
      <c r="B1" s="552"/>
      <c r="C1" s="552"/>
      <c r="D1" s="552"/>
      <c r="E1" s="552"/>
      <c r="F1" s="552"/>
      <c r="G1" s="552"/>
      <c r="H1" s="552"/>
      <c r="I1" s="552"/>
      <c r="J1" s="552"/>
      <c r="K1" s="552"/>
      <c r="L1" s="552"/>
      <c r="M1" s="552"/>
      <c r="N1" s="552"/>
      <c r="O1" s="552"/>
      <c r="P1" s="552"/>
      <c r="Q1" s="552"/>
      <c r="R1" s="552"/>
      <c r="S1" s="552"/>
      <c r="T1" s="552"/>
    </row>
    <row r="2" spans="1:20" s="88" customFormat="1" x14ac:dyDescent="0.25">
      <c r="A2" s="182"/>
      <c r="B2" s="182"/>
      <c r="C2" s="182"/>
      <c r="D2" s="182"/>
      <c r="E2" s="182"/>
      <c r="F2" s="182"/>
      <c r="G2" s="182"/>
      <c r="H2" s="182"/>
      <c r="I2" s="182"/>
      <c r="J2" s="182"/>
      <c r="K2" s="173"/>
      <c r="L2" s="182"/>
      <c r="M2" s="182"/>
      <c r="N2" s="182"/>
      <c r="O2" s="182"/>
      <c r="P2" s="182"/>
      <c r="Q2" s="182"/>
      <c r="R2" s="182"/>
      <c r="S2" s="182"/>
      <c r="T2" s="182"/>
    </row>
    <row r="3" spans="1:20" ht="23.25" customHeight="1" x14ac:dyDescent="0.25">
      <c r="A3" s="605"/>
      <c r="B3" s="579" t="s">
        <v>107</v>
      </c>
      <c r="C3" s="579"/>
      <c r="D3" s="579"/>
      <c r="E3" s="579"/>
      <c r="F3" s="579"/>
      <c r="G3" s="579"/>
      <c r="H3" s="606"/>
      <c r="I3" s="606"/>
      <c r="J3" s="636"/>
      <c r="K3" s="222"/>
      <c r="L3" s="633" t="s">
        <v>109</v>
      </c>
      <c r="M3" s="633"/>
      <c r="N3" s="633"/>
      <c r="O3" s="633"/>
      <c r="P3" s="633"/>
      <c r="Q3" s="633"/>
      <c r="R3" s="633"/>
      <c r="S3" s="633"/>
      <c r="T3" s="633"/>
    </row>
    <row r="4" spans="1:20" ht="28.5" customHeight="1" x14ac:dyDescent="0.25">
      <c r="A4" s="605"/>
      <c r="B4" s="606" t="s">
        <v>58</v>
      </c>
      <c r="C4" s="606"/>
      <c r="D4" s="636"/>
      <c r="E4" s="614" t="s">
        <v>297</v>
      </c>
      <c r="F4" s="649"/>
      <c r="G4" s="615"/>
      <c r="H4" s="650" t="s">
        <v>277</v>
      </c>
      <c r="I4" s="651"/>
      <c r="J4" s="652"/>
      <c r="K4" s="223"/>
      <c r="L4" s="634" t="s">
        <v>16</v>
      </c>
      <c r="M4" s="634"/>
      <c r="N4" s="634"/>
      <c r="O4" s="634" t="s">
        <v>19</v>
      </c>
      <c r="P4" s="634"/>
      <c r="Q4" s="634"/>
      <c r="R4" s="634" t="s">
        <v>119</v>
      </c>
      <c r="S4" s="634"/>
      <c r="T4" s="634"/>
    </row>
    <row r="5" spans="1:20" ht="26.25" customHeight="1" x14ac:dyDescent="0.25">
      <c r="A5" s="605"/>
      <c r="B5" s="49" t="s">
        <v>120</v>
      </c>
      <c r="C5" s="49" t="s">
        <v>121</v>
      </c>
      <c r="D5" s="49" t="s">
        <v>117</v>
      </c>
      <c r="E5" s="49" t="s">
        <v>120</v>
      </c>
      <c r="F5" s="49" t="s">
        <v>121</v>
      </c>
      <c r="G5" s="49" t="s">
        <v>117</v>
      </c>
      <c r="H5" s="49" t="s">
        <v>120</v>
      </c>
      <c r="I5" s="215" t="s">
        <v>121</v>
      </c>
      <c r="J5" s="49" t="s">
        <v>117</v>
      </c>
      <c r="K5" s="224"/>
      <c r="L5" s="49" t="s">
        <v>120</v>
      </c>
      <c r="M5" s="49" t="s">
        <v>393</v>
      </c>
      <c r="N5" s="131" t="s">
        <v>117</v>
      </c>
      <c r="O5" s="49" t="s">
        <v>120</v>
      </c>
      <c r="P5" s="49" t="s">
        <v>392</v>
      </c>
      <c r="Q5" s="131" t="s">
        <v>117</v>
      </c>
      <c r="R5" s="49" t="s">
        <v>120</v>
      </c>
      <c r="S5" s="49" t="s">
        <v>392</v>
      </c>
      <c r="T5" s="131" t="s">
        <v>117</v>
      </c>
    </row>
    <row r="6" spans="1:20" ht="36.75" customHeight="1" x14ac:dyDescent="0.25">
      <c r="A6" s="29" t="s">
        <v>146</v>
      </c>
      <c r="B6" s="206">
        <v>37781</v>
      </c>
      <c r="C6" s="206">
        <v>2556</v>
      </c>
      <c r="D6" s="206">
        <v>2303</v>
      </c>
      <c r="E6" s="206">
        <v>49005</v>
      </c>
      <c r="F6" s="206">
        <v>2873</v>
      </c>
      <c r="G6" s="206">
        <v>3018</v>
      </c>
      <c r="H6" s="206">
        <v>9650</v>
      </c>
      <c r="I6" s="637">
        <v>0</v>
      </c>
      <c r="J6" s="206">
        <v>2300</v>
      </c>
      <c r="K6" s="227"/>
      <c r="L6" s="220">
        <v>36484</v>
      </c>
      <c r="M6" s="220">
        <v>2542</v>
      </c>
      <c r="N6" s="220">
        <v>4651</v>
      </c>
      <c r="O6" s="220">
        <v>19257</v>
      </c>
      <c r="P6" s="220">
        <v>1900</v>
      </c>
      <c r="Q6" s="220">
        <v>1905</v>
      </c>
      <c r="R6" s="220">
        <v>55741</v>
      </c>
      <c r="S6" s="220">
        <v>4442</v>
      </c>
      <c r="T6" s="220">
        <v>6556</v>
      </c>
    </row>
    <row r="7" spans="1:20" x14ac:dyDescent="0.25">
      <c r="A7" s="71" t="s">
        <v>95</v>
      </c>
      <c r="B7" s="193">
        <v>43.328657261586514</v>
      </c>
      <c r="C7" s="193">
        <v>3.9906103286384975</v>
      </c>
      <c r="D7" s="193">
        <v>33.217542336083369</v>
      </c>
      <c r="E7" s="193">
        <v>47.499234771962044</v>
      </c>
      <c r="F7" s="193">
        <v>5.3602506091193876</v>
      </c>
      <c r="G7" s="193">
        <v>37.939032471835652</v>
      </c>
      <c r="H7" s="193">
        <v>88.362694300518129</v>
      </c>
      <c r="I7" s="638"/>
      <c r="J7" s="193">
        <v>82.043478260869563</v>
      </c>
      <c r="K7" s="228"/>
      <c r="L7" s="193">
        <v>47.042539195263679</v>
      </c>
      <c r="M7" s="193">
        <v>0.90479937057435089</v>
      </c>
      <c r="N7" s="193">
        <v>39.109868845409586</v>
      </c>
      <c r="O7" s="193">
        <v>22.802097938412007</v>
      </c>
      <c r="P7" s="193">
        <v>0.21052631578947367</v>
      </c>
      <c r="Q7" s="193">
        <v>18.792650918635172</v>
      </c>
      <c r="R7" s="193">
        <v>38.668125796092646</v>
      </c>
      <c r="S7" s="193">
        <v>0.60783430886987844</v>
      </c>
      <c r="T7" s="193">
        <v>3320.6223306894449</v>
      </c>
    </row>
    <row r="8" spans="1:20" x14ac:dyDescent="0.25">
      <c r="A8" s="71" t="s">
        <v>96</v>
      </c>
      <c r="B8" s="193">
        <v>56.671342738413486</v>
      </c>
      <c r="C8" s="193">
        <v>96.009389671361504</v>
      </c>
      <c r="D8" s="193">
        <v>66.782457663916631</v>
      </c>
      <c r="E8" s="193">
        <v>52.500765228037956</v>
      </c>
      <c r="F8" s="193">
        <v>94.63974939088061</v>
      </c>
      <c r="G8" s="193">
        <v>62.060967528164348</v>
      </c>
      <c r="H8" s="193">
        <v>11.637305699481866</v>
      </c>
      <c r="I8" s="639"/>
      <c r="J8" s="193">
        <v>17.956521739130434</v>
      </c>
      <c r="K8" s="228"/>
      <c r="L8" s="193">
        <v>52.957460804736321</v>
      </c>
      <c r="M8" s="193">
        <v>99.095200629425648</v>
      </c>
      <c r="N8" s="193">
        <v>60.890131154590414</v>
      </c>
      <c r="O8" s="193">
        <v>77.197902061587996</v>
      </c>
      <c r="P8" s="193">
        <v>99.78947368421052</v>
      </c>
      <c r="Q8" s="193">
        <v>81.207349081364825</v>
      </c>
      <c r="R8" s="193">
        <v>61.331874203907354</v>
      </c>
      <c r="S8" s="193">
        <v>99.392165691130117</v>
      </c>
      <c r="T8" s="193">
        <v>6679.3776693105556</v>
      </c>
    </row>
    <row r="9" spans="1:20" ht="18.75" customHeight="1" x14ac:dyDescent="0.25">
      <c r="A9" s="68" t="s">
        <v>122</v>
      </c>
      <c r="B9" s="205">
        <v>8906</v>
      </c>
      <c r="C9" s="205" t="s">
        <v>402</v>
      </c>
      <c r="D9" s="205" t="s">
        <v>402</v>
      </c>
      <c r="E9" s="205">
        <v>11241</v>
      </c>
      <c r="F9" s="205" t="s">
        <v>402</v>
      </c>
      <c r="G9" s="205" t="s">
        <v>402</v>
      </c>
      <c r="H9" s="205" t="s">
        <v>402</v>
      </c>
      <c r="I9" s="216" t="s">
        <v>402</v>
      </c>
      <c r="J9" s="205" t="s">
        <v>402</v>
      </c>
      <c r="K9" s="229"/>
      <c r="L9" s="221">
        <v>2327</v>
      </c>
      <c r="M9" s="221">
        <v>45</v>
      </c>
      <c r="N9" s="221">
        <v>131</v>
      </c>
      <c r="O9" s="221">
        <v>9329</v>
      </c>
      <c r="P9" s="221">
        <v>1204</v>
      </c>
      <c r="Q9" s="221">
        <v>689</v>
      </c>
      <c r="R9" s="221">
        <v>11656</v>
      </c>
      <c r="S9" s="221">
        <v>1249</v>
      </c>
      <c r="T9" s="221">
        <v>820</v>
      </c>
    </row>
    <row r="10" spans="1:20" x14ac:dyDescent="0.25">
      <c r="A10" s="71" t="s">
        <v>95</v>
      </c>
      <c r="B10" s="193">
        <v>52.706040871322706</v>
      </c>
      <c r="C10" s="193" t="s">
        <v>402</v>
      </c>
      <c r="D10" s="193" t="s">
        <v>402</v>
      </c>
      <c r="E10" s="193">
        <v>58.170981229427987</v>
      </c>
      <c r="F10" s="193" t="s">
        <v>402</v>
      </c>
      <c r="G10" s="193" t="s">
        <v>402</v>
      </c>
      <c r="H10" s="214" t="s">
        <v>402</v>
      </c>
      <c r="I10" s="217" t="s">
        <v>402</v>
      </c>
      <c r="J10" s="193" t="s">
        <v>402</v>
      </c>
      <c r="K10" s="228"/>
      <c r="L10" s="193">
        <v>89.643317576278477</v>
      </c>
      <c r="M10" s="193">
        <v>2.2222222222222223</v>
      </c>
      <c r="N10" s="193">
        <v>79.389312977099237</v>
      </c>
      <c r="O10" s="193">
        <v>15.864508521813699</v>
      </c>
      <c r="P10" s="193">
        <v>0.16611295681063123</v>
      </c>
      <c r="Q10" s="193">
        <v>13.062409288824384</v>
      </c>
      <c r="R10" s="193">
        <v>30.593685655456419</v>
      </c>
      <c r="S10" s="193">
        <v>0.24019215372297839</v>
      </c>
      <c r="T10" s="193">
        <v>23.658536585365855</v>
      </c>
    </row>
    <row r="11" spans="1:20" x14ac:dyDescent="0.25">
      <c r="A11" s="71" t="s">
        <v>96</v>
      </c>
      <c r="B11" s="193">
        <v>47.293959128677294</v>
      </c>
      <c r="C11" s="193" t="s">
        <v>402</v>
      </c>
      <c r="D11" s="193" t="s">
        <v>402</v>
      </c>
      <c r="E11" s="193">
        <v>41.829018770572013</v>
      </c>
      <c r="F11" s="193" t="s">
        <v>402</v>
      </c>
      <c r="G11" s="193" t="s">
        <v>402</v>
      </c>
      <c r="H11" s="214" t="s">
        <v>402</v>
      </c>
      <c r="I11" s="217" t="s">
        <v>402</v>
      </c>
      <c r="J11" s="193" t="s">
        <v>402</v>
      </c>
      <c r="K11" s="228"/>
      <c r="L11" s="193">
        <v>10.35668242372153</v>
      </c>
      <c r="M11" s="193">
        <v>97.777777777777771</v>
      </c>
      <c r="N11" s="193">
        <v>20.610687022900763</v>
      </c>
      <c r="O11" s="193">
        <v>84.135491478186296</v>
      </c>
      <c r="P11" s="193">
        <v>99.833887043189364</v>
      </c>
      <c r="Q11" s="193">
        <v>86.937590711175616</v>
      </c>
      <c r="R11" s="193">
        <v>69.406314344543588</v>
      </c>
      <c r="S11" s="193">
        <v>99.759807846277027</v>
      </c>
      <c r="T11" s="193">
        <v>76.341463414634148</v>
      </c>
    </row>
    <row r="12" spans="1:20" s="183" customFormat="1" ht="31.5" customHeight="1" x14ac:dyDescent="0.25">
      <c r="A12" s="29" t="s">
        <v>147</v>
      </c>
      <c r="B12" s="10"/>
      <c r="C12" s="10"/>
      <c r="D12" s="10"/>
      <c r="E12" s="10"/>
      <c r="F12" s="10"/>
      <c r="G12" s="10"/>
      <c r="H12" s="10"/>
      <c r="I12" s="218"/>
      <c r="J12" s="10"/>
      <c r="K12" s="225"/>
      <c r="L12" s="211">
        <f>(L13-INT(L13))*12</f>
        <v>2.1472216131263906</v>
      </c>
      <c r="M12" s="211">
        <f t="shared" ref="M12:T12" si="0">(M13-INT(M13))*12</f>
        <v>10.531615525831739</v>
      </c>
      <c r="N12" s="211">
        <f t="shared" si="0"/>
        <v>2.1854726582090791</v>
      </c>
      <c r="O12" s="211">
        <f t="shared" si="0"/>
        <v>6.6745547073791158</v>
      </c>
      <c r="P12" s="211">
        <f t="shared" si="0"/>
        <v>2.4645087719304684</v>
      </c>
      <c r="Q12" s="211">
        <f t="shared" si="0"/>
        <v>11.238687664042004</v>
      </c>
      <c r="R12" s="211">
        <f t="shared" si="0"/>
        <v>7.4199446248391041</v>
      </c>
      <c r="S12" s="211">
        <f t="shared" si="0"/>
        <v>1.9482065135823348</v>
      </c>
      <c r="T12" s="211">
        <f t="shared" si="0"/>
        <v>6.3554504779338004</v>
      </c>
    </row>
    <row r="13" spans="1:20" s="234" customFormat="1" ht="32.25" customHeight="1" x14ac:dyDescent="0.25">
      <c r="A13" s="25" t="s">
        <v>137</v>
      </c>
      <c r="B13" s="203">
        <v>62.223429657765003</v>
      </c>
      <c r="C13" s="203">
        <v>60.874832003129868</v>
      </c>
      <c r="D13" s="203">
        <v>57.290078289187967</v>
      </c>
      <c r="E13" s="203">
        <v>62.109265011734664</v>
      </c>
      <c r="F13" s="203">
        <v>60.784375495997296</v>
      </c>
      <c r="G13" s="203">
        <v>57.865307852882687</v>
      </c>
      <c r="H13" s="203">
        <v>48.620595067357286</v>
      </c>
      <c r="I13" s="640" t="s">
        <v>402</v>
      </c>
      <c r="J13" s="203">
        <v>29.506870521739163</v>
      </c>
      <c r="K13" s="233"/>
      <c r="L13" s="236">
        <v>62.178935134427199</v>
      </c>
      <c r="M13" s="236">
        <v>61.877634627152645</v>
      </c>
      <c r="N13" s="236">
        <v>57.182122721517423</v>
      </c>
      <c r="O13" s="236">
        <v>60.556212892281593</v>
      </c>
      <c r="P13" s="236">
        <v>60.205375730994206</v>
      </c>
      <c r="Q13" s="236">
        <v>54.936557305336834</v>
      </c>
      <c r="R13" s="236">
        <v>61.618328718736592</v>
      </c>
      <c r="S13" s="236">
        <v>61.162350542798528</v>
      </c>
      <c r="T13" s="236">
        <v>56.52962087316115</v>
      </c>
    </row>
    <row r="14" spans="1:20" s="234" customFormat="1" ht="20.25" customHeight="1" x14ac:dyDescent="0.25">
      <c r="A14" s="25" t="s">
        <v>138</v>
      </c>
      <c r="B14" s="203">
        <v>62.428120208571109</v>
      </c>
      <c r="C14" s="203">
        <v>60.912821205007802</v>
      </c>
      <c r="D14" s="203">
        <v>57.290701693443289</v>
      </c>
      <c r="E14" s="203">
        <v>62.316337404347827</v>
      </c>
      <c r="F14" s="203">
        <v>60.822749704142062</v>
      </c>
      <c r="G14" s="203">
        <v>57.865809907223309</v>
      </c>
      <c r="H14" s="203">
        <v>48.865283782383294</v>
      </c>
      <c r="I14" s="641"/>
      <c r="J14" s="203">
        <v>29.506870521739163</v>
      </c>
      <c r="K14" s="233"/>
      <c r="L14" s="236">
        <v>62.350889086920674</v>
      </c>
      <c r="M14" s="236">
        <v>61.907044977707741</v>
      </c>
      <c r="N14" s="236">
        <v>57.226776634308877</v>
      </c>
      <c r="O14" s="236">
        <v>60.868967264224494</v>
      </c>
      <c r="P14" s="236">
        <v>60.22272076023399</v>
      </c>
      <c r="Q14" s="236">
        <v>54.915643979992858</v>
      </c>
      <c r="R14" s="236">
        <v>61.839005653773455</v>
      </c>
      <c r="S14" s="236">
        <v>61.186600130071504</v>
      </c>
      <c r="T14" s="236">
        <v>56.556393681883357</v>
      </c>
    </row>
    <row r="15" spans="1:20" s="234" customFormat="1" ht="30" customHeight="1" x14ac:dyDescent="0.25">
      <c r="A15" s="235" t="s">
        <v>139</v>
      </c>
      <c r="B15" s="203">
        <v>97.133479791429551</v>
      </c>
      <c r="C15" s="203">
        <v>99.374021909233178</v>
      </c>
      <c r="D15" s="203">
        <v>99.95657837603126</v>
      </c>
      <c r="E15" s="203">
        <v>97.328843995510667</v>
      </c>
      <c r="F15" s="203">
        <v>99.408284023668642</v>
      </c>
      <c r="G15" s="203">
        <v>99.966865473823731</v>
      </c>
      <c r="H15" s="203">
        <v>97.5440414507772</v>
      </c>
      <c r="I15" s="641"/>
      <c r="J15" s="203">
        <v>100</v>
      </c>
      <c r="K15" s="233"/>
      <c r="L15" s="236">
        <v>97.859335599166755</v>
      </c>
      <c r="M15" s="236">
        <v>99.488591660110146</v>
      </c>
      <c r="N15" s="236">
        <v>99.591485701999574</v>
      </c>
      <c r="O15" s="236">
        <v>96.333800695850854</v>
      </c>
      <c r="P15" s="236">
        <v>99.473684210526315</v>
      </c>
      <c r="Q15" s="236">
        <v>99.737532808398953</v>
      </c>
      <c r="R15" s="236">
        <v>97.332304766688793</v>
      </c>
      <c r="S15" s="236">
        <v>99.482215218370101</v>
      </c>
      <c r="T15" s="236">
        <v>99.633923123856007</v>
      </c>
    </row>
    <row r="16" spans="1:20" s="234" customFormat="1" ht="20.25" customHeight="1" x14ac:dyDescent="0.25">
      <c r="A16" s="235" t="s">
        <v>99</v>
      </c>
      <c r="B16" s="203">
        <v>140.43659802546216</v>
      </c>
      <c r="C16" s="203">
        <v>129.16865023474199</v>
      </c>
      <c r="D16" s="203">
        <v>113.22629613547562</v>
      </c>
      <c r="E16" s="203">
        <v>143.30684950515169</v>
      </c>
      <c r="F16" s="203">
        <v>129.94039331709033</v>
      </c>
      <c r="G16" s="203">
        <v>120.0561100066268</v>
      </c>
      <c r="H16" s="203">
        <v>111.26769326424875</v>
      </c>
      <c r="I16" s="641"/>
      <c r="J16" s="203">
        <v>33.789139130434819</v>
      </c>
      <c r="K16" s="233"/>
      <c r="L16" s="236">
        <v>111.74987741962951</v>
      </c>
      <c r="M16" s="236">
        <v>121.97331716059111</v>
      </c>
      <c r="N16" s="236">
        <v>84.245127690580375</v>
      </c>
      <c r="O16" s="236">
        <v>124.76575127082118</v>
      </c>
      <c r="P16" s="236">
        <v>127.00677192982454</v>
      </c>
      <c r="Q16" s="236">
        <v>92.730731991834261</v>
      </c>
      <c r="R16" s="236">
        <v>116.24650795644203</v>
      </c>
      <c r="S16" s="236">
        <v>124.1263032167692</v>
      </c>
      <c r="T16" s="236">
        <v>86.710819605450524</v>
      </c>
    </row>
    <row r="17" spans="1:20" s="234" customFormat="1" x14ac:dyDescent="0.25">
      <c r="A17" s="235" t="s">
        <v>100</v>
      </c>
      <c r="B17" s="203">
        <v>7.0549326380984994</v>
      </c>
      <c r="C17" s="203">
        <v>14.71471439749609</v>
      </c>
      <c r="D17" s="203">
        <v>5.4167824576639152</v>
      </c>
      <c r="E17" s="203">
        <v>6.15603713906743</v>
      </c>
      <c r="F17" s="203">
        <v>14.358085624782467</v>
      </c>
      <c r="G17" s="203">
        <v>4.8240656063618284</v>
      </c>
      <c r="H17" s="203">
        <v>38.024736787564706</v>
      </c>
      <c r="I17" s="641"/>
      <c r="J17" s="203">
        <v>10.511191304347829</v>
      </c>
      <c r="K17" s="233"/>
      <c r="L17" s="236">
        <v>4.1255477286847233</v>
      </c>
      <c r="M17" s="236">
        <v>11.327543928665094</v>
      </c>
      <c r="N17" s="236">
        <v>3.0557024773644876</v>
      </c>
      <c r="O17" s="236">
        <v>5.3036794700916845</v>
      </c>
      <c r="P17" s="236">
        <v>12.92823684210526</v>
      </c>
      <c r="Q17" s="236">
        <v>4.2212248468941391</v>
      </c>
      <c r="R17" s="236">
        <v>4.5325602140056516</v>
      </c>
      <c r="S17" s="236">
        <v>12.012216719195557</v>
      </c>
      <c r="T17" s="236">
        <v>3.3943724154294626</v>
      </c>
    </row>
    <row r="18" spans="1:20" s="234" customFormat="1" ht="18" customHeight="1" x14ac:dyDescent="0.25">
      <c r="A18" s="235" t="s">
        <v>101</v>
      </c>
      <c r="B18" s="203">
        <v>173.03599548232731</v>
      </c>
      <c r="C18" s="203">
        <v>172.51461267605623</v>
      </c>
      <c r="D18" s="203">
        <v>135.81574033868884</v>
      </c>
      <c r="E18" s="203">
        <v>172.98663005164269</v>
      </c>
      <c r="F18" s="203">
        <v>172.45821441002442</v>
      </c>
      <c r="G18" s="203">
        <v>141.44655400927795</v>
      </c>
      <c r="H18" s="203">
        <v>151.25365889061666</v>
      </c>
      <c r="I18" s="642"/>
      <c r="J18" s="203">
        <v>44.426156521739074</v>
      </c>
      <c r="K18" s="233"/>
      <c r="L18" s="236">
        <v>174.4564245154844</v>
      </c>
      <c r="M18" s="236">
        <v>182.03688915114958</v>
      </c>
      <c r="N18" s="236">
        <v>147.25071095821687</v>
      </c>
      <c r="O18" s="236">
        <v>175.17708170936618</v>
      </c>
      <c r="P18" s="236">
        <v>177.02260526315789</v>
      </c>
      <c r="Q18" s="236">
        <v>145.24256926217555</v>
      </c>
      <c r="R18" s="236">
        <v>174.70531814546928</v>
      </c>
      <c r="S18" s="236">
        <v>179.8921031567362</v>
      </c>
      <c r="T18" s="236">
        <v>146.6671981560572</v>
      </c>
    </row>
    <row r="19" spans="1:20" s="183" customFormat="1" ht="18" customHeight="1" x14ac:dyDescent="0.25">
      <c r="A19" s="73" t="s">
        <v>294</v>
      </c>
      <c r="B19" s="5"/>
      <c r="C19" s="5"/>
      <c r="D19" s="5"/>
      <c r="E19" s="5"/>
      <c r="F19" s="5"/>
      <c r="G19" s="5"/>
      <c r="H19" s="5"/>
      <c r="I19" s="79"/>
      <c r="J19" s="5"/>
      <c r="K19" s="226"/>
      <c r="L19" s="211"/>
      <c r="M19" s="211"/>
      <c r="N19" s="212"/>
      <c r="O19" s="211"/>
      <c r="P19" s="211"/>
      <c r="Q19" s="212"/>
      <c r="R19" s="211"/>
      <c r="S19" s="211"/>
      <c r="T19" s="212"/>
    </row>
    <row r="20" spans="1:20" ht="18" customHeight="1" x14ac:dyDescent="0.25">
      <c r="A20" s="14" t="s">
        <v>281</v>
      </c>
      <c r="B20" s="195">
        <v>18.009052169079695</v>
      </c>
      <c r="C20" s="195">
        <v>18.544600938967136</v>
      </c>
      <c r="D20" s="200" t="s">
        <v>402</v>
      </c>
      <c r="E20" s="195">
        <v>16.530966227935924</v>
      </c>
      <c r="F20" s="195">
        <v>18.134354333449355</v>
      </c>
      <c r="G20" s="200" t="s">
        <v>402</v>
      </c>
      <c r="H20" s="195">
        <v>12.61139896373057</v>
      </c>
      <c r="I20" s="643" t="s">
        <v>402</v>
      </c>
      <c r="J20" s="200" t="s">
        <v>402</v>
      </c>
      <c r="K20" s="230"/>
      <c r="L20" s="236">
        <v>10.097577020063589</v>
      </c>
      <c r="M20" s="236">
        <v>9.5594020456333588</v>
      </c>
      <c r="N20" s="236" t="s">
        <v>275</v>
      </c>
      <c r="O20" s="236">
        <v>8.8850807498571953</v>
      </c>
      <c r="P20" s="236">
        <v>8.3684210526315788</v>
      </c>
      <c r="Q20" s="236" t="s">
        <v>275</v>
      </c>
      <c r="R20" s="236">
        <v>9.678692524353707</v>
      </c>
      <c r="S20" s="236">
        <v>9.0499774876181895</v>
      </c>
      <c r="T20" s="236" t="s">
        <v>275</v>
      </c>
    </row>
    <row r="21" spans="1:20" ht="18" customHeight="1" x14ac:dyDescent="0.25">
      <c r="A21" s="14" t="s">
        <v>282</v>
      </c>
      <c r="B21" s="195">
        <v>-199.65640064667826</v>
      </c>
      <c r="C21" s="195">
        <v>-293.35658227848103</v>
      </c>
      <c r="D21" s="195" t="s">
        <v>402</v>
      </c>
      <c r="E21" s="195">
        <v>-191.91284162449065</v>
      </c>
      <c r="F21" s="195">
        <v>-282.81370441458745</v>
      </c>
      <c r="G21" s="195" t="s">
        <v>402</v>
      </c>
      <c r="H21" s="195">
        <v>-82.647321281840675</v>
      </c>
      <c r="I21" s="644"/>
      <c r="J21" s="195" t="s">
        <v>402</v>
      </c>
      <c r="K21" s="226"/>
      <c r="L21" s="237">
        <v>-104.07419742356237</v>
      </c>
      <c r="M21" s="237">
        <v>-192.95901689619453</v>
      </c>
      <c r="N21" s="237" t="s">
        <v>275</v>
      </c>
      <c r="O21" s="237">
        <v>-119.49957418008785</v>
      </c>
      <c r="P21" s="237">
        <v>-186.56599633387782</v>
      </c>
      <c r="Q21" s="237" t="s">
        <v>275</v>
      </c>
      <c r="R21" s="237">
        <v>-108.96628632632667</v>
      </c>
      <c r="S21" s="237">
        <v>-190.43043413647212</v>
      </c>
      <c r="T21" s="237" t="s">
        <v>275</v>
      </c>
    </row>
    <row r="22" spans="1:20" ht="18" customHeight="1" x14ac:dyDescent="0.25">
      <c r="A22" s="14" t="s">
        <v>283</v>
      </c>
      <c r="B22" s="195">
        <v>10.383303938859495</v>
      </c>
      <c r="C22" s="195">
        <v>14.974947257383967</v>
      </c>
      <c r="D22" s="200" t="s">
        <v>402</v>
      </c>
      <c r="E22" s="195">
        <v>10.484276632514504</v>
      </c>
      <c r="F22" s="195">
        <v>14.584692898272554</v>
      </c>
      <c r="G22" s="200" t="s">
        <v>402</v>
      </c>
      <c r="H22" s="195">
        <v>7.7444535743631882</v>
      </c>
      <c r="I22" s="644"/>
      <c r="J22" s="200" t="s">
        <v>402</v>
      </c>
      <c r="K22" s="230"/>
      <c r="L22" s="236">
        <v>12.214006514657981</v>
      </c>
      <c r="M22" s="236">
        <v>12.941358024691358</v>
      </c>
      <c r="N22" s="236" t="s">
        <v>275</v>
      </c>
      <c r="O22" s="236">
        <v>10.298947983635301</v>
      </c>
      <c r="P22" s="236">
        <v>13.316823899371069</v>
      </c>
      <c r="Q22" s="236" t="s">
        <v>275</v>
      </c>
      <c r="R22" s="236">
        <v>11.606654309545876</v>
      </c>
      <c r="S22" s="236">
        <v>13.089863184079602</v>
      </c>
      <c r="T22" s="236" t="s">
        <v>275</v>
      </c>
    </row>
    <row r="23" spans="1:20" ht="18" customHeight="1" x14ac:dyDescent="0.25">
      <c r="A23" s="14" t="s">
        <v>295</v>
      </c>
      <c r="B23" s="195">
        <v>-16.301545799999989</v>
      </c>
      <c r="C23" s="195">
        <v>-1.6686122400000003</v>
      </c>
      <c r="D23" s="195" t="s">
        <v>402</v>
      </c>
      <c r="E23" s="195">
        <v>-18.656231159999987</v>
      </c>
      <c r="F23" s="195">
        <v>-1.7681512800000008</v>
      </c>
      <c r="G23" s="195" t="s">
        <v>402</v>
      </c>
      <c r="H23" s="195">
        <v>-1.2069814800000012</v>
      </c>
      <c r="I23" s="645"/>
      <c r="J23" s="195" t="s">
        <v>402</v>
      </c>
      <c r="K23" s="226"/>
      <c r="L23" s="237">
        <v>-4.6009121197008449</v>
      </c>
      <c r="M23" s="237">
        <v>-0.56266849326930324</v>
      </c>
      <c r="N23" s="237" t="s">
        <v>275</v>
      </c>
      <c r="O23" s="237">
        <v>-2.4535652570655637</v>
      </c>
      <c r="P23" s="237">
        <v>-0.35596792100503888</v>
      </c>
      <c r="Q23" s="237" t="s">
        <v>275</v>
      </c>
      <c r="R23" s="237">
        <v>-7.0544773767663891</v>
      </c>
      <c r="S23" s="237">
        <v>-0.91863641427434151</v>
      </c>
      <c r="T23" s="237" t="s">
        <v>275</v>
      </c>
    </row>
    <row r="24" spans="1:20" ht="18" customHeight="1" x14ac:dyDescent="0.25">
      <c r="A24" s="14" t="s">
        <v>284</v>
      </c>
      <c r="B24" s="195">
        <v>37.997935470209896</v>
      </c>
      <c r="C24" s="195">
        <v>27.347417840375588</v>
      </c>
      <c r="D24" s="195">
        <v>8.293530178028659</v>
      </c>
      <c r="E24" s="195">
        <v>36.098357310478519</v>
      </c>
      <c r="F24" s="195">
        <v>26.453184824225549</v>
      </c>
      <c r="G24" s="195">
        <v>11.100066269052352</v>
      </c>
      <c r="H24" s="200" t="s">
        <v>402</v>
      </c>
      <c r="I24" s="219" t="s">
        <v>402</v>
      </c>
      <c r="J24" s="200" t="s">
        <v>402</v>
      </c>
      <c r="K24" s="230"/>
      <c r="L24" s="236">
        <v>23.728209626137485</v>
      </c>
      <c r="M24" s="236">
        <v>32.533438237608181</v>
      </c>
      <c r="N24" s="236">
        <v>4.1066437325306389</v>
      </c>
      <c r="O24" s="236">
        <v>14.747883886378979</v>
      </c>
      <c r="P24" s="236">
        <v>14.894736842105264</v>
      </c>
      <c r="Q24" s="236">
        <v>1.3123359580052494</v>
      </c>
      <c r="R24" s="236">
        <v>20.625751242353026</v>
      </c>
      <c r="S24" s="236">
        <v>24.988743809095002</v>
      </c>
      <c r="T24" s="236">
        <v>3.2946918852959119</v>
      </c>
    </row>
    <row r="25" spans="1:20" ht="18" customHeight="1" x14ac:dyDescent="0.25">
      <c r="A25" s="14" t="s">
        <v>285</v>
      </c>
      <c r="B25" s="195">
        <v>237.93391891891926</v>
      </c>
      <c r="C25" s="195">
        <v>441.60399141630978</v>
      </c>
      <c r="D25" s="195">
        <v>160.45256544502607</v>
      </c>
      <c r="E25" s="195">
        <v>219.53431656303007</v>
      </c>
      <c r="F25" s="195">
        <v>435.12750000000096</v>
      </c>
      <c r="G25" s="195">
        <v>154.47402985074629</v>
      </c>
      <c r="H25" s="200" t="s">
        <v>402</v>
      </c>
      <c r="I25" s="219" t="s">
        <v>402</v>
      </c>
      <c r="J25" s="200" t="s">
        <v>402</v>
      </c>
      <c r="K25" s="230"/>
      <c r="L25" s="237">
        <v>148.7235665106154</v>
      </c>
      <c r="M25" s="237">
        <v>198.50319643907679</v>
      </c>
      <c r="N25" s="237">
        <v>123.28420863763695</v>
      </c>
      <c r="O25" s="237">
        <v>160.33007087404013</v>
      </c>
      <c r="P25" s="237">
        <v>211.90675806183131</v>
      </c>
      <c r="Q25" s="237">
        <v>143.24875749042002</v>
      </c>
      <c r="R25" s="237">
        <v>151.59061638381056</v>
      </c>
      <c r="S25" s="237">
        <v>201.9205008888421</v>
      </c>
      <c r="T25" s="237">
        <v>125.59492031041273</v>
      </c>
    </row>
    <row r="26" spans="1:20" ht="17.25" customHeight="1" x14ac:dyDescent="0.25">
      <c r="A26" s="14" t="s">
        <v>286</v>
      </c>
      <c r="B26" s="195">
        <v>9.5445110058512128</v>
      </c>
      <c r="C26" s="195">
        <v>16.672031473533618</v>
      </c>
      <c r="D26" s="195">
        <v>8.2722513089005236</v>
      </c>
      <c r="E26" s="195">
        <v>9.0052148106274732</v>
      </c>
      <c r="F26" s="195">
        <v>16.731907894736842</v>
      </c>
      <c r="G26" s="195">
        <v>8.1791044776119399</v>
      </c>
      <c r="H26" s="200" t="s">
        <v>402</v>
      </c>
      <c r="I26" s="219" t="s">
        <v>402</v>
      </c>
      <c r="J26" s="200" t="s">
        <v>402</v>
      </c>
      <c r="K26" s="230"/>
      <c r="L26" s="236">
        <v>9.7737380154788038</v>
      </c>
      <c r="M26" s="236">
        <v>11.718561064087062</v>
      </c>
      <c r="N26" s="236">
        <v>8.4358638743455501</v>
      </c>
      <c r="O26" s="236">
        <v>8.3239436619718301</v>
      </c>
      <c r="P26" s="236">
        <v>9.9337455830388688</v>
      </c>
      <c r="Q26" s="236">
        <v>6.7</v>
      </c>
      <c r="R26" s="236">
        <v>9.4156084195877181</v>
      </c>
      <c r="S26" s="236">
        <v>11.263513513513514</v>
      </c>
      <c r="T26" s="236">
        <v>8.2349537037037042</v>
      </c>
    </row>
    <row r="27" spans="1:20" ht="17.25" customHeight="1" x14ac:dyDescent="0.25">
      <c r="A27" s="14" t="s">
        <v>296</v>
      </c>
      <c r="B27" s="195">
        <v>40.98935208000006</v>
      </c>
      <c r="C27" s="195">
        <v>3.7041742800000064</v>
      </c>
      <c r="D27" s="195">
        <v>0.3677572799999998</v>
      </c>
      <c r="E27" s="195">
        <v>46.602744720000018</v>
      </c>
      <c r="F27" s="195">
        <v>3.9683628000000088</v>
      </c>
      <c r="G27" s="195">
        <v>0.62098560000000014</v>
      </c>
      <c r="H27" s="200" t="s">
        <v>402</v>
      </c>
      <c r="I27" s="219" t="s">
        <v>402</v>
      </c>
      <c r="J27" s="200" t="s">
        <v>402</v>
      </c>
      <c r="K27" s="230"/>
      <c r="L27" s="237">
        <v>15.44999898338877</v>
      </c>
      <c r="M27" s="237">
        <v>1.969945721461398</v>
      </c>
      <c r="N27" s="237">
        <v>0.2825674061974639</v>
      </c>
      <c r="O27" s="237">
        <v>5.4640488153872884</v>
      </c>
      <c r="P27" s="237">
        <v>0.71963535037797921</v>
      </c>
      <c r="Q27" s="237">
        <v>4.2974627247126002E-2</v>
      </c>
      <c r="R27" s="237">
        <v>20.914047798776039</v>
      </c>
      <c r="S27" s="237">
        <v>2.6895810718393767</v>
      </c>
      <c r="T27" s="237">
        <v>0.32554203344458982</v>
      </c>
    </row>
    <row r="28" spans="1:20" s="183" customFormat="1" ht="17.25" customHeight="1" x14ac:dyDescent="0.25">
      <c r="A28" s="73" t="s">
        <v>102</v>
      </c>
      <c r="B28" s="5"/>
      <c r="C28" s="5"/>
      <c r="D28" s="5"/>
      <c r="E28" s="5"/>
      <c r="F28" s="5"/>
      <c r="G28" s="5"/>
      <c r="H28" s="5"/>
      <c r="I28" s="79"/>
      <c r="J28" s="5"/>
      <c r="K28" s="226"/>
      <c r="L28" s="212"/>
      <c r="M28" s="212"/>
      <c r="N28" s="212"/>
      <c r="O28" s="212"/>
      <c r="P28" s="212"/>
      <c r="Q28" s="212"/>
      <c r="R28" s="212"/>
      <c r="S28" s="212"/>
      <c r="T28" s="212"/>
    </row>
    <row r="29" spans="1:20" ht="17.25" customHeight="1" x14ac:dyDescent="0.25">
      <c r="A29" s="14" t="s">
        <v>298</v>
      </c>
      <c r="B29" s="195">
        <v>68.065310075386918</v>
      </c>
      <c r="C29" s="195">
        <v>68.094959076174788</v>
      </c>
      <c r="D29" s="195">
        <v>57.745223238300092</v>
      </c>
      <c r="E29" s="195">
        <v>68.748292825738005</v>
      </c>
      <c r="F29" s="195">
        <v>68.188388328530024</v>
      </c>
      <c r="G29" s="195">
        <v>60.506637424547193</v>
      </c>
      <c r="H29" s="195">
        <v>65.965448713843344</v>
      </c>
      <c r="I29" s="643" t="s">
        <v>402</v>
      </c>
      <c r="J29" s="195">
        <v>49.857012931034504</v>
      </c>
      <c r="K29" s="226"/>
      <c r="L29" s="236">
        <v>52.83380772482522</v>
      </c>
      <c r="M29" s="236">
        <v>62.175430982887427</v>
      </c>
      <c r="N29" s="236">
        <v>42.198997884326047</v>
      </c>
      <c r="O29" s="236">
        <v>58.696873533669823</v>
      </c>
      <c r="P29" s="236">
        <v>64.696303313223652</v>
      </c>
      <c r="Q29" s="236">
        <v>45.279427940944842</v>
      </c>
      <c r="R29" s="236">
        <v>54.859337555307327</v>
      </c>
      <c r="S29" s="236">
        <v>63.253696950388267</v>
      </c>
      <c r="T29" s="236">
        <v>43.094089290344719</v>
      </c>
    </row>
    <row r="30" spans="1:20" x14ac:dyDescent="0.25">
      <c r="A30" s="130" t="s">
        <v>299</v>
      </c>
      <c r="B30" s="195">
        <v>66.56314992213737</v>
      </c>
      <c r="C30" s="195">
        <v>66.253890802268899</v>
      </c>
      <c r="D30" s="195">
        <v>57.173087789133845</v>
      </c>
      <c r="E30" s="195">
        <v>67.421628517375652</v>
      </c>
      <c r="F30" s="195">
        <v>66.371954971181367</v>
      </c>
      <c r="G30" s="195">
        <v>59.741479839034092</v>
      </c>
      <c r="H30" s="195">
        <v>66.412478290105724</v>
      </c>
      <c r="I30" s="644"/>
      <c r="J30" s="195">
        <v>49.857012931034504</v>
      </c>
      <c r="K30" s="226"/>
      <c r="L30" s="236">
        <v>51.813627719000081</v>
      </c>
      <c r="M30" s="236">
        <v>60.329686782061465</v>
      </c>
      <c r="N30" s="236">
        <v>41.937056761986796</v>
      </c>
      <c r="O30" s="236">
        <v>58.271802897647802</v>
      </c>
      <c r="P30" s="236">
        <v>64.230287052631468</v>
      </c>
      <c r="Q30" s="236">
        <v>45.200060787401561</v>
      </c>
      <c r="R30" s="236">
        <v>54.044751656769215</v>
      </c>
      <c r="S30" s="236">
        <v>61.998111031067062</v>
      </c>
      <c r="T30" s="236">
        <v>42.885199328859137</v>
      </c>
    </row>
    <row r="31" spans="1:20" ht="20.25" customHeight="1" x14ac:dyDescent="0.25">
      <c r="A31" s="130" t="s">
        <v>123</v>
      </c>
      <c r="B31" s="193">
        <v>28.459803004457161</v>
      </c>
      <c r="C31" s="193">
        <v>30.47001620745543</v>
      </c>
      <c r="D31" s="193">
        <v>8.7143625605164061</v>
      </c>
      <c r="E31" s="193">
        <v>28.840788027394943</v>
      </c>
      <c r="F31" s="193">
        <v>29.827089337175792</v>
      </c>
      <c r="G31" s="193">
        <v>11.58953722334004</v>
      </c>
      <c r="H31" s="193">
        <v>47.92400469633899</v>
      </c>
      <c r="I31" s="644"/>
      <c r="J31" s="193">
        <v>16.594827586206897</v>
      </c>
      <c r="K31" s="228"/>
      <c r="L31" s="236">
        <v>14.261045937945401</v>
      </c>
      <c r="M31" s="236">
        <v>15.106215578284814</v>
      </c>
      <c r="N31" s="236">
        <v>2.150075252633842</v>
      </c>
      <c r="O31" s="236">
        <v>16.518668536116738</v>
      </c>
      <c r="P31" s="236">
        <v>25.578947368421051</v>
      </c>
      <c r="Q31" s="236">
        <v>3.3070866141732282</v>
      </c>
      <c r="R31" s="236">
        <v>15.040993164815845</v>
      </c>
      <c r="S31" s="236">
        <v>19.585772174696082</v>
      </c>
      <c r="T31" s="236">
        <v>2.4862721171446003</v>
      </c>
    </row>
    <row r="32" spans="1:20" ht="20.25" customHeight="1" x14ac:dyDescent="0.25">
      <c r="A32" s="132" t="s">
        <v>118</v>
      </c>
      <c r="B32" s="195">
        <v>4.4048863698893967</v>
      </c>
      <c r="C32" s="195">
        <v>19.286871961102108</v>
      </c>
      <c r="D32" s="195">
        <v>1.9365250134480905</v>
      </c>
      <c r="E32" s="195">
        <v>3.9168850934302868</v>
      </c>
      <c r="F32" s="195">
        <v>18.695965417867434</v>
      </c>
      <c r="G32" s="195">
        <v>1.7706237424547284</v>
      </c>
      <c r="H32" s="195">
        <v>38.979613619383073</v>
      </c>
      <c r="I32" s="644"/>
      <c r="J32" s="195">
        <v>11.422413793103448</v>
      </c>
      <c r="K32" s="226"/>
      <c r="L32" s="236">
        <v>1.1265212147790813</v>
      </c>
      <c r="M32" s="236">
        <v>6.4909520062942567</v>
      </c>
      <c r="N32" s="236">
        <v>0.15050526768436895</v>
      </c>
      <c r="O32" s="236">
        <v>1.3241937996572675</v>
      </c>
      <c r="P32" s="236">
        <v>11.789473684210526</v>
      </c>
      <c r="Q32" s="236">
        <v>0.36745406824146981</v>
      </c>
      <c r="R32" s="236">
        <v>1.1948117184837015</v>
      </c>
      <c r="S32" s="236">
        <v>8.7573165240882478</v>
      </c>
      <c r="T32" s="236">
        <v>0.21354484441732763</v>
      </c>
    </row>
    <row r="33" spans="1:21" s="92" customFormat="1" ht="26.25" customHeight="1" x14ac:dyDescent="0.25">
      <c r="A33" s="22" t="s">
        <v>300</v>
      </c>
      <c r="B33" s="205">
        <v>709.62381004787323</v>
      </c>
      <c r="C33" s="205">
        <v>694.80429497568878</v>
      </c>
      <c r="D33" s="205">
        <v>630.98977945131787</v>
      </c>
      <c r="E33" s="205">
        <v>677.85894563287388</v>
      </c>
      <c r="F33" s="205">
        <v>677.77521613832857</v>
      </c>
      <c r="G33" s="205">
        <v>601.00241448692157</v>
      </c>
      <c r="H33" s="205">
        <v>568.14953570284979</v>
      </c>
      <c r="I33" s="644"/>
      <c r="J33" s="205">
        <v>503.52155172413791</v>
      </c>
      <c r="K33" s="229"/>
      <c r="L33" s="221">
        <v>470.32795197894967</v>
      </c>
      <c r="M33" s="221">
        <v>490.27261998426434</v>
      </c>
      <c r="N33" s="221">
        <v>392.5674048591701</v>
      </c>
      <c r="O33" s="221">
        <v>495.04439943916498</v>
      </c>
      <c r="P33" s="221">
        <v>507.30684210526317</v>
      </c>
      <c r="Q33" s="221">
        <v>412.92545931758531</v>
      </c>
      <c r="R33" s="221">
        <v>478.86681257960925</v>
      </c>
      <c r="S33" s="221">
        <v>497.55875731652407</v>
      </c>
      <c r="T33" s="221">
        <v>398.48291641244663</v>
      </c>
    </row>
    <row r="34" spans="1:21" ht="18" customHeight="1" x14ac:dyDescent="0.25">
      <c r="A34" s="14" t="s">
        <v>103</v>
      </c>
      <c r="B34" s="195">
        <v>3.798205447182446</v>
      </c>
      <c r="C34" s="195">
        <v>3.4428794992175273</v>
      </c>
      <c r="D34" s="195">
        <v>19.279201042118974</v>
      </c>
      <c r="E34" s="195">
        <v>3.4629119477604324</v>
      </c>
      <c r="F34" s="195">
        <v>3.3762617473024714</v>
      </c>
      <c r="G34" s="195">
        <v>17.660702451954936</v>
      </c>
      <c r="H34" s="195">
        <v>2.911917098445596</v>
      </c>
      <c r="I34" s="644"/>
      <c r="J34" s="195">
        <v>79.826086956521735</v>
      </c>
      <c r="K34" s="226"/>
      <c r="L34" s="236">
        <v>24.082807787222375</v>
      </c>
      <c r="M34" s="236">
        <v>21.675845790715972</v>
      </c>
      <c r="N34" s="236">
        <v>66.608276768119111</v>
      </c>
      <c r="O34" s="236">
        <v>16.871914783060536</v>
      </c>
      <c r="P34" s="236">
        <v>14</v>
      </c>
      <c r="Q34" s="236">
        <v>61.146838156484456</v>
      </c>
      <c r="R34" s="236">
        <v>21.592030871399086</v>
      </c>
      <c r="S34" s="236">
        <v>18.392615938766323</v>
      </c>
      <c r="T34" s="236">
        <v>65.024094512669052</v>
      </c>
    </row>
    <row r="35" spans="1:21" ht="32.25" customHeight="1" x14ac:dyDescent="0.25">
      <c r="A35" s="32" t="s">
        <v>125</v>
      </c>
      <c r="B35" s="195">
        <v>263.07125628140693</v>
      </c>
      <c r="C35" s="195">
        <v>249.40687039445177</v>
      </c>
      <c r="D35" s="195">
        <v>187.99293785310755</v>
      </c>
      <c r="E35" s="195">
        <v>254.12545108999385</v>
      </c>
      <c r="F35" s="195">
        <v>243.90383798663035</v>
      </c>
      <c r="G35" s="195">
        <v>189.14490364025696</v>
      </c>
      <c r="H35" s="195">
        <v>304.42122372372319</v>
      </c>
      <c r="I35" s="644"/>
      <c r="J35" s="195">
        <v>227.82649999999998</v>
      </c>
      <c r="K35" s="226"/>
      <c r="L35" s="237">
        <v>132.42237981674393</v>
      </c>
      <c r="M35" s="237">
        <v>165.3403477167995</v>
      </c>
      <c r="N35" s="237">
        <v>98.795061188811118</v>
      </c>
      <c r="O35" s="237">
        <v>131.83722222222215</v>
      </c>
      <c r="P35" s="237">
        <v>172.76067264574013</v>
      </c>
      <c r="Q35" s="237">
        <v>106.75112860892392</v>
      </c>
      <c r="R35" s="237">
        <v>132.2720651058668</v>
      </c>
      <c r="S35" s="237">
        <v>168.51413330136646</v>
      </c>
      <c r="T35" s="237">
        <v>100.78277377049187</v>
      </c>
    </row>
    <row r="36" spans="1:21" ht="30.75" customHeight="1" x14ac:dyDescent="0.25">
      <c r="A36" s="32" t="s">
        <v>104</v>
      </c>
      <c r="B36" s="195">
        <v>18.961912072205607</v>
      </c>
      <c r="C36" s="195">
        <v>90.258215962441312</v>
      </c>
      <c r="D36" s="195">
        <v>15.371254884932696</v>
      </c>
      <c r="E36" s="195">
        <v>18.253239465360679</v>
      </c>
      <c r="F36" s="195">
        <v>88.513748694744166</v>
      </c>
      <c r="G36" s="195">
        <v>15.473823724320741</v>
      </c>
      <c r="H36" s="195">
        <v>13.803108808290155</v>
      </c>
      <c r="I36" s="645"/>
      <c r="J36" s="195">
        <v>0.86956521739130432</v>
      </c>
      <c r="K36" s="226"/>
      <c r="L36" s="236">
        <v>21.845352344392651</v>
      </c>
      <c r="M36" s="236">
        <v>93.902439024390247</v>
      </c>
      <c r="N36" s="236">
        <v>25.049266476899497</v>
      </c>
      <c r="O36" s="236">
        <v>14.31021044427124</v>
      </c>
      <c r="P36" s="236">
        <v>93.89473684210526</v>
      </c>
      <c r="Q36" s="236">
        <v>20.418006430868168</v>
      </c>
      <c r="R36" s="236">
        <v>19.242573813156241</v>
      </c>
      <c r="S36" s="236">
        <v>93.899144529491224</v>
      </c>
      <c r="T36" s="236">
        <v>23.705891496968754</v>
      </c>
    </row>
    <row r="37" spans="1:21" s="183" customFormat="1" x14ac:dyDescent="0.25">
      <c r="A37" s="73" t="s">
        <v>105</v>
      </c>
      <c r="B37" s="10"/>
      <c r="C37" s="10"/>
      <c r="D37" s="10"/>
      <c r="E37" s="10"/>
      <c r="F37" s="10"/>
      <c r="G37" s="10"/>
      <c r="H37" s="10"/>
      <c r="I37" s="218"/>
      <c r="J37" s="10"/>
      <c r="K37" s="225"/>
      <c r="L37" s="211"/>
      <c r="M37" s="212"/>
      <c r="N37" s="211"/>
      <c r="O37" s="212"/>
      <c r="P37" s="212"/>
      <c r="Q37" s="211"/>
      <c r="R37" s="212"/>
      <c r="S37" s="212"/>
      <c r="T37" s="13"/>
    </row>
    <row r="38" spans="1:21" ht="22.5" customHeight="1" x14ac:dyDescent="0.25">
      <c r="A38" s="71" t="s">
        <v>106</v>
      </c>
      <c r="B38" s="204">
        <v>2246.6842793997075</v>
      </c>
      <c r="C38" s="204">
        <v>2173.8313771518024</v>
      </c>
      <c r="D38" s="204">
        <v>1573.2610811984364</v>
      </c>
      <c r="E38" s="204">
        <v>2167.2138043056916</v>
      </c>
      <c r="F38" s="204">
        <v>2123.9783536373138</v>
      </c>
      <c r="G38" s="204">
        <v>1572.6686017229983</v>
      </c>
      <c r="H38" s="204">
        <v>1801.408881865279</v>
      </c>
      <c r="I38" s="646" t="s">
        <v>402</v>
      </c>
      <c r="J38" s="204">
        <v>449.48923043478425</v>
      </c>
      <c r="K38" s="231"/>
      <c r="L38" s="238">
        <v>1271.362804771044</v>
      </c>
      <c r="M38" s="238">
        <v>1471.0809598741143</v>
      </c>
      <c r="N38" s="238">
        <v>911.77137946135326</v>
      </c>
      <c r="O38" s="238">
        <v>1446.3280171473134</v>
      </c>
      <c r="P38" s="238">
        <v>1576.1540894736831</v>
      </c>
      <c r="Q38" s="238">
        <v>1008.1380117899257</v>
      </c>
      <c r="R38" s="238">
        <v>1331.7990519608682</v>
      </c>
      <c r="S38" s="238">
        <v>1516.0244416929293</v>
      </c>
      <c r="T38" s="238">
        <v>939.72414425617785</v>
      </c>
    </row>
    <row r="39" spans="1:21" ht="22.5" customHeight="1" x14ac:dyDescent="0.25">
      <c r="A39" s="71" t="s">
        <v>126</v>
      </c>
      <c r="B39" s="204">
        <v>2311.6117580265304</v>
      </c>
      <c r="C39" s="204">
        <v>2427.0144131455395</v>
      </c>
      <c r="D39" s="204">
        <v>1685.2153452019111</v>
      </c>
      <c r="E39" s="204">
        <v>2225.7561008060488</v>
      </c>
      <c r="F39" s="204">
        <v>2370.6795335885799</v>
      </c>
      <c r="G39" s="204">
        <v>1680.521905235257</v>
      </c>
      <c r="H39" s="204">
        <v>1854.7659689119112</v>
      </c>
      <c r="I39" s="647"/>
      <c r="J39" s="204">
        <v>453.22043913043638</v>
      </c>
      <c r="K39" s="231"/>
      <c r="L39" s="238">
        <v>1308.5070312585669</v>
      </c>
      <c r="M39" s="238">
        <v>1636.9601809598751</v>
      </c>
      <c r="N39" s="238">
        <v>999.20563608495763</v>
      </c>
      <c r="O39" s="238">
        <v>1516.3097464276473</v>
      </c>
      <c r="P39" s="238">
        <v>1803.4855789473677</v>
      </c>
      <c r="Q39" s="238">
        <v>1160.1864683815641</v>
      </c>
      <c r="R39" s="238">
        <v>1380.2859642825028</v>
      </c>
      <c r="S39" s="238">
        <v>1708.1889644304335</v>
      </c>
      <c r="T39" s="238">
        <v>1045.9008378672472</v>
      </c>
    </row>
    <row r="40" spans="1:21" ht="15" customHeight="1" x14ac:dyDescent="0.25">
      <c r="A40" s="653"/>
      <c r="B40" s="584"/>
      <c r="C40" s="584"/>
      <c r="D40" s="584"/>
      <c r="E40" s="584"/>
      <c r="F40" s="584"/>
      <c r="G40" s="584"/>
      <c r="H40" s="584"/>
      <c r="I40" s="584"/>
      <c r="J40" s="584"/>
      <c r="K40" s="584"/>
      <c r="L40" s="584"/>
      <c r="M40" s="584"/>
      <c r="N40" s="584"/>
      <c r="O40" s="584"/>
      <c r="P40" s="584"/>
      <c r="Q40" s="584"/>
      <c r="R40" s="584"/>
      <c r="S40" s="584"/>
      <c r="T40" s="584"/>
    </row>
    <row r="41" spans="1:21" ht="29.25" customHeight="1" x14ac:dyDescent="0.25">
      <c r="A41" s="582"/>
      <c r="B41" s="587"/>
      <c r="C41" s="587"/>
      <c r="D41" s="587"/>
      <c r="E41" s="587"/>
      <c r="F41" s="587"/>
      <c r="G41" s="587"/>
      <c r="H41" s="587"/>
      <c r="I41" s="587"/>
      <c r="J41" s="587"/>
      <c r="K41" s="587"/>
      <c r="L41" s="587"/>
      <c r="M41" s="587"/>
      <c r="N41" s="587"/>
      <c r="O41" s="587"/>
      <c r="P41" s="587"/>
      <c r="Q41" s="587"/>
      <c r="R41" s="587"/>
      <c r="S41" s="587"/>
      <c r="T41" s="587"/>
    </row>
    <row r="42" spans="1:21" ht="33.75" customHeight="1" x14ac:dyDescent="0.25">
      <c r="A42" s="616"/>
      <c r="B42" s="587"/>
      <c r="C42" s="587"/>
      <c r="D42" s="587"/>
      <c r="E42" s="587"/>
      <c r="F42" s="587"/>
      <c r="G42" s="587"/>
      <c r="H42" s="587"/>
      <c r="I42" s="587"/>
      <c r="J42" s="587"/>
      <c r="K42" s="587"/>
      <c r="L42" s="587"/>
      <c r="M42" s="587"/>
      <c r="N42" s="587"/>
      <c r="O42" s="587"/>
      <c r="P42" s="587"/>
      <c r="Q42" s="587"/>
      <c r="R42" s="587"/>
      <c r="S42" s="587"/>
      <c r="T42" s="587"/>
      <c r="U42" s="53"/>
    </row>
    <row r="43" spans="1:21" ht="30" customHeight="1" x14ac:dyDescent="0.25">
      <c r="A43" s="582"/>
      <c r="B43" s="587"/>
      <c r="C43" s="587"/>
      <c r="D43" s="587"/>
      <c r="E43" s="587"/>
      <c r="F43" s="587"/>
      <c r="G43" s="587"/>
      <c r="H43" s="587"/>
      <c r="I43" s="587"/>
      <c r="J43" s="587"/>
      <c r="K43" s="587"/>
      <c r="L43" s="587"/>
      <c r="M43" s="587"/>
      <c r="N43" s="587"/>
      <c r="O43" s="587"/>
      <c r="P43" s="587"/>
      <c r="Q43" s="587"/>
      <c r="R43" s="587"/>
      <c r="S43" s="587"/>
      <c r="T43" s="587"/>
      <c r="U43" s="53"/>
    </row>
    <row r="44" spans="1:21" x14ac:dyDescent="0.25">
      <c r="A44" s="620"/>
      <c r="B44" s="588"/>
      <c r="C44" s="588"/>
      <c r="D44" s="588"/>
      <c r="E44" s="588"/>
      <c r="F44" s="588"/>
      <c r="G44" s="588"/>
      <c r="H44" s="588"/>
      <c r="I44" s="588"/>
      <c r="J44" s="588"/>
      <c r="K44" s="588"/>
      <c r="L44" s="588"/>
      <c r="M44" s="588"/>
      <c r="N44" s="588"/>
      <c r="O44" s="588"/>
      <c r="P44" s="588"/>
      <c r="Q44" s="588"/>
      <c r="R44" s="588"/>
      <c r="S44" s="588"/>
      <c r="T44" s="588"/>
      <c r="U44" s="53"/>
    </row>
    <row r="45" spans="1:21" ht="15" customHeight="1" x14ac:dyDescent="0.25">
      <c r="A45" s="620"/>
      <c r="B45" s="588"/>
      <c r="C45" s="588"/>
      <c r="D45" s="588"/>
      <c r="E45" s="588"/>
      <c r="F45" s="588"/>
      <c r="G45" s="588"/>
      <c r="H45" s="588"/>
      <c r="I45" s="588"/>
      <c r="J45" s="588"/>
      <c r="K45" s="588"/>
      <c r="L45" s="588"/>
      <c r="M45" s="588"/>
      <c r="N45" s="588"/>
      <c r="O45" s="588"/>
      <c r="P45" s="588"/>
      <c r="Q45" s="588"/>
      <c r="R45" s="588"/>
      <c r="S45" s="588"/>
      <c r="T45" s="588"/>
      <c r="U45" s="54"/>
    </row>
    <row r="46" spans="1:21" ht="30" customHeight="1" x14ac:dyDescent="0.25">
      <c r="A46" s="562"/>
      <c r="B46" s="587"/>
      <c r="C46" s="587"/>
      <c r="D46" s="587"/>
      <c r="E46" s="587"/>
      <c r="F46" s="587"/>
      <c r="G46" s="587"/>
      <c r="H46" s="587"/>
      <c r="I46" s="587"/>
      <c r="J46" s="587"/>
      <c r="K46" s="587"/>
      <c r="L46" s="587"/>
      <c r="M46" s="587"/>
      <c r="N46" s="587"/>
      <c r="O46" s="587"/>
      <c r="P46" s="587"/>
      <c r="Q46" s="587"/>
      <c r="R46" s="587"/>
      <c r="S46" s="587"/>
      <c r="T46" s="587"/>
      <c r="U46" s="53"/>
    </row>
    <row r="47" spans="1:21" ht="30" customHeight="1" x14ac:dyDescent="0.25">
      <c r="A47" s="648"/>
      <c r="B47" s="587"/>
      <c r="C47" s="587"/>
      <c r="D47" s="587"/>
      <c r="E47" s="587"/>
      <c r="F47" s="587"/>
      <c r="G47" s="587"/>
      <c r="H47" s="587"/>
      <c r="I47" s="587"/>
      <c r="J47" s="587"/>
      <c r="K47" s="587"/>
      <c r="L47" s="587"/>
      <c r="M47" s="587"/>
      <c r="N47" s="587"/>
      <c r="O47" s="587"/>
      <c r="P47" s="587"/>
      <c r="Q47" s="587"/>
      <c r="R47" s="587"/>
      <c r="S47" s="587"/>
      <c r="T47" s="587"/>
      <c r="U47" s="53"/>
    </row>
    <row r="48" spans="1:21" ht="15" customHeight="1" x14ac:dyDescent="0.25">
      <c r="A48" s="648"/>
      <c r="B48" s="587"/>
      <c r="C48" s="587"/>
      <c r="D48" s="587"/>
      <c r="E48" s="587"/>
      <c r="F48" s="587"/>
      <c r="G48" s="587"/>
      <c r="H48" s="587"/>
      <c r="I48" s="587"/>
      <c r="J48" s="587"/>
      <c r="K48" s="587"/>
      <c r="L48" s="587"/>
      <c r="M48" s="587"/>
      <c r="N48" s="587"/>
      <c r="O48" s="587"/>
      <c r="P48" s="587"/>
      <c r="Q48" s="587"/>
      <c r="R48" s="587"/>
      <c r="S48" s="587"/>
      <c r="T48" s="587"/>
      <c r="U48" s="53"/>
    </row>
    <row r="49" spans="1:21" ht="15" customHeight="1" x14ac:dyDescent="0.25">
      <c r="A49" s="619"/>
      <c r="B49" s="587"/>
      <c r="C49" s="587"/>
      <c r="D49" s="587"/>
      <c r="E49" s="587"/>
      <c r="F49" s="587"/>
      <c r="G49" s="587"/>
      <c r="H49" s="587"/>
      <c r="I49" s="587"/>
      <c r="J49" s="587"/>
      <c r="K49" s="587"/>
      <c r="L49" s="587"/>
      <c r="M49" s="587"/>
      <c r="N49" s="587"/>
      <c r="O49" s="587"/>
      <c r="P49" s="587"/>
      <c r="Q49" s="587"/>
      <c r="R49" s="587"/>
      <c r="S49" s="587"/>
      <c r="T49" s="587"/>
      <c r="U49" s="53"/>
    </row>
    <row r="50" spans="1:21" ht="15" customHeight="1" x14ac:dyDescent="0.25">
      <c r="A50" s="562"/>
      <c r="B50" s="608"/>
      <c r="C50" s="608"/>
      <c r="D50" s="608"/>
      <c r="E50" s="608"/>
      <c r="F50" s="608"/>
      <c r="G50" s="608"/>
      <c r="H50" s="608"/>
      <c r="I50" s="608"/>
      <c r="J50" s="608"/>
      <c r="K50" s="608"/>
      <c r="L50" s="608"/>
      <c r="M50" s="608"/>
      <c r="N50" s="608"/>
      <c r="O50" s="608"/>
      <c r="P50" s="608"/>
      <c r="Q50" s="608"/>
      <c r="R50" s="608"/>
      <c r="S50" s="608"/>
      <c r="T50" s="608"/>
      <c r="U50" s="53"/>
    </row>
    <row r="51" spans="1:21" x14ac:dyDescent="0.25">
      <c r="A51" s="307"/>
      <c r="B51" s="63"/>
      <c r="C51" s="63"/>
      <c r="D51" s="63"/>
      <c r="E51" s="63"/>
      <c r="F51" s="63"/>
      <c r="G51" s="63"/>
      <c r="H51" s="63"/>
      <c r="I51" s="178"/>
      <c r="J51" s="63"/>
      <c r="K51" s="184"/>
      <c r="L51" s="63"/>
      <c r="M51" s="63"/>
      <c r="N51" s="63"/>
      <c r="O51" s="63"/>
      <c r="P51" s="63"/>
      <c r="Q51" s="133"/>
      <c r="R51" s="133"/>
      <c r="S51" s="133"/>
      <c r="T51" s="133"/>
      <c r="U51" s="133"/>
    </row>
    <row r="52" spans="1:21" x14ac:dyDescent="0.25">
      <c r="A52" s="128"/>
      <c r="B52" s="128"/>
      <c r="C52" s="128"/>
      <c r="D52" s="128"/>
      <c r="E52" s="128"/>
      <c r="F52" s="128"/>
      <c r="G52" s="128"/>
      <c r="H52" s="128"/>
      <c r="I52" s="128"/>
      <c r="J52" s="128"/>
      <c r="K52" s="127"/>
      <c r="L52" s="128"/>
      <c r="M52" s="128"/>
      <c r="N52" s="128"/>
      <c r="O52" s="128"/>
      <c r="P52" s="128"/>
      <c r="Q52" s="48"/>
      <c r="R52" s="48"/>
      <c r="S52" s="48"/>
      <c r="T52" s="48"/>
      <c r="U52" s="48"/>
    </row>
    <row r="53" spans="1:21" x14ac:dyDescent="0.25">
      <c r="A53" s="626"/>
      <c r="B53" s="626"/>
      <c r="C53" s="626"/>
      <c r="D53" s="626"/>
      <c r="E53" s="626"/>
      <c r="F53" s="626"/>
      <c r="G53" s="626"/>
      <c r="H53" s="626"/>
      <c r="I53" s="626"/>
      <c r="J53" s="626"/>
      <c r="K53" s="626"/>
      <c r="L53" s="626"/>
      <c r="M53" s="626"/>
      <c r="N53" s="626"/>
      <c r="O53" s="626"/>
      <c r="P53" s="626"/>
    </row>
    <row r="55" spans="1:21" x14ac:dyDescent="0.25">
      <c r="A55" s="631"/>
      <c r="B55" s="631"/>
      <c r="C55" s="631"/>
      <c r="D55" s="631"/>
      <c r="E55" s="631"/>
      <c r="F55" s="631"/>
      <c r="G55" s="631"/>
      <c r="H55" s="631"/>
      <c r="I55" s="631"/>
      <c r="J55" s="631"/>
      <c r="K55" s="631"/>
      <c r="L55" s="631"/>
      <c r="M55" s="631"/>
      <c r="N55" s="631"/>
      <c r="O55" s="631"/>
      <c r="P55" s="631"/>
    </row>
    <row r="56" spans="1:21" ht="36" hidden="1" customHeight="1" x14ac:dyDescent="0.25">
      <c r="A56" s="632"/>
      <c r="B56" s="632"/>
      <c r="C56" s="632"/>
      <c r="D56" s="632"/>
      <c r="E56" s="632"/>
      <c r="F56" s="632"/>
      <c r="G56" s="632"/>
      <c r="H56" s="632"/>
      <c r="I56" s="632"/>
      <c r="J56" s="632"/>
      <c r="K56" s="632"/>
      <c r="L56" s="632"/>
      <c r="M56" s="632"/>
      <c r="N56" s="632"/>
      <c r="O56" s="632"/>
      <c r="P56" s="632"/>
    </row>
    <row r="57" spans="1:21" hidden="1" x14ac:dyDescent="0.25">
      <c r="A57" s="627"/>
      <c r="B57" s="627"/>
      <c r="C57" s="627"/>
      <c r="D57" s="627"/>
      <c r="E57" s="627"/>
      <c r="F57" s="627"/>
      <c r="G57" s="627"/>
      <c r="H57" s="627"/>
      <c r="I57" s="627"/>
      <c r="J57" s="627"/>
      <c r="K57" s="627"/>
      <c r="L57" s="627"/>
      <c r="M57" s="627"/>
      <c r="N57" s="627"/>
      <c r="O57" s="627"/>
      <c r="P57" s="627"/>
    </row>
    <row r="58" spans="1:21" ht="31.5" customHeight="1" x14ac:dyDescent="0.25">
      <c r="A58" s="627"/>
      <c r="B58" s="627"/>
      <c r="C58" s="627"/>
      <c r="D58" s="627"/>
      <c r="E58" s="627"/>
      <c r="F58" s="627"/>
      <c r="G58" s="627"/>
      <c r="H58" s="627"/>
      <c r="I58" s="627"/>
      <c r="J58" s="627"/>
      <c r="K58" s="627"/>
      <c r="L58" s="627"/>
      <c r="M58" s="627"/>
      <c r="N58" s="627"/>
      <c r="O58" s="627"/>
      <c r="P58" s="627"/>
    </row>
    <row r="59" spans="1:21" ht="36" customHeight="1" x14ac:dyDescent="0.25">
      <c r="A59" s="627"/>
      <c r="B59" s="627"/>
      <c r="C59" s="627"/>
      <c r="D59" s="627"/>
      <c r="E59" s="627"/>
      <c r="F59" s="627"/>
      <c r="G59" s="627"/>
      <c r="H59" s="627"/>
      <c r="I59" s="627"/>
      <c r="J59" s="627"/>
      <c r="K59" s="627"/>
      <c r="L59" s="627"/>
      <c r="M59" s="627"/>
      <c r="N59" s="627"/>
      <c r="O59" s="627"/>
      <c r="P59" s="627"/>
    </row>
    <row r="60" spans="1:21" ht="57" customHeight="1" x14ac:dyDescent="0.25">
      <c r="A60" s="626"/>
      <c r="B60" s="626"/>
      <c r="C60" s="626"/>
      <c r="D60" s="626"/>
      <c r="E60" s="626"/>
      <c r="F60" s="626"/>
      <c r="G60" s="626"/>
      <c r="H60" s="626"/>
      <c r="I60" s="626"/>
      <c r="J60" s="626"/>
      <c r="K60" s="626"/>
      <c r="L60" s="626"/>
      <c r="M60" s="626"/>
      <c r="N60" s="626"/>
      <c r="O60" s="626"/>
      <c r="P60" s="626"/>
    </row>
    <row r="61" spans="1:21" x14ac:dyDescent="0.25">
      <c r="A61" s="625"/>
      <c r="B61" s="625"/>
      <c r="C61" s="625"/>
      <c r="D61" s="625"/>
      <c r="E61" s="625"/>
      <c r="F61" s="625"/>
      <c r="G61" s="625"/>
      <c r="H61" s="625"/>
      <c r="I61" s="625"/>
      <c r="J61" s="625"/>
      <c r="K61" s="625"/>
      <c r="L61" s="625"/>
      <c r="M61" s="625"/>
      <c r="N61" s="625"/>
      <c r="O61" s="625"/>
      <c r="P61" s="625"/>
    </row>
    <row r="62" spans="1:21" x14ac:dyDescent="0.25">
      <c r="A62" s="627"/>
      <c r="B62" s="627"/>
      <c r="C62" s="627"/>
      <c r="D62" s="627"/>
      <c r="E62" s="627"/>
      <c r="F62" s="627"/>
      <c r="G62" s="627"/>
      <c r="H62" s="627"/>
      <c r="I62" s="627"/>
      <c r="J62" s="627"/>
      <c r="K62" s="627"/>
      <c r="L62" s="627"/>
      <c r="M62" s="627"/>
      <c r="N62" s="627"/>
      <c r="O62" s="627"/>
      <c r="P62" s="627"/>
    </row>
    <row r="63" spans="1:21" ht="18.75" customHeight="1" x14ac:dyDescent="0.25">
      <c r="A63" s="627"/>
      <c r="B63" s="627"/>
      <c r="C63" s="627"/>
      <c r="D63" s="627"/>
      <c r="E63" s="627"/>
      <c r="F63" s="627"/>
      <c r="G63" s="627"/>
      <c r="H63" s="627"/>
      <c r="I63" s="627"/>
      <c r="J63" s="627"/>
      <c r="K63" s="627"/>
      <c r="L63" s="627"/>
      <c r="M63" s="627"/>
      <c r="N63" s="627"/>
      <c r="O63" s="627"/>
      <c r="P63" s="627"/>
    </row>
    <row r="64" spans="1:21" x14ac:dyDescent="0.25">
      <c r="A64" s="628"/>
      <c r="B64" s="628"/>
      <c r="C64" s="628"/>
      <c r="D64" s="628"/>
      <c r="E64" s="628"/>
      <c r="F64" s="628"/>
      <c r="G64" s="628"/>
      <c r="H64" s="628"/>
      <c r="I64" s="628"/>
      <c r="J64" s="628"/>
      <c r="K64" s="628"/>
      <c r="L64" s="628"/>
      <c r="M64" s="628"/>
      <c r="N64" s="628"/>
      <c r="O64" s="628"/>
      <c r="P64" s="628"/>
    </row>
    <row r="65" spans="1:16" x14ac:dyDescent="0.25">
      <c r="A65" s="628"/>
      <c r="B65" s="628"/>
      <c r="C65" s="628"/>
      <c r="D65" s="628"/>
      <c r="E65" s="628"/>
      <c r="F65" s="628"/>
      <c r="G65" s="628"/>
      <c r="H65" s="628"/>
      <c r="I65" s="628"/>
      <c r="J65" s="628"/>
      <c r="K65" s="628"/>
      <c r="L65" s="628"/>
      <c r="M65" s="628"/>
      <c r="N65" s="628"/>
      <c r="O65" s="628"/>
      <c r="P65" s="628"/>
    </row>
    <row r="66" spans="1:16" x14ac:dyDescent="0.25">
      <c r="A66" s="628"/>
      <c r="B66" s="628"/>
      <c r="C66" s="628"/>
      <c r="D66" s="628"/>
      <c r="E66" s="628"/>
      <c r="F66" s="628"/>
      <c r="G66" s="628"/>
      <c r="H66" s="628"/>
      <c r="I66" s="628"/>
      <c r="J66" s="628"/>
      <c r="K66" s="628"/>
      <c r="L66" s="628"/>
      <c r="M66" s="628"/>
      <c r="N66" s="628"/>
      <c r="O66" s="628"/>
      <c r="P66" s="628"/>
    </row>
    <row r="67" spans="1:16" x14ac:dyDescent="0.25">
      <c r="A67" s="603"/>
      <c r="B67" s="603"/>
      <c r="C67" s="603"/>
      <c r="D67" s="603"/>
      <c r="E67" s="603"/>
      <c r="F67" s="603"/>
      <c r="G67" s="603"/>
      <c r="H67" s="603"/>
      <c r="I67" s="603"/>
      <c r="J67" s="603"/>
      <c r="K67" s="184"/>
      <c r="L67" s="47"/>
      <c r="M67" s="47"/>
      <c r="N67" s="47"/>
      <c r="O67" s="47"/>
      <c r="P67" s="47"/>
    </row>
    <row r="68" spans="1:16" x14ac:dyDescent="0.25">
      <c r="A68" s="603"/>
      <c r="B68" s="603"/>
      <c r="C68" s="603"/>
      <c r="D68" s="603"/>
      <c r="E68" s="603"/>
      <c r="F68" s="603"/>
      <c r="G68" s="603"/>
      <c r="H68" s="603"/>
      <c r="I68" s="603"/>
      <c r="J68" s="603"/>
      <c r="K68" s="184"/>
    </row>
    <row r="69" spans="1:16" x14ac:dyDescent="0.25">
      <c r="A69" s="598"/>
      <c r="B69" s="598"/>
      <c r="C69" s="598"/>
      <c r="D69" s="598"/>
      <c r="E69" s="598"/>
      <c r="F69" s="598"/>
      <c r="G69" s="598"/>
      <c r="H69" s="598"/>
      <c r="I69" s="598"/>
      <c r="J69" s="598"/>
      <c r="K69" s="598"/>
      <c r="L69" s="598"/>
      <c r="M69" s="598"/>
      <c r="N69" s="598"/>
      <c r="O69" s="598"/>
      <c r="P69" s="598"/>
    </row>
    <row r="70" spans="1:16" x14ac:dyDescent="0.25">
      <c r="A70" s="626"/>
      <c r="B70" s="626"/>
      <c r="C70" s="626"/>
      <c r="D70" s="626"/>
      <c r="E70" s="626"/>
      <c r="F70" s="626"/>
      <c r="G70" s="626"/>
      <c r="H70" s="626"/>
      <c r="I70" s="626"/>
      <c r="J70" s="626"/>
      <c r="K70" s="626"/>
      <c r="L70" s="626"/>
      <c r="M70" s="626"/>
      <c r="N70" s="626"/>
      <c r="O70" s="626"/>
      <c r="P70" s="626"/>
    </row>
    <row r="71" spans="1:16" x14ac:dyDescent="0.25">
      <c r="A71" s="626"/>
      <c r="B71" s="626"/>
      <c r="C71" s="626"/>
      <c r="D71" s="626"/>
      <c r="E71" s="626"/>
      <c r="F71" s="626"/>
      <c r="G71" s="626"/>
      <c r="H71" s="626"/>
      <c r="I71" s="626"/>
      <c r="J71" s="626"/>
      <c r="K71" s="626"/>
      <c r="L71" s="626"/>
      <c r="M71" s="626"/>
      <c r="N71" s="626"/>
      <c r="O71" s="626"/>
      <c r="P71" s="626"/>
    </row>
  </sheetData>
  <mergeCells count="44">
    <mergeCell ref="A49:T49"/>
    <mergeCell ref="A50:T50"/>
    <mergeCell ref="A1:T1"/>
    <mergeCell ref="A44:T44"/>
    <mergeCell ref="A45:T45"/>
    <mergeCell ref="A46:T46"/>
    <mergeCell ref="A47:T47"/>
    <mergeCell ref="A48:T48"/>
    <mergeCell ref="L3:T3"/>
    <mergeCell ref="B4:D4"/>
    <mergeCell ref="E4:G4"/>
    <mergeCell ref="H4:J4"/>
    <mergeCell ref="L4:N4"/>
    <mergeCell ref="O4:Q4"/>
    <mergeCell ref="R4:T4"/>
    <mergeCell ref="A40:T40"/>
    <mergeCell ref="A41:T41"/>
    <mergeCell ref="A42:T42"/>
    <mergeCell ref="A43:T43"/>
    <mergeCell ref="A3:A5"/>
    <mergeCell ref="B3:J3"/>
    <mergeCell ref="I6:I8"/>
    <mergeCell ref="I13:I18"/>
    <mergeCell ref="I20:I23"/>
    <mergeCell ref="I29:I36"/>
    <mergeCell ref="I38:I39"/>
    <mergeCell ref="A71:P71"/>
    <mergeCell ref="A63:P63"/>
    <mergeCell ref="A64:P64"/>
    <mergeCell ref="A65:P65"/>
    <mergeCell ref="A66:P66"/>
    <mergeCell ref="A67:J67"/>
    <mergeCell ref="A68:J68"/>
    <mergeCell ref="A69:P69"/>
    <mergeCell ref="A60:P60"/>
    <mergeCell ref="A61:P61"/>
    <mergeCell ref="A53:P53"/>
    <mergeCell ref="A55:P55"/>
    <mergeCell ref="A70:P70"/>
    <mergeCell ref="A62:P62"/>
    <mergeCell ref="A56:P56"/>
    <mergeCell ref="A57:P57"/>
    <mergeCell ref="A58:P58"/>
    <mergeCell ref="A59:P5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35</vt:i4>
      </vt:variant>
    </vt:vector>
  </HeadingPairs>
  <TitlesOfParts>
    <vt:vector size="35" baseType="lpstr">
      <vt:lpstr>SOMMAIRE</vt:lpstr>
      <vt:lpstr>Catégories actives FT5.1</vt:lpstr>
      <vt:lpstr>Régimes FT5.1</vt:lpstr>
      <vt:lpstr>5.1-1</vt:lpstr>
      <vt:lpstr>5.1-1 source</vt:lpstr>
      <vt:lpstr>5.1-2</vt:lpstr>
      <vt:lpstr>5.1-2 source</vt:lpstr>
      <vt:lpstr>5.1-3</vt:lpstr>
      <vt:lpstr>5.1-3 source</vt:lpstr>
      <vt:lpstr>5.1-4</vt:lpstr>
      <vt:lpstr>5.1-4 source</vt:lpstr>
      <vt:lpstr>5.1-5</vt:lpstr>
      <vt:lpstr>5.1-5 source</vt:lpstr>
      <vt:lpstr>5.1-6</vt:lpstr>
      <vt:lpstr>5.1-6 source</vt:lpstr>
      <vt:lpstr>5.1-7</vt:lpstr>
      <vt:lpstr>5.1-7 source</vt:lpstr>
      <vt:lpstr>5.1-8</vt:lpstr>
      <vt:lpstr>5.1-8 source</vt:lpstr>
      <vt:lpstr>5.1-9</vt:lpstr>
      <vt:lpstr>5.1-9 source</vt:lpstr>
      <vt:lpstr>5.1-10</vt:lpstr>
      <vt:lpstr>5.1-10 source</vt:lpstr>
      <vt:lpstr>5.1-11</vt:lpstr>
      <vt:lpstr>5.1-11 source</vt:lpstr>
      <vt:lpstr>5.1-12</vt:lpstr>
      <vt:lpstr>5.1-12 source</vt:lpstr>
      <vt:lpstr>5.1-13</vt:lpstr>
      <vt:lpstr>5.1-13 source</vt:lpstr>
      <vt:lpstr>5.1-14</vt:lpstr>
      <vt:lpstr>5.1-14 source</vt:lpstr>
      <vt:lpstr>5.1-15</vt:lpstr>
      <vt:lpstr>5.1-15 source</vt:lpstr>
      <vt:lpstr>5.1-16</vt:lpstr>
      <vt:lpstr>5.1-16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2021-09-10T11:36:02Z</dcterms:modified>
</cp:coreProperties>
</file>