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3\FT 3 Mise en ligne\"/>
    </mc:Choice>
  </mc:AlternateContent>
  <bookViews>
    <workbookView xWindow="0" yWindow="0" windowWidth="28800" windowHeight="12345" tabRatio="894"/>
  </bookViews>
  <sheets>
    <sheet name="SOMMAIRE" sheetId="53" r:id="rId1"/>
    <sheet name="SL-3.1-1" sheetId="52" r:id="rId2"/>
    <sheet name="SL-3.1-2" sheetId="50" r:id="rId3"/>
    <sheet name="SL-3.1-2 longue" sheetId="51" r:id="rId4"/>
    <sheet name="SL-3.3-1" sheetId="44" r:id="rId5"/>
    <sheet name="SL-3.4-1" sheetId="35" r:id="rId6"/>
    <sheet name="SL-3.4-2" sheetId="36" r:id="rId7"/>
    <sheet name="SL-3.4-3" sheetId="37" r:id="rId8"/>
    <sheet name="SL-3.4-5" sheetId="38" r:id="rId9"/>
    <sheet name="SL-3.5-1" sheetId="47" r:id="rId10"/>
    <sheet name="SL-3.5-2" sheetId="40" r:id="rId11"/>
    <sheet name="SL-3.5-3" sheetId="41" r:id="rId12"/>
    <sheet name="SL-3.5-4" sheetId="42" r:id="rId13"/>
    <sheet name="SL-3.5-5" sheetId="43" r:id="rId14"/>
    <sheet name="SL-3.1-6" sheetId="49" r:id="rId15"/>
  </sheets>
  <externalReferences>
    <externalReference r:id="rId16"/>
    <externalReference r:id="rId17"/>
    <externalReference r:id="rId18"/>
    <externalReference r:id="rId19"/>
    <externalReference r:id="rId20"/>
    <externalReference r:id="rId21"/>
  </externalReferences>
  <calcPr calcId="152511"/>
  <customWorkbookViews>
    <customWorkbookView name="SPM - Affichage personnalisé" guid="{2A06E95F-9E15-41CF-A848-5D3D66151D5B}" mergeInterval="0" personalView="1" maximized="1" windowWidth="1012" windowHeight="535" tabRatio="976" activeSheetId="6"/>
  </customWorkbookViews>
</workbook>
</file>

<file path=xl/calcChain.xml><?xml version="1.0" encoding="utf-8"?>
<calcChain xmlns="http://schemas.openxmlformats.org/spreadsheetml/2006/main">
  <c r="S20" i="49" l="1"/>
  <c r="R20" i="49"/>
  <c r="V6" i="52"/>
  <c r="V7" i="52"/>
  <c r="C74" i="44" l="1"/>
  <c r="D74" i="44"/>
  <c r="E74" i="44"/>
  <c r="F74" i="44"/>
  <c r="G74" i="44"/>
  <c r="H74" i="44"/>
  <c r="I74" i="44"/>
  <c r="K74" i="44"/>
  <c r="J66" i="44"/>
  <c r="C64" i="44"/>
  <c r="D64" i="44"/>
  <c r="E64" i="44"/>
  <c r="F64" i="44"/>
  <c r="G64" i="44"/>
  <c r="H64" i="44"/>
  <c r="I64" i="44"/>
  <c r="K64" i="44"/>
  <c r="K42" i="44"/>
  <c r="K35" i="44"/>
  <c r="K28" i="44"/>
  <c r="K14" i="44"/>
  <c r="K7" i="44"/>
  <c r="J7" i="44"/>
  <c r="I7" i="44"/>
  <c r="H7" i="44"/>
  <c r="G7" i="44"/>
  <c r="F7" i="44"/>
  <c r="E7" i="44"/>
  <c r="D7" i="44"/>
  <c r="C7" i="44"/>
  <c r="J14" i="44"/>
  <c r="I14" i="44"/>
  <c r="H14" i="44"/>
  <c r="G14" i="44"/>
  <c r="F14" i="44"/>
  <c r="E14" i="44"/>
  <c r="D14" i="44"/>
  <c r="C14" i="44"/>
  <c r="I28" i="44"/>
  <c r="H28" i="44"/>
  <c r="G28" i="44"/>
  <c r="F28" i="44"/>
  <c r="E28" i="44"/>
  <c r="D28" i="44"/>
  <c r="C28" i="44"/>
  <c r="C35" i="44"/>
  <c r="D35" i="44"/>
  <c r="E35" i="44"/>
  <c r="F35" i="44"/>
  <c r="G35" i="44"/>
  <c r="H35" i="44"/>
  <c r="I35" i="44"/>
  <c r="J35" i="44"/>
  <c r="C42" i="44"/>
  <c r="D42" i="44"/>
  <c r="E42" i="44"/>
  <c r="F42" i="44"/>
  <c r="G42" i="44"/>
  <c r="H42" i="44"/>
  <c r="I42" i="44"/>
  <c r="J42" i="44"/>
  <c r="E16" i="44"/>
  <c r="E15" i="44"/>
  <c r="E9" i="44"/>
  <c r="E8" i="44"/>
  <c r="C61" i="44"/>
  <c r="D61" i="44"/>
  <c r="E61" i="44"/>
  <c r="F61" i="44"/>
  <c r="G61" i="44"/>
  <c r="H61" i="44"/>
  <c r="I61" i="44"/>
  <c r="J61" i="44"/>
  <c r="K61" i="44"/>
  <c r="K60" i="44"/>
  <c r="I60" i="44"/>
  <c r="J60" i="44"/>
  <c r="J62" i="44"/>
  <c r="K62" i="44"/>
  <c r="I66" i="44"/>
  <c r="K66" i="44"/>
  <c r="J67" i="44"/>
  <c r="K67" i="44"/>
  <c r="J68" i="44" l="1"/>
  <c r="K68" i="44"/>
  <c r="K70" i="44" s="1"/>
  <c r="V90" i="52"/>
  <c r="V92" i="52" s="1"/>
  <c r="V87" i="52"/>
  <c r="V89" i="52" s="1"/>
  <c r="V81" i="52"/>
  <c r="V83" i="52" s="1"/>
  <c r="V80" i="52"/>
  <c r="V78" i="52"/>
  <c r="V38" i="52"/>
  <c r="V35" i="52"/>
  <c r="V29" i="52"/>
  <c r="V26" i="52"/>
  <c r="L185" i="50" l="1"/>
  <c r="L186" i="50"/>
  <c r="L187" i="50"/>
  <c r="L188" i="50"/>
  <c r="L189" i="50"/>
  <c r="K185" i="50"/>
  <c r="L236" i="50" l="1"/>
  <c r="L237" i="50"/>
  <c r="L238" i="50"/>
  <c r="L239" i="50"/>
  <c r="L240" i="50"/>
  <c r="L242" i="50"/>
  <c r="L243" i="50"/>
  <c r="L246" i="50"/>
  <c r="L215" i="50"/>
  <c r="L216" i="50"/>
  <c r="L217" i="50"/>
  <c r="L218" i="50"/>
  <c r="L219" i="50"/>
  <c r="L222" i="50"/>
  <c r="L225" i="50"/>
  <c r="G194" i="50"/>
  <c r="G198" i="50"/>
  <c r="D194" i="50"/>
  <c r="E194" i="50"/>
  <c r="D195" i="50"/>
  <c r="E195" i="50"/>
  <c r="D196" i="50"/>
  <c r="E196" i="50"/>
  <c r="D197" i="50"/>
  <c r="E197" i="50"/>
  <c r="D198" i="50"/>
  <c r="E198" i="50"/>
  <c r="D199" i="50"/>
  <c r="E199" i="50"/>
  <c r="D200" i="50"/>
  <c r="E200" i="50"/>
  <c r="D201" i="50"/>
  <c r="E201" i="50"/>
  <c r="D202" i="50"/>
  <c r="E202" i="50"/>
  <c r="D203" i="50"/>
  <c r="E203" i="50"/>
  <c r="D204" i="50"/>
  <c r="E204" i="50"/>
  <c r="D205" i="50"/>
  <c r="E205" i="50"/>
  <c r="D206" i="50"/>
  <c r="E206" i="50"/>
  <c r="D208" i="50"/>
  <c r="E208" i="50"/>
  <c r="D210" i="50"/>
  <c r="E210" i="50"/>
  <c r="D211" i="50"/>
  <c r="E211" i="50"/>
  <c r="F194" i="50"/>
  <c r="H194" i="50"/>
  <c r="I194" i="50"/>
  <c r="J194" i="50"/>
  <c r="K194" i="50"/>
  <c r="F195" i="50"/>
  <c r="G195" i="50"/>
  <c r="H195" i="50"/>
  <c r="I195" i="50"/>
  <c r="J195" i="50"/>
  <c r="K195" i="50"/>
  <c r="F196" i="50"/>
  <c r="G196" i="50"/>
  <c r="H196" i="50"/>
  <c r="I196" i="50"/>
  <c r="J196" i="50"/>
  <c r="K196" i="50"/>
  <c r="F197" i="50"/>
  <c r="G197" i="50"/>
  <c r="H197" i="50"/>
  <c r="I197" i="50"/>
  <c r="J197" i="50"/>
  <c r="K197" i="50"/>
  <c r="F198" i="50"/>
  <c r="H198" i="50"/>
  <c r="I198" i="50"/>
  <c r="J198" i="50"/>
  <c r="K198" i="50"/>
  <c r="F199" i="50"/>
  <c r="G199" i="50"/>
  <c r="H199" i="50"/>
  <c r="I199" i="50"/>
  <c r="J199" i="50"/>
  <c r="K199" i="50"/>
  <c r="F200" i="50"/>
  <c r="G200" i="50"/>
  <c r="H200" i="50"/>
  <c r="I200" i="50"/>
  <c r="J200" i="50"/>
  <c r="K200" i="50"/>
  <c r="F201" i="50"/>
  <c r="G201" i="50"/>
  <c r="H201" i="50"/>
  <c r="I201" i="50"/>
  <c r="J201" i="50"/>
  <c r="K201" i="50"/>
  <c r="F202" i="50"/>
  <c r="H202" i="50"/>
  <c r="I202" i="50"/>
  <c r="J202" i="50"/>
  <c r="K202" i="50"/>
  <c r="G203" i="50"/>
  <c r="I203" i="50"/>
  <c r="F204" i="50"/>
  <c r="G204" i="50"/>
  <c r="H204" i="50"/>
  <c r="I204" i="50"/>
  <c r="J204" i="50"/>
  <c r="K204" i="50"/>
  <c r="F205" i="50"/>
  <c r="G205" i="50"/>
  <c r="H205" i="50"/>
  <c r="I205" i="50"/>
  <c r="J205" i="50"/>
  <c r="K205" i="50"/>
  <c r="F206" i="50"/>
  <c r="G206" i="50"/>
  <c r="H206" i="50"/>
  <c r="I206" i="50"/>
  <c r="J206" i="50"/>
  <c r="K206" i="50"/>
  <c r="F208" i="50"/>
  <c r="G208" i="50"/>
  <c r="H208" i="50"/>
  <c r="I208" i="50"/>
  <c r="J208" i="50"/>
  <c r="K208" i="50"/>
  <c r="F210" i="50"/>
  <c r="G210" i="50"/>
  <c r="H210" i="50"/>
  <c r="I210" i="50"/>
  <c r="J210" i="50"/>
  <c r="K210" i="50"/>
  <c r="F211" i="50"/>
  <c r="G211" i="50"/>
  <c r="H211" i="50"/>
  <c r="I211" i="50"/>
  <c r="J211" i="50"/>
  <c r="K211" i="50"/>
  <c r="C194" i="50"/>
  <c r="C195" i="50"/>
  <c r="C196" i="50"/>
  <c r="C197" i="50"/>
  <c r="C198" i="50"/>
  <c r="C199" i="50"/>
  <c r="C200" i="50"/>
  <c r="C201" i="50"/>
  <c r="C202" i="50"/>
  <c r="C203" i="50"/>
  <c r="C204" i="50"/>
  <c r="C205" i="50"/>
  <c r="C206" i="50"/>
  <c r="C208" i="50"/>
  <c r="C210" i="50"/>
  <c r="C211" i="50"/>
  <c r="L142" i="50"/>
  <c r="L184" i="50" s="1"/>
  <c r="L126" i="50"/>
  <c r="L122" i="50"/>
  <c r="L121" i="50"/>
  <c r="L105" i="50"/>
  <c r="L106" i="50" s="1"/>
  <c r="L101" i="50"/>
  <c r="L100" i="50"/>
  <c r="L69" i="50"/>
  <c r="L70" i="50"/>
  <c r="L71" i="50"/>
  <c r="L72" i="50"/>
  <c r="L73" i="50"/>
  <c r="L74" i="50"/>
  <c r="L75" i="50"/>
  <c r="L76" i="50"/>
  <c r="L77" i="50"/>
  <c r="L78" i="50"/>
  <c r="L80" i="50"/>
  <c r="L81" i="50"/>
  <c r="L82" i="50"/>
  <c r="L83" i="50"/>
  <c r="L68" i="50"/>
  <c r="L63" i="50"/>
  <c r="L64" i="50" s="1"/>
  <c r="L253" i="50" s="1"/>
  <c r="L59" i="50"/>
  <c r="L58" i="50"/>
  <c r="L79" i="50" s="1"/>
  <c r="L42" i="50"/>
  <c r="L43" i="50" s="1"/>
  <c r="L38" i="50"/>
  <c r="L22" i="50"/>
  <c r="L23" i="50" s="1"/>
  <c r="L17" i="50"/>
  <c r="L148" i="50" l="1"/>
  <c r="L210" i="50"/>
  <c r="L85" i="50"/>
  <c r="L226" i="50"/>
  <c r="L247" i="50"/>
  <c r="L127" i="50"/>
  <c r="L84" i="50"/>
  <c r="L232" i="50" l="1"/>
  <c r="L190" i="50"/>
  <c r="U37" i="43"/>
  <c r="U34" i="43"/>
  <c r="U32" i="43"/>
  <c r="X20" i="40"/>
  <c r="X19" i="40"/>
  <c r="X21" i="40" s="1"/>
  <c r="X18" i="40"/>
  <c r="X17" i="40"/>
  <c r="X15" i="40"/>
  <c r="X9" i="40"/>
  <c r="X39" i="47" l="1"/>
  <c r="X32" i="47"/>
  <c r="X33" i="47"/>
  <c r="X34" i="47"/>
  <c r="X35" i="47"/>
  <c r="X36" i="47"/>
  <c r="X37" i="47"/>
  <c r="X38" i="47"/>
  <c r="X30" i="47"/>
  <c r="X18" i="47"/>
  <c r="X21" i="47" s="1"/>
  <c r="X15" i="47"/>
  <c r="X9" i="47"/>
  <c r="X6" i="47"/>
  <c r="U27" i="38" l="1"/>
  <c r="T19" i="37"/>
  <c r="T14" i="37"/>
  <c r="T12" i="37"/>
  <c r="T9" i="37"/>
  <c r="T21" i="37" s="1"/>
  <c r="T8" i="37"/>
  <c r="T6" i="37"/>
  <c r="U49" i="35"/>
  <c r="U53" i="35"/>
  <c r="U54" i="35"/>
  <c r="U55" i="35"/>
  <c r="U59" i="35"/>
  <c r="U60" i="35"/>
  <c r="U61" i="35"/>
  <c r="U29" i="35"/>
  <c r="U27" i="35"/>
  <c r="U23" i="35"/>
  <c r="U21" i="35"/>
  <c r="U14" i="35"/>
  <c r="U12" i="35"/>
  <c r="U13" i="35" s="1"/>
  <c r="U8" i="35"/>
  <c r="U6" i="35"/>
  <c r="U28" i="35" l="1"/>
  <c r="U50" i="35"/>
  <c r="T18" i="37"/>
  <c r="U52" i="35"/>
  <c r="T20" i="37"/>
  <c r="T22" i="37" s="1"/>
  <c r="U57" i="35"/>
  <c r="U58" i="35"/>
  <c r="U18" i="35"/>
  <c r="U33" i="35"/>
  <c r="U56" i="35"/>
  <c r="U62" i="35" s="1"/>
  <c r="T10" i="37"/>
  <c r="U22" i="35"/>
  <c r="U7" i="35"/>
  <c r="U51" i="35" l="1"/>
  <c r="AB24" i="51" l="1"/>
  <c r="AC24" i="51"/>
  <c r="AA24" i="51"/>
  <c r="B7" i="51"/>
  <c r="E242" i="50"/>
  <c r="I238" i="50"/>
  <c r="I236" i="50"/>
  <c r="E231" i="50"/>
  <c r="I227" i="50"/>
  <c r="D226" i="50"/>
  <c r="D224" i="50"/>
  <c r="F221" i="50"/>
  <c r="D219" i="50"/>
  <c r="J216" i="50"/>
  <c r="H215" i="50"/>
  <c r="I190" i="50"/>
  <c r="E190" i="50"/>
  <c r="C190" i="50"/>
  <c r="C189" i="50"/>
  <c r="E188" i="50"/>
  <c r="C188" i="50"/>
  <c r="I187" i="50"/>
  <c r="E187" i="50"/>
  <c r="C187" i="50"/>
  <c r="I186" i="50"/>
  <c r="E186" i="50"/>
  <c r="C186" i="50"/>
  <c r="C185" i="50"/>
  <c r="E184" i="50"/>
  <c r="C184" i="50"/>
  <c r="I183" i="50"/>
  <c r="E183" i="50"/>
  <c r="C183" i="50"/>
  <c r="I182" i="50"/>
  <c r="E182" i="50"/>
  <c r="C182" i="50"/>
  <c r="G181" i="50"/>
  <c r="C181" i="50"/>
  <c r="K180" i="50"/>
  <c r="C180" i="50"/>
  <c r="D179" i="50"/>
  <c r="C179" i="50"/>
  <c r="C178" i="50"/>
  <c r="H177" i="50"/>
  <c r="C177" i="50"/>
  <c r="K176" i="50"/>
  <c r="C176" i="50"/>
  <c r="D175" i="50"/>
  <c r="C175" i="50"/>
  <c r="C174" i="50"/>
  <c r="H173" i="50"/>
  <c r="C173" i="50"/>
  <c r="K253" i="50"/>
  <c r="H253" i="50"/>
  <c r="G253" i="50"/>
  <c r="D253" i="50"/>
  <c r="K252" i="50"/>
  <c r="H252" i="50"/>
  <c r="G252" i="50"/>
  <c r="D252" i="50"/>
  <c r="K250" i="50"/>
  <c r="H250" i="50"/>
  <c r="G250" i="50"/>
  <c r="D250" i="50"/>
  <c r="K248" i="50"/>
  <c r="H248" i="50"/>
  <c r="G248" i="50"/>
  <c r="D248" i="50"/>
  <c r="K247" i="50"/>
  <c r="H247" i="50"/>
  <c r="G247" i="50"/>
  <c r="D247" i="50"/>
  <c r="K246" i="50"/>
  <c r="H246" i="50"/>
  <c r="G246" i="50"/>
  <c r="D246" i="50"/>
  <c r="G245" i="50"/>
  <c r="D245" i="50"/>
  <c r="K244" i="50"/>
  <c r="H244" i="50"/>
  <c r="F244" i="50"/>
  <c r="K243" i="50"/>
  <c r="J243" i="50"/>
  <c r="G243" i="50"/>
  <c r="F243" i="50"/>
  <c r="D180" i="50"/>
  <c r="K242" i="50"/>
  <c r="J242" i="50"/>
  <c r="H179" i="50"/>
  <c r="G242" i="50"/>
  <c r="F242" i="50"/>
  <c r="K241" i="50"/>
  <c r="J241" i="50"/>
  <c r="G241" i="50"/>
  <c r="F241" i="50"/>
  <c r="K240" i="50"/>
  <c r="J240" i="50"/>
  <c r="G240" i="50"/>
  <c r="F240" i="50"/>
  <c r="K239" i="50"/>
  <c r="J239" i="50"/>
  <c r="G239" i="50"/>
  <c r="F239" i="50"/>
  <c r="K238" i="50"/>
  <c r="J238" i="50"/>
  <c r="G238" i="50"/>
  <c r="F238" i="50"/>
  <c r="K237" i="50"/>
  <c r="J237" i="50"/>
  <c r="G237" i="50"/>
  <c r="F237" i="50"/>
  <c r="K236" i="50"/>
  <c r="J236" i="50"/>
  <c r="G236" i="50"/>
  <c r="F236" i="50"/>
  <c r="J190" i="50"/>
  <c r="G231" i="50"/>
  <c r="J229" i="50"/>
  <c r="F187" i="50"/>
  <c r="F186" i="50"/>
  <c r="G227" i="50"/>
  <c r="K226" i="50"/>
  <c r="G226" i="50"/>
  <c r="F184" i="50"/>
  <c r="J225" i="50"/>
  <c r="J182" i="50"/>
  <c r="E181" i="50"/>
  <c r="I180" i="50"/>
  <c r="E222" i="50"/>
  <c r="J221" i="50"/>
  <c r="I221" i="50"/>
  <c r="E221" i="50"/>
  <c r="J220" i="50"/>
  <c r="I220" i="50"/>
  <c r="E220" i="50"/>
  <c r="I177" i="50"/>
  <c r="E218" i="50"/>
  <c r="J217" i="50"/>
  <c r="I175" i="50"/>
  <c r="E217" i="50"/>
  <c r="J174" i="50"/>
  <c r="I216" i="50"/>
  <c r="E216" i="50"/>
  <c r="E173" i="50"/>
  <c r="K85" i="50"/>
  <c r="G85" i="50"/>
  <c r="C85" i="50"/>
  <c r="J84" i="50"/>
  <c r="C84" i="50"/>
  <c r="C83" i="50"/>
  <c r="G82" i="50"/>
  <c r="C82" i="50"/>
  <c r="K81" i="50"/>
  <c r="C81" i="50"/>
  <c r="J80" i="50"/>
  <c r="C80" i="50"/>
  <c r="C79" i="50"/>
  <c r="G78" i="50"/>
  <c r="C78" i="50"/>
  <c r="K77" i="50"/>
  <c r="G77" i="50"/>
  <c r="C77" i="50"/>
  <c r="J76" i="50"/>
  <c r="C76" i="50"/>
  <c r="J75" i="50"/>
  <c r="E75" i="50"/>
  <c r="C75" i="50"/>
  <c r="C74" i="50"/>
  <c r="K73" i="50"/>
  <c r="C73" i="50"/>
  <c r="J72" i="50"/>
  <c r="C72" i="50"/>
  <c r="J71" i="50"/>
  <c r="F71" i="50"/>
  <c r="E71" i="50"/>
  <c r="C71" i="50"/>
  <c r="J70" i="50"/>
  <c r="G70" i="50"/>
  <c r="F70" i="50"/>
  <c r="C70" i="50"/>
  <c r="AA22" i="51" s="1"/>
  <c r="H69" i="50"/>
  <c r="C69" i="50"/>
  <c r="I68" i="50"/>
  <c r="C68" i="50"/>
  <c r="F253" i="50"/>
  <c r="I252" i="50"/>
  <c r="F252" i="50"/>
  <c r="K83" i="50"/>
  <c r="E250" i="50"/>
  <c r="F248" i="50"/>
  <c r="J247" i="50"/>
  <c r="F247" i="50"/>
  <c r="E79" i="50"/>
  <c r="I246" i="50"/>
  <c r="E77" i="50"/>
  <c r="I244" i="50"/>
  <c r="D76" i="50"/>
  <c r="D243" i="50"/>
  <c r="J74" i="50"/>
  <c r="I242" i="50"/>
  <c r="H242" i="50"/>
  <c r="I241" i="50"/>
  <c r="H241" i="50"/>
  <c r="E73" i="50"/>
  <c r="I240" i="50"/>
  <c r="F72" i="50"/>
  <c r="D72" i="50"/>
  <c r="E238" i="50"/>
  <c r="D238" i="50"/>
  <c r="I237" i="50"/>
  <c r="D237" i="50"/>
  <c r="J68" i="50"/>
  <c r="F68" i="50"/>
  <c r="D68" i="50"/>
  <c r="H85" i="50"/>
  <c r="K82" i="50"/>
  <c r="D82" i="50"/>
  <c r="I80" i="50"/>
  <c r="I223" i="50"/>
  <c r="D223" i="50"/>
  <c r="G217" i="50"/>
  <c r="K216" i="50"/>
  <c r="D215" i="50"/>
  <c r="I173" i="50" l="1"/>
  <c r="I215" i="50"/>
  <c r="I218" i="50"/>
  <c r="I176" i="50"/>
  <c r="E177" i="50"/>
  <c r="E219" i="50"/>
  <c r="J223" i="50"/>
  <c r="J181" i="50"/>
  <c r="F182" i="50"/>
  <c r="F225" i="50"/>
  <c r="F183" i="50"/>
  <c r="J226" i="50"/>
  <c r="J184" i="50"/>
  <c r="F227" i="50"/>
  <c r="F185" i="50"/>
  <c r="J227" i="50"/>
  <c r="J185" i="50"/>
  <c r="F188" i="50"/>
  <c r="J188" i="50"/>
  <c r="F231" i="50"/>
  <c r="F189" i="50"/>
  <c r="J231" i="50"/>
  <c r="J189" i="50"/>
  <c r="F232" i="50"/>
  <c r="F190" i="50"/>
  <c r="J175" i="50"/>
  <c r="J179" i="50"/>
  <c r="J183" i="50"/>
  <c r="K184" i="50"/>
  <c r="J187" i="50"/>
  <c r="K188" i="50"/>
  <c r="E215" i="50"/>
  <c r="I217" i="50"/>
  <c r="I222" i="50"/>
  <c r="J232" i="50"/>
  <c r="G68" i="50"/>
  <c r="K68" i="50"/>
  <c r="G71" i="50"/>
  <c r="K71" i="50"/>
  <c r="G72" i="50"/>
  <c r="K72" i="50"/>
  <c r="K74" i="50"/>
  <c r="G75" i="50"/>
  <c r="K75" i="50"/>
  <c r="G76" i="50"/>
  <c r="K76" i="50"/>
  <c r="H77" i="50"/>
  <c r="D78" i="50"/>
  <c r="D79" i="50"/>
  <c r="H79" i="50"/>
  <c r="H80" i="50"/>
  <c r="H84" i="50"/>
  <c r="D85" i="50"/>
  <c r="K69" i="50"/>
  <c r="D80" i="50"/>
  <c r="D84" i="50"/>
  <c r="F215" i="50"/>
  <c r="F173" i="50"/>
  <c r="J215" i="50"/>
  <c r="J173" i="50"/>
  <c r="F216" i="50"/>
  <c r="F174" i="50"/>
  <c r="F217" i="50"/>
  <c r="F175" i="50"/>
  <c r="F176" i="50"/>
  <c r="J218" i="50"/>
  <c r="J176" i="50"/>
  <c r="F219" i="50"/>
  <c r="F177" i="50"/>
  <c r="J219" i="50"/>
  <c r="J177" i="50"/>
  <c r="F178" i="50"/>
  <c r="F179" i="50"/>
  <c r="F180" i="50"/>
  <c r="F222" i="50"/>
  <c r="J222" i="50"/>
  <c r="J180" i="50"/>
  <c r="F223" i="50"/>
  <c r="F181" i="50"/>
  <c r="K223" i="50"/>
  <c r="K181" i="50"/>
  <c r="G224" i="50"/>
  <c r="G182" i="50"/>
  <c r="K182" i="50"/>
  <c r="G183" i="50"/>
  <c r="K183" i="50"/>
  <c r="K225" i="50"/>
  <c r="G186" i="50"/>
  <c r="K186" i="50"/>
  <c r="G187" i="50"/>
  <c r="G229" i="50"/>
  <c r="K187" i="50"/>
  <c r="K231" i="50"/>
  <c r="K189" i="50"/>
  <c r="G232" i="50"/>
  <c r="G190" i="50"/>
  <c r="K190" i="50"/>
  <c r="E174" i="50"/>
  <c r="E178" i="50"/>
  <c r="D183" i="50"/>
  <c r="D187" i="50"/>
  <c r="F220" i="50"/>
  <c r="K221" i="50"/>
  <c r="G225" i="50"/>
  <c r="F226" i="50"/>
  <c r="K227" i="50"/>
  <c r="H231" i="50"/>
  <c r="K232" i="50"/>
  <c r="D70" i="50"/>
  <c r="AB22" i="51" s="1"/>
  <c r="H70" i="50"/>
  <c r="D71" i="50"/>
  <c r="H71" i="50"/>
  <c r="H218" i="50"/>
  <c r="H219" i="50"/>
  <c r="H72" i="50"/>
  <c r="D220" i="50"/>
  <c r="D73" i="50"/>
  <c r="H73" i="50"/>
  <c r="D74" i="50"/>
  <c r="D75" i="50"/>
  <c r="D222" i="50"/>
  <c r="H75" i="50"/>
  <c r="H76" i="50"/>
  <c r="D77" i="50"/>
  <c r="I77" i="50"/>
  <c r="E78" i="50"/>
  <c r="I78" i="50"/>
  <c r="I226" i="50"/>
  <c r="E227" i="50"/>
  <c r="E82" i="50"/>
  <c r="I82" i="50"/>
  <c r="I229" i="50"/>
  <c r="I231" i="50"/>
  <c r="I85" i="50"/>
  <c r="F77" i="50"/>
  <c r="E68" i="50"/>
  <c r="D69" i="50"/>
  <c r="K70" i="50"/>
  <c r="I71" i="50"/>
  <c r="E72" i="50"/>
  <c r="G74" i="50"/>
  <c r="I75" i="50"/>
  <c r="E76" i="50"/>
  <c r="I79" i="50"/>
  <c r="E80" i="50"/>
  <c r="E81" i="50"/>
  <c r="E84" i="50"/>
  <c r="E85" i="50"/>
  <c r="K215" i="50"/>
  <c r="G216" i="50"/>
  <c r="K174" i="50"/>
  <c r="K177" i="50"/>
  <c r="G178" i="50"/>
  <c r="K220" i="50"/>
  <c r="D184" i="50"/>
  <c r="H226" i="50"/>
  <c r="D185" i="50"/>
  <c r="H227" i="50"/>
  <c r="D188" i="50"/>
  <c r="H188" i="50"/>
  <c r="D231" i="50"/>
  <c r="H237" i="50"/>
  <c r="H238" i="50"/>
  <c r="D239" i="50"/>
  <c r="D241" i="50"/>
  <c r="D242" i="50"/>
  <c r="I245" i="50"/>
  <c r="E246" i="50"/>
  <c r="I248" i="50"/>
  <c r="I250" i="50"/>
  <c r="I253" i="50"/>
  <c r="G173" i="50"/>
  <c r="I174" i="50"/>
  <c r="E175" i="50"/>
  <c r="E176" i="50"/>
  <c r="G177" i="50"/>
  <c r="I178" i="50"/>
  <c r="E179" i="50"/>
  <c r="E180" i="50"/>
  <c r="G185" i="50"/>
  <c r="G189" i="50"/>
  <c r="D218" i="50"/>
  <c r="I219" i="50"/>
  <c r="G220" i="50"/>
  <c r="E223" i="50"/>
  <c r="I225" i="50"/>
  <c r="F229" i="50"/>
  <c r="E69" i="50"/>
  <c r="F84" i="50"/>
  <c r="H68" i="50"/>
  <c r="G69" i="50"/>
  <c r="I72" i="50"/>
  <c r="G73" i="50"/>
  <c r="H74" i="50"/>
  <c r="I76" i="50"/>
  <c r="H78" i="50"/>
  <c r="J79" i="50"/>
  <c r="H82" i="50"/>
  <c r="J83" i="50"/>
  <c r="I84" i="50"/>
  <c r="G176" i="50"/>
  <c r="J178" i="50"/>
  <c r="I179" i="50"/>
  <c r="G180" i="50"/>
  <c r="H181" i="50"/>
  <c r="G184" i="50"/>
  <c r="H185" i="50"/>
  <c r="J186" i="50"/>
  <c r="G188" i="50"/>
  <c r="H189" i="50"/>
  <c r="D216" i="50"/>
  <c r="F218" i="50"/>
  <c r="K219" i="50"/>
  <c r="H222" i="50"/>
  <c r="H223" i="50"/>
  <c r="D227" i="50"/>
  <c r="K229" i="50"/>
  <c r="D232" i="50"/>
  <c r="E74" i="50"/>
  <c r="I74" i="50"/>
  <c r="J77" i="50"/>
  <c r="J81" i="50"/>
  <c r="F85" i="50"/>
  <c r="J85" i="50"/>
  <c r="I69" i="50"/>
  <c r="F75" i="50"/>
  <c r="F76" i="50"/>
  <c r="J78" i="50"/>
  <c r="F79" i="50"/>
  <c r="K79" i="50"/>
  <c r="F80" i="50"/>
  <c r="J82" i="50"/>
  <c r="G215" i="50"/>
  <c r="G175" i="50"/>
  <c r="K175" i="50"/>
  <c r="G218" i="50"/>
  <c r="K218" i="50"/>
  <c r="G219" i="50"/>
  <c r="G179" i="50"/>
  <c r="K179" i="50"/>
  <c r="G222" i="50"/>
  <c r="K222" i="50"/>
  <c r="D182" i="50"/>
  <c r="H182" i="50"/>
  <c r="D225" i="50"/>
  <c r="H225" i="50"/>
  <c r="D186" i="50"/>
  <c r="H186" i="50"/>
  <c r="D229" i="50"/>
  <c r="H229" i="50"/>
  <c r="D190" i="50"/>
  <c r="H232" i="50"/>
  <c r="H190" i="50"/>
  <c r="D236" i="50"/>
  <c r="H236" i="50"/>
  <c r="H239" i="50"/>
  <c r="D240" i="50"/>
  <c r="H240" i="50"/>
  <c r="H243" i="50"/>
  <c r="D244" i="50"/>
  <c r="E245" i="50"/>
  <c r="E247" i="50"/>
  <c r="I247" i="50"/>
  <c r="E248" i="50"/>
  <c r="E249" i="50"/>
  <c r="E252" i="50"/>
  <c r="E253" i="50"/>
  <c r="D173" i="50"/>
  <c r="H176" i="50"/>
  <c r="D177" i="50"/>
  <c r="K178" i="50"/>
  <c r="H180" i="50"/>
  <c r="D181" i="50"/>
  <c r="H184" i="50"/>
  <c r="D189" i="50"/>
  <c r="K217" i="50"/>
  <c r="G221" i="50"/>
  <c r="F73" i="50"/>
  <c r="J73" i="50"/>
  <c r="G80" i="50"/>
  <c r="K80" i="50"/>
  <c r="G84" i="50"/>
  <c r="K84" i="50"/>
  <c r="F69" i="50"/>
  <c r="J69" i="50"/>
  <c r="E70" i="50"/>
  <c r="AC22" i="51" s="1"/>
  <c r="I70" i="50"/>
  <c r="I73" i="50"/>
  <c r="F74" i="50"/>
  <c r="F78" i="50"/>
  <c r="K78" i="50"/>
  <c r="G79" i="50"/>
  <c r="F82" i="50"/>
  <c r="D174" i="50"/>
  <c r="H216" i="50"/>
  <c r="D178" i="50"/>
  <c r="H220" i="50"/>
  <c r="I181" i="50"/>
  <c r="E225" i="50"/>
  <c r="E226" i="50"/>
  <c r="E185" i="50"/>
  <c r="I185" i="50"/>
  <c r="E229" i="50"/>
  <c r="E189" i="50"/>
  <c r="I189" i="50"/>
  <c r="E236" i="50"/>
  <c r="E237" i="50"/>
  <c r="E240" i="50"/>
  <c r="E241" i="50"/>
  <c r="E244" i="50"/>
  <c r="J244" i="50"/>
  <c r="J248" i="50"/>
  <c r="J252" i="50"/>
  <c r="J253" i="50"/>
  <c r="K173" i="50"/>
  <c r="G174" i="50"/>
  <c r="H175" i="50"/>
  <c r="D176" i="50"/>
  <c r="H183" i="50"/>
  <c r="I184" i="50"/>
  <c r="H187" i="50"/>
  <c r="I188" i="50"/>
  <c r="D217" i="50"/>
  <c r="H217" i="50"/>
  <c r="D221" i="50"/>
  <c r="H221" i="50"/>
  <c r="E224" i="50"/>
  <c r="I224" i="50"/>
  <c r="E232" i="50"/>
  <c r="I232" i="50"/>
  <c r="E239" i="50"/>
  <c r="I239" i="50"/>
  <c r="E243" i="50"/>
  <c r="I243" i="50"/>
  <c r="F246" i="50"/>
  <c r="J246" i="50"/>
  <c r="F250" i="50"/>
  <c r="J250" i="50"/>
  <c r="H174" i="50"/>
  <c r="H178" i="50"/>
  <c r="J70" i="44"/>
  <c r="J32" i="44"/>
  <c r="J28" i="44" s="1"/>
  <c r="J64" i="44" s="1"/>
  <c r="J74" i="44" s="1"/>
  <c r="F29" i="38" l="1"/>
  <c r="R28" i="38"/>
  <c r="P28" i="38"/>
  <c r="N28" i="38"/>
  <c r="T32" i="43" l="1"/>
  <c r="W10" i="42"/>
  <c r="W9" i="41"/>
  <c r="V20" i="40"/>
  <c r="V19" i="40"/>
  <c r="V18" i="40"/>
  <c r="V17" i="40"/>
  <c r="V15" i="40"/>
  <c r="V9" i="40"/>
  <c r="W38" i="47"/>
  <c r="V38" i="47"/>
  <c r="S38" i="47"/>
  <c r="R38" i="47"/>
  <c r="Q38" i="47"/>
  <c r="P38" i="47"/>
  <c r="O38" i="47"/>
  <c r="N38" i="47"/>
  <c r="V37" i="47"/>
  <c r="S37" i="47"/>
  <c r="R37" i="47"/>
  <c r="Q37" i="47"/>
  <c r="P37" i="47"/>
  <c r="O37" i="47"/>
  <c r="N37" i="47"/>
  <c r="W36" i="47"/>
  <c r="V36" i="47"/>
  <c r="S36" i="47"/>
  <c r="R36" i="47"/>
  <c r="R39" i="47" s="1"/>
  <c r="Q36" i="47"/>
  <c r="P36" i="47"/>
  <c r="O36" i="47"/>
  <c r="N36" i="47"/>
  <c r="N39" i="47" s="1"/>
  <c r="M36" i="47"/>
  <c r="L36" i="47"/>
  <c r="K36" i="47"/>
  <c r="J36" i="47"/>
  <c r="J39" i="47" s="1"/>
  <c r="I36" i="47"/>
  <c r="H36" i="47"/>
  <c r="G36" i="47"/>
  <c r="F36" i="47"/>
  <c r="F39" i="47" s="1"/>
  <c r="E36" i="47"/>
  <c r="D36" i="47"/>
  <c r="C36" i="47"/>
  <c r="B36" i="47"/>
  <c r="B39" i="47" s="1"/>
  <c r="W35" i="47"/>
  <c r="V35" i="47"/>
  <c r="S35" i="47"/>
  <c r="R35" i="47"/>
  <c r="Q35" i="47"/>
  <c r="P35" i="47"/>
  <c r="O35" i="47"/>
  <c r="N35" i="47"/>
  <c r="V34" i="47"/>
  <c r="S34" i="47"/>
  <c r="R34" i="47"/>
  <c r="Q34" i="47"/>
  <c r="P34" i="47"/>
  <c r="O34" i="47"/>
  <c r="N34" i="47"/>
  <c r="W33" i="47"/>
  <c r="V33" i="47"/>
  <c r="U33" i="47"/>
  <c r="T33" i="47"/>
  <c r="S33" i="47"/>
  <c r="S39" i="47" s="1"/>
  <c r="R33" i="47"/>
  <c r="Q33" i="47"/>
  <c r="P33" i="47"/>
  <c r="P39" i="47" s="1"/>
  <c r="O33" i="47"/>
  <c r="O39" i="47" s="1"/>
  <c r="N33" i="47"/>
  <c r="M33" i="47"/>
  <c r="L33" i="47"/>
  <c r="L39" i="47" s="1"/>
  <c r="K33" i="47"/>
  <c r="K39" i="47" s="1"/>
  <c r="J33" i="47"/>
  <c r="I33" i="47"/>
  <c r="H33" i="47"/>
  <c r="H39" i="47" s="1"/>
  <c r="G33" i="47"/>
  <c r="G39" i="47" s="1"/>
  <c r="F33" i="47"/>
  <c r="E33" i="47"/>
  <c r="D33" i="47"/>
  <c r="D39" i="47" s="1"/>
  <c r="C33" i="47"/>
  <c r="C39" i="47" s="1"/>
  <c r="B33" i="47"/>
  <c r="W32" i="47"/>
  <c r="V32" i="47"/>
  <c r="S32" i="47"/>
  <c r="R32" i="47"/>
  <c r="Q32" i="47"/>
  <c r="P32" i="47"/>
  <c r="O32" i="47"/>
  <c r="N32" i="47"/>
  <c r="M32" i="47"/>
  <c r="L32" i="47"/>
  <c r="K32" i="47"/>
  <c r="J32" i="47"/>
  <c r="I32" i="47"/>
  <c r="H32" i="47"/>
  <c r="G32" i="47"/>
  <c r="F32" i="47"/>
  <c r="E32" i="47"/>
  <c r="D32" i="47"/>
  <c r="C32" i="47"/>
  <c r="B32" i="47"/>
  <c r="W30" i="47"/>
  <c r="W25" i="47"/>
  <c r="W21" i="47"/>
  <c r="S21" i="47"/>
  <c r="R21" i="47"/>
  <c r="W16" i="47"/>
  <c r="W12" i="47"/>
  <c r="S12" i="47"/>
  <c r="R12" i="47"/>
  <c r="W10" i="47"/>
  <c r="W7" i="47"/>
  <c r="S21" i="37"/>
  <c r="S20" i="37"/>
  <c r="S19" i="37"/>
  <c r="S18" i="37"/>
  <c r="S16" i="37"/>
  <c r="V20" i="36"/>
  <c r="V19" i="36"/>
  <c r="V18" i="36"/>
  <c r="V17" i="36"/>
  <c r="V15" i="36"/>
  <c r="V9" i="36"/>
  <c r="T61" i="35"/>
  <c r="T60" i="35"/>
  <c r="T59" i="35"/>
  <c r="T58" i="35"/>
  <c r="T57" i="35"/>
  <c r="T56" i="35"/>
  <c r="T55" i="35"/>
  <c r="T54" i="35"/>
  <c r="T53" i="35"/>
  <c r="T52" i="35"/>
  <c r="T51" i="35"/>
  <c r="T50" i="35"/>
  <c r="T49" i="35"/>
  <c r="T33" i="35"/>
  <c r="T18" i="35"/>
  <c r="E39" i="47" l="1"/>
  <c r="I39" i="47"/>
  <c r="M39" i="47"/>
  <c r="Q39" i="47"/>
  <c r="V21" i="40"/>
  <c r="W37" i="47"/>
  <c r="W34" i="47"/>
  <c r="W39" i="47"/>
  <c r="S22" i="37"/>
  <c r="V21" i="36"/>
  <c r="T62" i="35"/>
  <c r="S33" i="35" l="1"/>
  <c r="S18" i="35"/>
  <c r="S61" i="35"/>
  <c r="S60" i="35"/>
  <c r="S59" i="35"/>
  <c r="S58" i="35"/>
  <c r="S57" i="35"/>
  <c r="S56" i="35"/>
  <c r="S55" i="35"/>
  <c r="S54" i="35"/>
  <c r="S53" i="35"/>
  <c r="S51" i="35"/>
  <c r="S50" i="35"/>
  <c r="S49" i="35"/>
  <c r="S52" i="35"/>
  <c r="S62" i="35" l="1"/>
  <c r="U18" i="40"/>
  <c r="U19" i="40"/>
  <c r="U20" i="40"/>
  <c r="U17" i="40"/>
  <c r="R19" i="37"/>
  <c r="R20" i="37"/>
  <c r="R21" i="37"/>
  <c r="R18" i="37"/>
  <c r="R49" i="35"/>
  <c r="R50" i="35"/>
  <c r="R51" i="35"/>
  <c r="R53" i="35"/>
  <c r="R54" i="35"/>
  <c r="R55" i="35"/>
  <c r="R56" i="35"/>
  <c r="R62" i="35" s="1"/>
  <c r="R57" i="35"/>
  <c r="R58" i="35"/>
  <c r="R59" i="35"/>
  <c r="R60" i="35"/>
  <c r="R61" i="35"/>
  <c r="R33" i="35"/>
  <c r="R18" i="35"/>
  <c r="R8" i="35"/>
  <c r="R52" i="35"/>
  <c r="Q53" i="35"/>
  <c r="Q54" i="35"/>
  <c r="Q55" i="35"/>
  <c r="Q56" i="35"/>
  <c r="Q58" i="35"/>
  <c r="Q59" i="35"/>
  <c r="Q60" i="35"/>
  <c r="Q61" i="35"/>
  <c r="Q52" i="35"/>
  <c r="Q33" i="35"/>
  <c r="Q49" i="35"/>
  <c r="Q18" i="35"/>
  <c r="Q13" i="35"/>
  <c r="Q57" i="35" s="1"/>
  <c r="Q7" i="35"/>
  <c r="Q51" i="35" s="1"/>
  <c r="D60" i="44"/>
  <c r="E60" i="44"/>
  <c r="F60" i="44"/>
  <c r="G60" i="44"/>
  <c r="H60" i="44"/>
  <c r="D62" i="44"/>
  <c r="E62" i="44"/>
  <c r="F62" i="44"/>
  <c r="H62" i="44"/>
  <c r="D66" i="44"/>
  <c r="E66" i="44"/>
  <c r="F66" i="44"/>
  <c r="H66" i="44"/>
  <c r="D67" i="44"/>
  <c r="D68" i="44" s="1"/>
  <c r="D70" i="44" s="1"/>
  <c r="E67" i="44"/>
  <c r="F67" i="44"/>
  <c r="G67" i="44"/>
  <c r="H67" i="44"/>
  <c r="C67" i="44"/>
  <c r="C66" i="44"/>
  <c r="C62" i="44"/>
  <c r="C60" i="44"/>
  <c r="S17" i="40"/>
  <c r="S18" i="40"/>
  <c r="S19" i="40"/>
  <c r="S21" i="40" s="1"/>
  <c r="S20" i="40"/>
  <c r="S15" i="40"/>
  <c r="S9" i="40"/>
  <c r="P18" i="37"/>
  <c r="P19" i="37"/>
  <c r="P20" i="37"/>
  <c r="P22" i="37"/>
  <c r="P21" i="37"/>
  <c r="P50" i="35"/>
  <c r="P51" i="35"/>
  <c r="P52" i="35"/>
  <c r="P53" i="35"/>
  <c r="P54" i="35"/>
  <c r="P55" i="35"/>
  <c r="P56" i="35"/>
  <c r="P57" i="35"/>
  <c r="P58" i="35"/>
  <c r="P59" i="35"/>
  <c r="P60" i="35"/>
  <c r="P61" i="35"/>
  <c r="P49" i="35"/>
  <c r="P33" i="35"/>
  <c r="P18" i="35"/>
  <c r="G48" i="44"/>
  <c r="G62" i="44" s="1"/>
  <c r="G46" i="44"/>
  <c r="G39" i="44"/>
  <c r="G32" i="44"/>
  <c r="G17" i="44"/>
  <c r="G66" i="44" s="1"/>
  <c r="G68" i="44" s="1"/>
  <c r="G70" i="44" s="1"/>
  <c r="G11" i="44"/>
  <c r="S9" i="41"/>
  <c r="R9" i="41"/>
  <c r="R9" i="40"/>
  <c r="R15" i="40"/>
  <c r="R17" i="40"/>
  <c r="R18" i="40"/>
  <c r="R19" i="40"/>
  <c r="R21" i="40"/>
  <c r="R20" i="40"/>
  <c r="O18" i="37"/>
  <c r="O19" i="37"/>
  <c r="O20" i="37"/>
  <c r="O21" i="37"/>
  <c r="N18" i="37"/>
  <c r="N19" i="37"/>
  <c r="N20" i="37"/>
  <c r="N21" i="37"/>
  <c r="R17" i="36"/>
  <c r="R18" i="36"/>
  <c r="R19" i="36"/>
  <c r="R20" i="36"/>
  <c r="R15" i="36"/>
  <c r="R9" i="36"/>
  <c r="O50" i="35"/>
  <c r="O51" i="35"/>
  <c r="O52" i="35"/>
  <c r="O53" i="35"/>
  <c r="O54" i="35"/>
  <c r="O55" i="35"/>
  <c r="O56" i="35"/>
  <c r="O57" i="35"/>
  <c r="O58" i="35"/>
  <c r="O59" i="35"/>
  <c r="O60" i="35"/>
  <c r="O61" i="35"/>
  <c r="O49" i="35"/>
  <c r="O33" i="35"/>
  <c r="Q18" i="40"/>
  <c r="Q19" i="40"/>
  <c r="Q21" i="40" s="1"/>
  <c r="Q20" i="40"/>
  <c r="Q17" i="40"/>
  <c r="Q15" i="40"/>
  <c r="Q9" i="40"/>
  <c r="H17" i="40"/>
  <c r="I17" i="40"/>
  <c r="J17" i="40"/>
  <c r="K17" i="40"/>
  <c r="L17" i="40"/>
  <c r="M17" i="40"/>
  <c r="N17" i="40"/>
  <c r="O17" i="40"/>
  <c r="P17" i="40"/>
  <c r="H18" i="40"/>
  <c r="I18" i="40"/>
  <c r="J18" i="40"/>
  <c r="K18" i="40"/>
  <c r="L18" i="40"/>
  <c r="M18" i="40"/>
  <c r="N18" i="40"/>
  <c r="O18" i="40"/>
  <c r="P18" i="40"/>
  <c r="H19" i="40"/>
  <c r="I19" i="40"/>
  <c r="J19" i="40"/>
  <c r="K19" i="40"/>
  <c r="L19" i="40"/>
  <c r="M19" i="40"/>
  <c r="N19" i="40"/>
  <c r="O19" i="40"/>
  <c r="P19" i="40"/>
  <c r="H20" i="40"/>
  <c r="I20" i="40"/>
  <c r="J20" i="40"/>
  <c r="K20" i="40"/>
  <c r="L20" i="40"/>
  <c r="M20" i="40"/>
  <c r="N20" i="40"/>
  <c r="O20" i="40"/>
  <c r="P20" i="40"/>
  <c r="G18" i="40"/>
  <c r="G19" i="40"/>
  <c r="G20" i="40"/>
  <c r="G17" i="40"/>
  <c r="L19" i="37"/>
  <c r="M19" i="37"/>
  <c r="L20" i="37"/>
  <c r="M20" i="37"/>
  <c r="L21" i="37"/>
  <c r="M21" i="37"/>
  <c r="M18" i="37"/>
  <c r="L18" i="37"/>
  <c r="I20" i="36"/>
  <c r="J20" i="36"/>
  <c r="K20" i="36"/>
  <c r="L20" i="36"/>
  <c r="M20" i="36"/>
  <c r="N20" i="36"/>
  <c r="O20" i="36"/>
  <c r="P20" i="36"/>
  <c r="I19" i="36"/>
  <c r="J19" i="36"/>
  <c r="K19" i="36"/>
  <c r="L19" i="36"/>
  <c r="M19" i="36"/>
  <c r="N19" i="36"/>
  <c r="O19" i="36"/>
  <c r="P19" i="36"/>
  <c r="I18" i="36"/>
  <c r="J18" i="36"/>
  <c r="K18" i="36"/>
  <c r="L18" i="36"/>
  <c r="M18" i="36"/>
  <c r="N18" i="36"/>
  <c r="O18" i="36"/>
  <c r="P18" i="36"/>
  <c r="I17" i="36"/>
  <c r="J17" i="36"/>
  <c r="K17" i="36"/>
  <c r="L17" i="36"/>
  <c r="M17" i="36"/>
  <c r="N17" i="36"/>
  <c r="O17" i="36"/>
  <c r="P17" i="36"/>
  <c r="H18" i="36"/>
  <c r="H19" i="36"/>
  <c r="H20" i="36"/>
  <c r="H17" i="36"/>
  <c r="M55" i="35"/>
  <c r="N55" i="35"/>
  <c r="L55" i="35"/>
  <c r="M54" i="35"/>
  <c r="N54" i="35"/>
  <c r="L54" i="35"/>
  <c r="K61" i="35"/>
  <c r="L61" i="35"/>
  <c r="M61" i="35"/>
  <c r="N61" i="35"/>
  <c r="J61" i="35"/>
  <c r="K60" i="35"/>
  <c r="L60" i="35"/>
  <c r="M60" i="35"/>
  <c r="N60" i="35"/>
  <c r="J60" i="35"/>
  <c r="K58" i="35"/>
  <c r="L58" i="35"/>
  <c r="M58" i="35"/>
  <c r="N58" i="35"/>
  <c r="K57" i="35"/>
  <c r="L57" i="35"/>
  <c r="M57" i="35"/>
  <c r="N57" i="35"/>
  <c r="J58" i="35"/>
  <c r="J57" i="35"/>
  <c r="K52" i="35"/>
  <c r="L52" i="35"/>
  <c r="M52" i="35"/>
  <c r="N52" i="35"/>
  <c r="J52" i="35"/>
  <c r="K51" i="35"/>
  <c r="L51" i="35"/>
  <c r="M51" i="35"/>
  <c r="N51" i="35"/>
  <c r="J51" i="35"/>
  <c r="B56" i="35"/>
  <c r="C53" i="35"/>
  <c r="D53" i="35"/>
  <c r="E53" i="35"/>
  <c r="F53" i="35"/>
  <c r="G53" i="35"/>
  <c r="H53" i="35"/>
  <c r="I53" i="35"/>
  <c r="B53" i="35"/>
  <c r="N56" i="35"/>
  <c r="M56" i="35"/>
  <c r="L56" i="35"/>
  <c r="G50" i="35"/>
  <c r="H50" i="35"/>
  <c r="I50" i="35"/>
  <c r="J50" i="35"/>
  <c r="K50" i="35"/>
  <c r="L50" i="35"/>
  <c r="M50" i="35"/>
  <c r="N50" i="35"/>
  <c r="J53" i="35"/>
  <c r="K53" i="35"/>
  <c r="L53" i="35"/>
  <c r="M53" i="35"/>
  <c r="N53" i="35"/>
  <c r="G56" i="35"/>
  <c r="H56" i="35"/>
  <c r="I56" i="35"/>
  <c r="J56" i="35"/>
  <c r="K56" i="35"/>
  <c r="G59" i="35"/>
  <c r="H59" i="35"/>
  <c r="I59" i="35"/>
  <c r="J59" i="35"/>
  <c r="K59" i="35"/>
  <c r="L59" i="35"/>
  <c r="M59" i="35"/>
  <c r="N59" i="35"/>
  <c r="C50" i="35"/>
  <c r="D50" i="35"/>
  <c r="E50" i="35"/>
  <c r="F50" i="35"/>
  <c r="C56" i="35"/>
  <c r="D56" i="35"/>
  <c r="E56" i="35"/>
  <c r="F56" i="35"/>
  <c r="C59" i="35"/>
  <c r="D59" i="35"/>
  <c r="E59" i="35"/>
  <c r="F59" i="35"/>
  <c r="B59" i="35"/>
  <c r="B50" i="35"/>
  <c r="C49" i="35"/>
  <c r="D49" i="35"/>
  <c r="E49" i="35"/>
  <c r="F49" i="35"/>
  <c r="G49" i="35"/>
  <c r="H49" i="35"/>
  <c r="I49" i="35"/>
  <c r="J49" i="35"/>
  <c r="K49" i="35"/>
  <c r="L49" i="35"/>
  <c r="M49" i="35"/>
  <c r="N49" i="35"/>
  <c r="B49" i="35"/>
  <c r="H33" i="35"/>
  <c r="G33" i="35"/>
  <c r="F33" i="35"/>
  <c r="E33" i="35"/>
  <c r="D33" i="35"/>
  <c r="C33" i="35"/>
  <c r="E68" i="44"/>
  <c r="E70" i="44" s="1"/>
  <c r="Q50" i="35"/>
  <c r="F68" i="44" l="1"/>
  <c r="G18" i="44"/>
  <c r="C68" i="44"/>
  <c r="C70" i="44" s="1"/>
  <c r="H68" i="44"/>
  <c r="H70" i="44" s="1"/>
  <c r="P62" i="35"/>
  <c r="Q62" i="35"/>
  <c r="O62" i="35"/>
  <c r="F70" i="44"/>
</calcChain>
</file>

<file path=xl/comments1.xml><?xml version="1.0" encoding="utf-8"?>
<comments xmlns="http://schemas.openxmlformats.org/spreadsheetml/2006/main">
  <authors>
    <author>Adrien FRIEZ</author>
  </authors>
  <commentList>
    <comment ref="AJ29" authorId="0" shapeId="0">
      <text>
        <r>
          <rPr>
            <b/>
            <sz val="9"/>
            <color indexed="81"/>
            <rFont val="Tahoma"/>
            <family val="2"/>
          </rPr>
          <t>Adrien FRIEZ:</t>
        </r>
        <r>
          <rPr>
            <sz val="9"/>
            <color indexed="81"/>
            <rFont val="Tahoma"/>
            <family val="2"/>
          </rPr>
          <t xml:space="preserve">
bloc à supprimer d'ici ? </t>
        </r>
      </text>
    </comment>
  </commentList>
</comments>
</file>

<file path=xl/sharedStrings.xml><?xml version="1.0" encoding="utf-8"?>
<sst xmlns="http://schemas.openxmlformats.org/spreadsheetml/2006/main" count="1754" uniqueCount="236">
  <si>
    <t>Admis</t>
  </si>
  <si>
    <t>Total</t>
  </si>
  <si>
    <t>nc</t>
  </si>
  <si>
    <t>Présents</t>
  </si>
  <si>
    <t>Admissibles</t>
  </si>
  <si>
    <t>H</t>
  </si>
  <si>
    <t>F</t>
  </si>
  <si>
    <t xml:space="preserve"> </t>
  </si>
  <si>
    <t>Inscrits</t>
  </si>
  <si>
    <t>Liste complémentaire</t>
  </si>
  <si>
    <t>Externe</t>
  </si>
  <si>
    <t>(3) Le concours d'analyste a été supprimé en 2009.</t>
  </si>
  <si>
    <t>Postes ouverts</t>
  </si>
  <si>
    <t>-</t>
  </si>
  <si>
    <t>Source : Centre national de gestion de la fonction publique hospitalière (CNG).</t>
  </si>
  <si>
    <t>(1) En 2005, le concours n'a pas eu lieu.</t>
  </si>
  <si>
    <t xml:space="preserve">(2) Quand le nombre d'admis est supérieur au nombre de postes offerts cela signifie que des agents ont été recrutés sur la liste complémentaire. </t>
  </si>
  <si>
    <t>(2) En 2005, le concours d'attaché hospitalier n'a pas eu lieu.</t>
  </si>
  <si>
    <t>IRA</t>
  </si>
  <si>
    <t>Postes offerts</t>
  </si>
  <si>
    <t>Directeur d'établissement sanitaire et social</t>
  </si>
  <si>
    <t>Directeur des établissements sociaux et médico-sociaux</t>
  </si>
  <si>
    <t>Directeur d'établissement sanitaire, social et médico-social</t>
  </si>
  <si>
    <t xml:space="preserve">(1) À partir de 2008, le corps de directeur d'établissement sanitaire et social a fusionné avec celui de directeur des établissements sociaux et médico-sociaux. Le nouvel intitulé est : directeur d'établissement sanitaire, social et médico-social. </t>
  </si>
  <si>
    <t>Données source</t>
  </si>
  <si>
    <t>Taux de sélectivité comparés - externe</t>
  </si>
  <si>
    <t>Directeur d'hôpital</t>
  </si>
  <si>
    <t>Directeur d'établissement sanitaire et social (1)</t>
  </si>
  <si>
    <t>Directeur des établissements sociaux et médico-sociaux (1)</t>
  </si>
  <si>
    <t xml:space="preserve">Concours externe </t>
  </si>
  <si>
    <t xml:space="preserve">Total </t>
  </si>
  <si>
    <t xml:space="preserve">Total concours </t>
  </si>
  <si>
    <t>Total concours ENA</t>
  </si>
  <si>
    <t xml:space="preserve">Externe </t>
  </si>
  <si>
    <t xml:space="preserve">Troisième concours </t>
  </si>
  <si>
    <t xml:space="preserve">Recrutement externe sans concours </t>
  </si>
  <si>
    <t>Concours unique</t>
  </si>
  <si>
    <t xml:space="preserve">(2) Y compris les concours d'administrateurs et attachés territoriaux. </t>
  </si>
  <si>
    <t xml:space="preserve">Administrateur territorial </t>
  </si>
  <si>
    <t>Source Graphique 3.3-1 : Taux de sélectivité comparés entre les concours externes niveau attaché</t>
  </si>
  <si>
    <t>Ville de Paris et Centre d'action sociale de la Ville de Paris</t>
  </si>
  <si>
    <t>Sources : Association nationale des directeurs et directeurs adjoints des centres de gestion ;  Bureau du recrutement et des concours de la Ville de Paris ; Centre d'action sociale de la Ville de Paris.</t>
  </si>
  <si>
    <t>Troisième concours</t>
  </si>
  <si>
    <t>Source : Centre national de la fonction publique territoriale (CNFPT) jusqu'en 2009 et Association nationale des directeurs et directeurs adjoints des centres de gestion à partir de 2010.</t>
  </si>
  <si>
    <t>Année</t>
  </si>
  <si>
    <t xml:space="preserve">(1)  Depuis 2012, le concours d'attaché territorial ne s'organise que tous les deux ans </t>
  </si>
  <si>
    <t>Source : ENA.</t>
  </si>
  <si>
    <t>Source : Centre national de la fonction publique territoriale (CNFPT).</t>
  </si>
  <si>
    <t>ENA</t>
  </si>
  <si>
    <t>Sources : ENA, CNFPT, CNG. Traitement DGAFP - département des études et des statistiques.</t>
  </si>
  <si>
    <t xml:space="preserve">Sélectivité </t>
  </si>
  <si>
    <t>Définition : Sélectivité : présents/admis.</t>
  </si>
  <si>
    <t xml:space="preserve">Sélectivité
</t>
  </si>
  <si>
    <t xml:space="preserve">
Sélectivité</t>
  </si>
  <si>
    <t>Sources : CNFPT, CNG, IRA. Traitement DGAFP - département des études, des statistiques et des systèmes d'information.</t>
  </si>
  <si>
    <t xml:space="preserve">(1) Depuis 2012, le concours d'attaché territorial ne s'organise que tous les deux ans. </t>
  </si>
  <si>
    <t>(1)  Depuis 2012, le concours d'attaché territorial ne s'organise que tous les deux ans.</t>
  </si>
  <si>
    <t>nd</t>
  </si>
  <si>
    <t>(1) Le nombre de postes offerts correspond au nombre de candidats admis</t>
  </si>
  <si>
    <t>nd : données non disponibles, non communiquées ou manquantes.</t>
  </si>
  <si>
    <t>(4) Année de l'introduction du troisième concours pour le corps des attachés d'administration hospitalière suite à la modification de leur statut par le décret n° 2011-404 du 14 avril 2011.</t>
  </si>
  <si>
    <t>postes offerts sur concours</t>
  </si>
  <si>
    <t>postes offerts sans concours</t>
  </si>
  <si>
    <t>recrutements externes (ensemble de la Fonction publique territoriale)</t>
  </si>
  <si>
    <t>admis sur concours</t>
  </si>
  <si>
    <t>admis sans concours</t>
  </si>
  <si>
    <t>ensemble recrutés</t>
  </si>
  <si>
    <t>part des recrutements sans concours</t>
  </si>
  <si>
    <t>Sources : IRA ; DGAFP - Bureau du recrutement et des politiques d'égalité et de diversité.</t>
  </si>
  <si>
    <t>Sources : CNFPT, CNG, IRA. Traitement DGAFP - Dessi.</t>
  </si>
  <si>
    <t>Sources : ENA, CNFPT, CNG. Traitement DGAFP - Dessi.</t>
  </si>
  <si>
    <t>Externe spécial réservé aux docteurs</t>
  </si>
  <si>
    <t>2017 (7)</t>
  </si>
  <si>
    <t>2018 (8)</t>
  </si>
  <si>
    <t>Recrutés</t>
  </si>
  <si>
    <t>9,7(5)</t>
  </si>
  <si>
    <t>7,6(5)</t>
  </si>
  <si>
    <t>Taux de sélectivité (1)</t>
  </si>
  <si>
    <t>postes offerts</t>
  </si>
  <si>
    <t>s.o.</t>
  </si>
  <si>
    <t>Source : GRECO Report (Gestion des REcrutements et Concours Report), enquêtes annuelles Bilan des recrutements dans la fonction publique de l'État, DGAFP - SDessi.</t>
  </si>
  <si>
    <t xml:space="preserve">(1) Définition : Ensemble des recrutements externes : avec et sans concours, concours unique, troisème concours, Pacte. Y compris les concours d'administrateurs et attachés de la fonction publique de l'État (IRA et ENA). </t>
  </si>
  <si>
    <t>(2) Définition : Sélectivité = présents/admis.</t>
  </si>
  <si>
    <t>(3) Définition : troisième concours : ne concernait que l'ENA et les IRA avant 2002.</t>
  </si>
  <si>
    <t>(4) Certains ministères n'ont pas pu fournir tous les résultats de concours : en 2008 (Éducation nationale et Écologie, Développement et Aménagement durables), en 2009 (Écologie, Énergie, Développement durable et Aménagement du territoire), en 2011 (Intérieur), en 2012 (Éducation nationale et Intérieur) et en 2013 les ministères de l'Éducation nationale, de l'Intérieur, des Finances et de l'Écologie. Les résultats partiels portent en 2008 sur 654 résultats de concours sur un total de 683 organisés, en 2009 sur 580 concours pour 589 organisés, en 2011 sur 492 sur un total de 498 organisés, en 2012 sur 475 sur un total de 487 organisés et en 2013 sur 393 sur un total de 407 organisés. En 2016, (ministère de l'Éducation nationale, de l'Écologie et les ministères économiques et financiers), ces résultats partiels portent en 2016 sur 420 pour un total de 436 organisés. Les résultats globaux estimés prennent en compte le nombre de postes offerts aux concours pour lesquels les résultats n'ont pas été obtenus, en faisant l'hypothèse qu'ils ont été pourvus en nombre équivalent.</t>
  </si>
  <si>
    <t>(5) Hors Pacte et sans concours de l'Éducation nationale en 2010, hors Pacte et sans concours de l'Éducation nationale et des agents techniques et administratifs des finances publiques aux ministères économiques et financiers en 2011, et hors Pacte et sans concours de l'Éducation nationale et du ministère de l'Intérieur en 2012. Ces  ministères n'ont pas pu fournir les chiffres des candidats inscrits et des présents à ces deux types de sélections.</t>
  </si>
  <si>
    <t xml:space="preserve">(6) À partir de 2017, la collecte des concours a été élargie aux concours de recrutements de maitres de conférences et de professeurs des universités de l'enseignement supérieur et de la recherche. </t>
  </si>
  <si>
    <t>nc : non connu.</t>
  </si>
  <si>
    <t>so : sans objet.</t>
  </si>
  <si>
    <t>Affaires étrangères et européennes</t>
  </si>
  <si>
    <t>Culture et Communication</t>
  </si>
  <si>
    <t xml:space="preserve">    y compris maitres de conférence et prof. d'université (MCF &amp; PU)</t>
  </si>
  <si>
    <t>794(1)</t>
  </si>
  <si>
    <t>Justice</t>
  </si>
  <si>
    <t xml:space="preserve">   Santé, Jeunesse et Sports</t>
  </si>
  <si>
    <t xml:space="preserve">   Travail, Relations sociales et Solidarités</t>
  </si>
  <si>
    <t>Total Hors Maitres de conférence et professeurs d'université</t>
  </si>
  <si>
    <t>(1) Certains ministères n'ont pas pu fournir tous les résultats de concours : en 2008 (Éducation nationale et Écologie, Développement et Aménagement durables), en 2009 (Écologie, Énergie, Développement durable et Aménagement du territoire), en 2011 (ministère de l'Intérieur), en 2012 (Éducation nationale et Intérieur), en 2013 (ministères de l'Éducation nationale, de l'Intérieur, des Finances et de l'Écologie), en 2014 (Éducation nationale et Écologie), en 2015 (Éducation nationale). Les résultats présentés sont  estimés. Les résultats partiels portent en 2008 sur 654 résultats de concours sur un total de 683 organisés, en 2009 sur 580 concours pour 589 organisés, en 2011 sur 492 sur un total de 498 organisés, en 2012 sur 475 sur un total de 487 organisés, en 2013 sur 393 sur un total de 407 organisés, et en 2014 sur 468 sur un total de 478 organisés en 2015 482 sur un total de 488. En 2016  (ministère de l'Éducation nationale, de l'Écologie et les ministères économiques et financiers) ces résultats partiels portent en 2016 sur 420 pour un total de 436 organisés. Les résultats globaux estimés prennent en compte le nombre de postes offerts aux concours pour lesquels les résultats n'ont pas été obtenus, en faisant l'hypothèse qu'ils ont été pourvus en nombre équivalent.</t>
  </si>
  <si>
    <t xml:space="preserve">(2) À partir de 2017, la collecte des concours a été élargie aux concours de recrutements de maitres de conférences et de professeurs des universités de l'enseignement supérieur et de la recherche. </t>
  </si>
  <si>
    <t xml:space="preserve">(3) En 2017 et 2018, les données de concours ont été revues et complétées par examen des rapports des jurys de concours et des bilans sociaux ; les données non disponibles ont été imputées. </t>
  </si>
  <si>
    <t>(4) Y compris concours interministériels des IRA et de l'ENA.</t>
  </si>
  <si>
    <t>résultats partiels</t>
  </si>
  <si>
    <t>postes</t>
  </si>
  <si>
    <t>Concours externes</t>
  </si>
  <si>
    <t>A</t>
  </si>
  <si>
    <t>B</t>
  </si>
  <si>
    <t>C</t>
  </si>
  <si>
    <t>Total concours externes</t>
  </si>
  <si>
    <t>Total troisième concours</t>
  </si>
  <si>
    <t>Concours uniques</t>
  </si>
  <si>
    <t>Total concours uniques</t>
  </si>
  <si>
    <t>Total recrutements externes par concours</t>
  </si>
  <si>
    <t>Total général externe</t>
  </si>
  <si>
    <t>présents hommes</t>
  </si>
  <si>
    <t>présents femmes</t>
  </si>
  <si>
    <t>présents ensemble</t>
  </si>
  <si>
    <t>admissibles hommes</t>
  </si>
  <si>
    <t>admissibles femmes</t>
  </si>
  <si>
    <t>admis hommes</t>
  </si>
  <si>
    <t>admis femmes</t>
  </si>
  <si>
    <t>admis ensemble</t>
  </si>
  <si>
    <t>selectivité globale</t>
  </si>
  <si>
    <t>taux de réussite des hommes</t>
  </si>
  <si>
    <t>taux de réussite des femmes</t>
  </si>
  <si>
    <t>Ensemble</t>
  </si>
  <si>
    <t>Nombre de candidats présents</t>
  </si>
  <si>
    <t>Sélectivité (Ech. droite)</t>
  </si>
  <si>
    <t>Poste offerts</t>
  </si>
  <si>
    <t>A hors ens</t>
  </si>
  <si>
    <t>Sélectivité</t>
  </si>
  <si>
    <t>SL3.1-2 : Evolution du nombre de candidats présents et de la sélectivité (présents / postes offerts) des concours externes de la FPE</t>
  </si>
  <si>
    <t>en milliers</t>
  </si>
  <si>
    <t>Figure 3.1-2 : Différents types de recrutement externe, avec et sans concours dans la fonction publique de l'État</t>
  </si>
  <si>
    <r>
      <t>Externes sans concours</t>
    </r>
    <r>
      <rPr>
        <vertAlign val="superscript"/>
        <sz val="10"/>
        <rFont val="Calibri"/>
        <family val="2"/>
        <scheme val="minor"/>
      </rPr>
      <t>(1)</t>
    </r>
  </si>
  <si>
    <r>
      <t>Externes sans concours résultats non communiqués</t>
    </r>
    <r>
      <rPr>
        <vertAlign val="superscript"/>
        <sz val="10"/>
        <rFont val="Calibri"/>
        <family val="2"/>
        <scheme val="minor"/>
      </rPr>
      <t>(1)</t>
    </r>
  </si>
  <si>
    <r>
      <t>Pacte</t>
    </r>
    <r>
      <rPr>
        <vertAlign val="superscript"/>
        <sz val="10"/>
        <rFont val="Calibri"/>
        <family val="2"/>
        <scheme val="minor"/>
      </rPr>
      <t>(1)</t>
    </r>
  </si>
  <si>
    <r>
      <t>Pacte résultats non communiqués</t>
    </r>
    <r>
      <rPr>
        <vertAlign val="superscript"/>
        <sz val="10"/>
        <rFont val="Calibri"/>
        <family val="2"/>
        <scheme val="minor"/>
      </rPr>
      <t>(1)</t>
    </r>
  </si>
  <si>
    <r>
      <t>Total recrutements externes sans concours</t>
    </r>
    <r>
      <rPr>
        <b/>
        <vertAlign val="superscript"/>
        <sz val="10"/>
        <rFont val="Calibri"/>
        <family val="2"/>
        <scheme val="minor"/>
      </rPr>
      <t>(1)</t>
    </r>
  </si>
  <si>
    <t xml:space="preserve">Figure 3.4-1 : Évolution du nombre d'inscrits, de présents, d'admis et sélectivité au concours externe des IRA </t>
  </si>
  <si>
    <r>
      <t xml:space="preserve">Figure 3.5-2 : </t>
    </r>
    <r>
      <rPr>
        <b/>
        <sz val="10"/>
        <rFont val="Calibri"/>
        <family val="2"/>
      </rPr>
      <t>É</t>
    </r>
    <r>
      <rPr>
        <b/>
        <sz val="10"/>
        <rFont val="Arial"/>
        <family val="2"/>
      </rPr>
      <t>volution du nombre de présents, d'admis et sélectivité au concours externe et troisième concours d’entrée à l’Inet</t>
    </r>
  </si>
  <si>
    <t>Figure 3.5-1 : Évolution du nombre de présents, d'admis et sélectivité du concours d'entrée à l'ENA</t>
  </si>
  <si>
    <t xml:space="preserve">Figure 3.5-5 : Sélectivité comparée des concours externes niveau administrateur </t>
  </si>
  <si>
    <t>Figure 3.1-6 : Nombre de recrutés par ministère</t>
  </si>
  <si>
    <r>
      <t xml:space="preserve">Hors MCF et PU </t>
    </r>
    <r>
      <rPr>
        <b/>
        <vertAlign val="superscript"/>
        <sz val="10"/>
        <rFont val="Calibri"/>
        <family val="2"/>
        <scheme val="minor"/>
      </rPr>
      <t>(6)</t>
    </r>
  </si>
  <si>
    <r>
      <t xml:space="preserve">Y compris MCF et PU </t>
    </r>
    <r>
      <rPr>
        <b/>
        <vertAlign val="superscript"/>
        <sz val="10"/>
        <rFont val="Calibri"/>
        <family val="2"/>
        <scheme val="minor"/>
      </rPr>
      <t>(6)</t>
    </r>
  </si>
  <si>
    <r>
      <t>Ensemble des recrutements externes</t>
    </r>
    <r>
      <rPr>
        <b/>
        <vertAlign val="superscript"/>
        <sz val="10"/>
        <rFont val="Calibri"/>
        <family val="2"/>
        <scheme val="minor"/>
      </rPr>
      <t>(1)</t>
    </r>
    <r>
      <rPr>
        <b/>
        <sz val="10"/>
        <rFont val="Calibri"/>
        <family val="2"/>
        <scheme val="minor"/>
      </rPr>
      <t xml:space="preserve"> y compris corrigés de l'estimation pour non-réponse de certains ministères</t>
    </r>
    <r>
      <rPr>
        <b/>
        <vertAlign val="superscript"/>
        <sz val="10"/>
        <rFont val="Calibri"/>
        <family val="2"/>
        <scheme val="minor"/>
      </rPr>
      <t>(4)</t>
    </r>
  </si>
  <si>
    <r>
      <t>Sélectivité</t>
    </r>
    <r>
      <rPr>
        <b/>
        <vertAlign val="superscript"/>
        <sz val="10"/>
        <rFont val="Calibri"/>
        <family val="2"/>
        <scheme val="minor"/>
      </rPr>
      <t>(2)</t>
    </r>
  </si>
  <si>
    <r>
      <t>11,4</t>
    </r>
    <r>
      <rPr>
        <b/>
        <vertAlign val="superscript"/>
        <sz val="10"/>
        <rFont val="Calibri"/>
        <family val="2"/>
        <scheme val="minor"/>
      </rPr>
      <t>(5)</t>
    </r>
  </si>
  <si>
    <r>
      <t>Ensemble des recrutements externes (résultats partiels)</t>
    </r>
    <r>
      <rPr>
        <b/>
        <vertAlign val="superscript"/>
        <sz val="10"/>
        <rFont val="Calibri"/>
        <family val="2"/>
        <scheme val="minor"/>
      </rPr>
      <t>(4)</t>
    </r>
  </si>
  <si>
    <r>
      <t>12,2</t>
    </r>
    <r>
      <rPr>
        <b/>
        <vertAlign val="superscript"/>
        <sz val="10"/>
        <rFont val="Calibri"/>
        <family val="2"/>
        <scheme val="minor"/>
      </rPr>
      <t>(5)</t>
    </r>
  </si>
  <si>
    <r>
      <t>11,1</t>
    </r>
    <r>
      <rPr>
        <b/>
        <vertAlign val="superscript"/>
        <sz val="10"/>
        <rFont val="Calibri"/>
        <family val="2"/>
        <scheme val="minor"/>
      </rPr>
      <t>(5)</t>
    </r>
  </si>
  <si>
    <r>
      <t>Concours externe y compris corrigés de l'estimation pour non-réponse de certains ministères</t>
    </r>
    <r>
      <rPr>
        <b/>
        <vertAlign val="superscript"/>
        <sz val="10"/>
        <rFont val="Calibri"/>
        <family val="2"/>
        <scheme val="minor"/>
      </rPr>
      <t>(4)</t>
    </r>
  </si>
  <si>
    <r>
      <t>Concours externe (résultats partiels)</t>
    </r>
    <r>
      <rPr>
        <b/>
        <vertAlign val="superscript"/>
        <sz val="10"/>
        <rFont val="Calibri"/>
        <family val="2"/>
        <scheme val="minor"/>
      </rPr>
      <t>(4)</t>
    </r>
  </si>
  <si>
    <r>
      <t>Concours unique y compris corrigés de l'estimation pour non-réponse de certains ministères</t>
    </r>
    <r>
      <rPr>
        <b/>
        <vertAlign val="superscript"/>
        <sz val="10"/>
        <rFont val="Calibri"/>
        <family val="2"/>
        <scheme val="minor"/>
      </rPr>
      <t>(4)</t>
    </r>
  </si>
  <si>
    <r>
      <t>Concours unique (résultats partiels)</t>
    </r>
    <r>
      <rPr>
        <b/>
        <vertAlign val="superscript"/>
        <sz val="10"/>
        <rFont val="Calibri"/>
        <family val="2"/>
        <scheme val="minor"/>
      </rPr>
      <t>(4)</t>
    </r>
  </si>
  <si>
    <r>
      <t>Troisième concours</t>
    </r>
    <r>
      <rPr>
        <b/>
        <vertAlign val="superscript"/>
        <sz val="10"/>
        <rFont val="Calibri"/>
        <family val="2"/>
        <scheme val="minor"/>
      </rPr>
      <t>(3)</t>
    </r>
    <r>
      <rPr>
        <b/>
        <sz val="10"/>
        <rFont val="Calibri"/>
        <family val="2"/>
        <scheme val="minor"/>
      </rPr>
      <t xml:space="preserve"> y compris corrigés de l'estimation pour non-réponse de certains ministères</t>
    </r>
    <r>
      <rPr>
        <b/>
        <vertAlign val="superscript"/>
        <sz val="10"/>
        <rFont val="Calibri"/>
        <family val="2"/>
        <scheme val="minor"/>
      </rPr>
      <t>(4)</t>
    </r>
  </si>
  <si>
    <r>
      <t>Troisième concours</t>
    </r>
    <r>
      <rPr>
        <b/>
        <vertAlign val="superscript"/>
        <sz val="10"/>
        <rFont val="Calibri"/>
        <family val="2"/>
        <scheme val="minor"/>
      </rPr>
      <t>(3)</t>
    </r>
    <r>
      <rPr>
        <b/>
        <sz val="10"/>
        <rFont val="Calibri"/>
        <family val="2"/>
        <scheme val="minor"/>
      </rPr>
      <t xml:space="preserve"> (résultats partiels)</t>
    </r>
    <r>
      <rPr>
        <b/>
        <vertAlign val="superscript"/>
        <sz val="10"/>
        <rFont val="Calibri"/>
        <family val="2"/>
        <scheme val="minor"/>
      </rPr>
      <t>(4)</t>
    </r>
  </si>
  <si>
    <r>
      <t>Recrutement externe sans concours y compris corrigés de l'estimation pour non-réponse de certains ministères</t>
    </r>
    <r>
      <rPr>
        <b/>
        <vertAlign val="superscript"/>
        <sz val="10"/>
        <rFont val="Calibri"/>
        <family val="2"/>
        <scheme val="minor"/>
      </rPr>
      <t>(4)</t>
    </r>
  </si>
  <si>
    <r>
      <t>Recrutement externe sans concours (résultats partiels)</t>
    </r>
    <r>
      <rPr>
        <b/>
        <vertAlign val="superscript"/>
        <sz val="10"/>
        <rFont val="Calibri"/>
        <family val="2"/>
        <scheme val="minor"/>
      </rPr>
      <t>(4)</t>
    </r>
  </si>
  <si>
    <r>
      <t>12,8</t>
    </r>
    <r>
      <rPr>
        <b/>
        <vertAlign val="superscript"/>
        <sz val="10"/>
        <rFont val="Calibri"/>
        <family val="2"/>
        <scheme val="minor"/>
      </rPr>
      <t>(5)</t>
    </r>
  </si>
  <si>
    <r>
      <t>Pacte y compris corrigés de l'estimation pour non-réponse de certains ministères</t>
    </r>
    <r>
      <rPr>
        <b/>
        <vertAlign val="superscript"/>
        <sz val="10"/>
        <rFont val="Calibri"/>
        <family val="2"/>
        <scheme val="minor"/>
      </rPr>
      <t>(4)</t>
    </r>
  </si>
  <si>
    <r>
      <t>Pacte (résultats partiels)</t>
    </r>
    <r>
      <rPr>
        <b/>
        <vertAlign val="superscript"/>
        <sz val="10"/>
        <rFont val="Calibri"/>
        <family val="2"/>
        <scheme val="minor"/>
      </rPr>
      <t>(4)</t>
    </r>
  </si>
  <si>
    <r>
      <t>9,5</t>
    </r>
    <r>
      <rPr>
        <b/>
        <vertAlign val="superscript"/>
        <sz val="10"/>
        <rFont val="Calibri"/>
        <family val="2"/>
        <scheme val="minor"/>
      </rPr>
      <t>(5)</t>
    </r>
  </si>
  <si>
    <r>
      <t>Troisième concours</t>
    </r>
    <r>
      <rPr>
        <b/>
        <vertAlign val="superscript"/>
        <sz val="8"/>
        <rFont val="Calibri"/>
        <family val="2"/>
        <scheme val="minor"/>
      </rPr>
      <t>(1) (2)</t>
    </r>
  </si>
  <si>
    <r>
      <t>Postes offerts</t>
    </r>
    <r>
      <rPr>
        <vertAlign val="superscript"/>
        <sz val="8"/>
        <rFont val="Calibri"/>
        <family val="2"/>
        <scheme val="minor"/>
      </rPr>
      <t>(1)</t>
    </r>
  </si>
  <si>
    <r>
      <t>Troisième concours</t>
    </r>
    <r>
      <rPr>
        <b/>
        <vertAlign val="superscript"/>
        <sz val="8"/>
        <rFont val="Calibri"/>
        <family val="2"/>
        <scheme val="minor"/>
      </rPr>
      <t>(2)</t>
    </r>
  </si>
  <si>
    <t>(1) Concours administratif créé par la loi du 27 juillet 1991, réservé aux candidats justifiant d'une activité professionnelle dans le secteur privé ou d'un mandat de membre d'une assemblée élue d'une collectivité territoriale.</t>
  </si>
  <si>
    <t>(2) Organisé pour la première fois en 1993 pour le concours généraliste et en 1999 pour le concours d'analyste.</t>
  </si>
  <si>
    <r>
      <t>Figure 3.4-2 : Évolution du nombre d'inscrits, de présents, d'admis aux concours externe et troisième concours d’attaché territorial</t>
    </r>
    <r>
      <rPr>
        <b/>
        <vertAlign val="superscript"/>
        <sz val="10"/>
        <rFont val="Calibri"/>
        <family val="2"/>
        <scheme val="minor"/>
      </rPr>
      <t>(1)</t>
    </r>
  </si>
  <si>
    <t>(3) À partir de la session 2011, les lauréats au concours suivent une formation d'un an à l'EHESP en qualité d'élève (modification du statut par le décret n° 2011-404 du 14 avril 2011).</t>
  </si>
  <si>
    <r>
      <t>Figure </t>
    </r>
    <r>
      <rPr>
        <sz val="10"/>
        <rFont val="Calibri"/>
        <family val="2"/>
        <scheme val="minor"/>
      </rPr>
      <t>‎3.4-3</t>
    </r>
    <r>
      <rPr>
        <b/>
        <sz val="10"/>
        <rFont val="Calibri"/>
        <family val="2"/>
        <scheme val="minor"/>
      </rPr>
      <t xml:space="preserve"> : Évolution du nombre d'inscrits, de présents, d'admis au concours externe et au troisième concours d'attaché d'administration hospitalière </t>
    </r>
  </si>
  <si>
    <r>
      <t xml:space="preserve">Figure 3.4-5 : Sélectivité comparée entre les concours externes niveau attaché
</t>
    </r>
    <r>
      <rPr>
        <sz val="10"/>
        <rFont val="Calibri"/>
        <family val="2"/>
        <scheme val="minor"/>
      </rPr>
      <t>(en %)</t>
    </r>
  </si>
  <si>
    <r>
      <t>Attaché territorial</t>
    </r>
    <r>
      <rPr>
        <vertAlign val="superscript"/>
        <sz val="8"/>
        <rFont val="Calibri"/>
        <family val="2"/>
        <scheme val="minor"/>
      </rPr>
      <t>(1)</t>
    </r>
  </si>
  <si>
    <r>
      <t>Attaché administration hospitalière</t>
    </r>
    <r>
      <rPr>
        <vertAlign val="superscript"/>
        <sz val="8"/>
        <rFont val="Calibri"/>
        <family val="2"/>
        <scheme val="minor"/>
      </rPr>
      <t>(2)</t>
    </r>
  </si>
  <si>
    <r>
      <t>Figure 3.5-4 : Évolution du nombre de présents, d'admis et sélectivité au concours externe de directeur d’établissement</t>
    </r>
    <r>
      <rPr>
        <b/>
        <vertAlign val="superscript"/>
        <sz val="10"/>
        <rFont val="Calibri"/>
        <family val="2"/>
        <scheme val="minor"/>
      </rPr>
      <t>(1)</t>
    </r>
  </si>
  <si>
    <r>
      <t>2008</t>
    </r>
    <r>
      <rPr>
        <vertAlign val="superscript"/>
        <sz val="10"/>
        <rFont val="Calibri"/>
        <family val="2"/>
        <scheme val="minor"/>
      </rPr>
      <t>(1)</t>
    </r>
  </si>
  <si>
    <r>
      <t>2009</t>
    </r>
    <r>
      <rPr>
        <vertAlign val="superscript"/>
        <sz val="10"/>
        <rFont val="Calibri"/>
        <family val="2"/>
        <scheme val="minor"/>
      </rPr>
      <t>(1)</t>
    </r>
  </si>
  <si>
    <r>
      <t>2011</t>
    </r>
    <r>
      <rPr>
        <vertAlign val="superscript"/>
        <sz val="10"/>
        <rFont val="Calibri"/>
        <family val="2"/>
        <scheme val="minor"/>
      </rPr>
      <t>(1)</t>
    </r>
  </si>
  <si>
    <r>
      <t>2012</t>
    </r>
    <r>
      <rPr>
        <vertAlign val="superscript"/>
        <sz val="10"/>
        <rFont val="Calibri"/>
        <family val="2"/>
        <scheme val="minor"/>
      </rPr>
      <t>(1)</t>
    </r>
  </si>
  <si>
    <r>
      <t>2013</t>
    </r>
    <r>
      <rPr>
        <vertAlign val="superscript"/>
        <sz val="10"/>
        <rFont val="Calibri"/>
        <family val="2"/>
        <scheme val="minor"/>
      </rPr>
      <t>(1)</t>
    </r>
  </si>
  <si>
    <r>
      <t>2014</t>
    </r>
    <r>
      <rPr>
        <vertAlign val="superscript"/>
        <sz val="10"/>
        <rFont val="Calibri"/>
        <family val="2"/>
        <scheme val="minor"/>
      </rPr>
      <t>(1)</t>
    </r>
  </si>
  <si>
    <r>
      <t>2015</t>
    </r>
    <r>
      <rPr>
        <vertAlign val="superscript"/>
        <sz val="10"/>
        <rFont val="Calibri"/>
        <family val="2"/>
        <scheme val="minor"/>
      </rPr>
      <t>(1)</t>
    </r>
  </si>
  <si>
    <r>
      <t>2016</t>
    </r>
    <r>
      <rPr>
        <vertAlign val="superscript"/>
        <sz val="10"/>
        <rFont val="Calibri"/>
        <family val="2"/>
        <scheme val="minor"/>
      </rPr>
      <t>(1)</t>
    </r>
  </si>
  <si>
    <r>
      <t>2017</t>
    </r>
    <r>
      <rPr>
        <vertAlign val="superscript"/>
        <sz val="10"/>
        <rFont val="Calibri"/>
        <family val="2"/>
        <scheme val="minor"/>
      </rPr>
      <t>(3)</t>
    </r>
  </si>
  <si>
    <r>
      <t>2018</t>
    </r>
    <r>
      <rPr>
        <vertAlign val="superscript"/>
        <sz val="10"/>
        <rFont val="Calibri"/>
        <family val="2"/>
        <scheme val="minor"/>
      </rPr>
      <t>(3)</t>
    </r>
  </si>
  <si>
    <r>
      <t>Ministères économiques et financiers</t>
    </r>
    <r>
      <rPr>
        <sz val="10"/>
        <rFont val="Calibri"/>
        <family val="2"/>
        <scheme val="minor"/>
      </rPr>
      <t xml:space="preserve"> : Budget, Comptes publics et Fonction publique, Économie, Finances et Emploi</t>
    </r>
  </si>
  <si>
    <r>
      <t>Écologie, Développement et Aménagements durables</t>
    </r>
    <r>
      <rPr>
        <vertAlign val="superscript"/>
        <sz val="10"/>
        <rFont val="Calibri"/>
        <family val="2"/>
        <scheme val="minor"/>
      </rPr>
      <t>(1)</t>
    </r>
  </si>
  <si>
    <r>
      <t>Ministères de l'enseignement :</t>
    </r>
    <r>
      <rPr>
        <sz val="10"/>
        <rFont val="Calibri"/>
        <family val="2"/>
        <scheme val="minor"/>
      </rPr>
      <t xml:space="preserve"> Éducation nationale, Enseignement supérieur et Recherche </t>
    </r>
    <r>
      <rPr>
        <vertAlign val="superscript"/>
        <sz val="10"/>
        <rFont val="Calibri"/>
        <family val="2"/>
        <scheme val="minor"/>
      </rPr>
      <t>(1) (2)</t>
    </r>
    <r>
      <rPr>
        <sz val="10"/>
        <rFont val="Calibri"/>
        <family val="2"/>
        <scheme val="minor"/>
      </rPr>
      <t xml:space="preserve"> ; non c. MCF et PU</t>
    </r>
  </si>
  <si>
    <r>
      <t xml:space="preserve">Ministères sociaux </t>
    </r>
    <r>
      <rPr>
        <sz val="10"/>
        <rFont val="Calibri"/>
        <family val="2"/>
        <scheme val="minor"/>
      </rPr>
      <t xml:space="preserve">: </t>
    </r>
  </si>
  <si>
    <r>
      <t>Services du Premier ministre</t>
    </r>
    <r>
      <rPr>
        <vertAlign val="superscript"/>
        <sz val="10"/>
        <rFont val="Calibri"/>
        <family val="2"/>
        <scheme val="minor"/>
      </rPr>
      <t>(4)</t>
    </r>
  </si>
  <si>
    <t>Figure SL 3.1-1 : Recrutements externes dans la fonction publique de l'État : nombre de candidats admis sur liste principale et effectivement recrutés</t>
  </si>
  <si>
    <t>so</t>
  </si>
  <si>
    <r>
      <t>2005</t>
    </r>
    <r>
      <rPr>
        <b/>
        <vertAlign val="superscript"/>
        <sz val="10"/>
        <rFont val="Calibri"/>
        <family val="2"/>
        <scheme val="minor"/>
      </rPr>
      <t>(1)</t>
    </r>
  </si>
  <si>
    <r>
      <t>2011</t>
    </r>
    <r>
      <rPr>
        <b/>
        <vertAlign val="superscript"/>
        <sz val="10"/>
        <rFont val="Calibri"/>
        <family val="2"/>
        <scheme val="minor"/>
      </rPr>
      <t>(3)</t>
    </r>
  </si>
  <si>
    <r>
      <t>2012</t>
    </r>
    <r>
      <rPr>
        <b/>
        <vertAlign val="superscript"/>
        <sz val="10"/>
        <rFont val="Calibri"/>
        <family val="2"/>
        <scheme val="minor"/>
      </rPr>
      <t xml:space="preserve"> (4)</t>
    </r>
  </si>
  <si>
    <r>
      <t>Admis</t>
    </r>
    <r>
      <rPr>
        <vertAlign val="superscript"/>
        <sz val="10"/>
        <rFont val="Calibri"/>
        <family val="2"/>
        <scheme val="minor"/>
      </rPr>
      <t>(2)</t>
    </r>
  </si>
  <si>
    <r>
      <t>Admis</t>
    </r>
    <r>
      <rPr>
        <b/>
        <vertAlign val="superscript"/>
        <sz val="10"/>
        <rFont val="Calibri"/>
        <family val="2"/>
        <scheme val="minor"/>
      </rPr>
      <t>(2)</t>
    </r>
  </si>
  <si>
    <r>
      <t>2013</t>
    </r>
    <r>
      <rPr>
        <b/>
        <vertAlign val="superscript"/>
        <sz val="10"/>
        <rFont val="Calibri"/>
        <family val="2"/>
        <scheme val="minor"/>
      </rPr>
      <t>(2)</t>
    </r>
  </si>
  <si>
    <r>
      <t>2015</t>
    </r>
    <r>
      <rPr>
        <b/>
        <vertAlign val="superscript"/>
        <sz val="10"/>
        <rFont val="Calibri"/>
        <family val="2"/>
        <scheme val="minor"/>
      </rPr>
      <t>(1)</t>
    </r>
  </si>
  <si>
    <r>
      <t>2017</t>
    </r>
    <r>
      <rPr>
        <b/>
        <vertAlign val="superscript"/>
        <sz val="10"/>
        <rFont val="Calibri"/>
        <family val="2"/>
        <scheme val="minor"/>
      </rPr>
      <t>(1)</t>
    </r>
  </si>
  <si>
    <r>
      <t>Troisième concours</t>
    </r>
    <r>
      <rPr>
        <b/>
        <vertAlign val="superscript"/>
        <sz val="10"/>
        <rFont val="Calibri"/>
        <family val="2"/>
        <scheme val="minor"/>
      </rPr>
      <t>(1)(2)</t>
    </r>
  </si>
  <si>
    <r>
      <t>Analyste externe</t>
    </r>
    <r>
      <rPr>
        <b/>
        <vertAlign val="superscript"/>
        <sz val="10"/>
        <rFont val="Calibri"/>
        <family val="2"/>
        <scheme val="minor"/>
      </rPr>
      <t>(3)</t>
    </r>
  </si>
  <si>
    <r>
      <t>Analyste troisième concours</t>
    </r>
    <r>
      <rPr>
        <b/>
        <vertAlign val="superscript"/>
        <sz val="10"/>
        <rFont val="Calibri"/>
        <family val="2"/>
        <scheme val="minor"/>
      </rPr>
      <t xml:space="preserve">(1)(2) </t>
    </r>
  </si>
  <si>
    <r>
      <t>2020</t>
    </r>
    <r>
      <rPr>
        <b/>
        <vertAlign val="superscript"/>
        <sz val="10"/>
        <rFont val="Calibri"/>
        <family val="2"/>
        <scheme val="minor"/>
      </rPr>
      <t>(4)</t>
    </r>
  </si>
  <si>
    <t>(2) Suite au contexte sanitaire, les épreuves d’admissibilités du concours d’attaché territorial session 2020 ont eu lieu le 22/06/2021. Les données 2020 seront disponibles dans la prochaine édition de ce rapport.</t>
  </si>
  <si>
    <t>nd : non disponible</t>
  </si>
  <si>
    <r>
      <t>2020</t>
    </r>
    <r>
      <rPr>
        <b/>
        <vertAlign val="superscript"/>
        <sz val="10"/>
        <rFont val="Calibri"/>
        <family val="2"/>
        <scheme val="minor"/>
      </rPr>
      <t>(2)</t>
    </r>
  </si>
  <si>
    <r>
      <t>Fonction publique territoriale</t>
    </r>
    <r>
      <rPr>
        <b/>
        <sz val="8"/>
        <color rgb="FFFF0000"/>
        <rFont val="Calibri"/>
        <family val="2"/>
        <scheme val="minor"/>
      </rPr>
      <t xml:space="preserve"> (Centres de gestion et CNFPT)</t>
    </r>
  </si>
  <si>
    <t xml:space="preserve">   - dont concours externe</t>
  </si>
  <si>
    <t>présents aux concours</t>
  </si>
  <si>
    <t>sélectivité globale</t>
  </si>
  <si>
    <t>Défense /Armée</t>
  </si>
  <si>
    <t>Agriculture et Pêche / Agriculture Alimentation</t>
  </si>
  <si>
    <t>Figure 3.3-1 : Recrutements externes dans la fonction publique territoriale (centres de gestion et CNFPT), la Ville de Paris et le Centre d'action sociale de la ville de Paris</t>
  </si>
  <si>
    <t>Figure 3.4-2 : Évolution du nombre d'inscrits, de présents, d'admis aux concours externe et troisième concours d’attaché territorial(1)</t>
  </si>
  <si>
    <t xml:space="preserve">Figure ‎3.4-3 : Évolution du nombre d'inscrits, de présents, d'admis au concours externe et au troisième concours d'attaché d'administration hospitalière </t>
  </si>
  <si>
    <t>Figure 3.4-5 : Sélectivité comparée entre les concours externes niveau attaché
(en %)</t>
  </si>
  <si>
    <t>Figure 3.5-2 : Évolution du nombre de présents, d'admis et sélectivité au concours externe et troisième concours d’entrée à l’Inet</t>
  </si>
  <si>
    <t>Figure ‎3.5-3 : Évolution du nombre de présents, d'admis et sélectivité du concours externe de directeur d’hôpital</t>
  </si>
  <si>
    <t>Figure 3.5-4 : Évolution du nombre de présents, d'admis et sélectivité au concours externe de directeur d’établissement(1)</t>
  </si>
  <si>
    <r>
      <t xml:space="preserve">Figure 3.3-1 : Recrutements externes dans la fonction publique territoriale </t>
    </r>
    <r>
      <rPr>
        <b/>
        <sz val="10"/>
        <color rgb="FFFF0000"/>
        <rFont val="Calibri"/>
        <family val="2"/>
        <scheme val="minor"/>
      </rPr>
      <t>(centres de gestion et CNFPT)</t>
    </r>
    <r>
      <rPr>
        <b/>
        <sz val="10"/>
        <rFont val="Calibri"/>
        <family val="2"/>
        <scheme val="minor"/>
      </rPr>
      <t>, la Ville de Paris et le Centre d'action sociale de la Ville de Paris</t>
    </r>
  </si>
  <si>
    <t>enseignants(1)</t>
  </si>
  <si>
    <r>
      <t>Ministères</t>
    </r>
    <r>
      <rPr>
        <b/>
        <vertAlign val="superscript"/>
        <sz val="10"/>
        <rFont val="Calibri"/>
        <family val="2"/>
        <scheme val="minor"/>
      </rPr>
      <t>(1)</t>
    </r>
  </si>
  <si>
    <r>
      <t>Immigration, Intégration, Identité nationale et Intérieur, Outre-Mer et Collectivités territoriales</t>
    </r>
    <r>
      <rPr>
        <vertAlign val="superscript"/>
        <sz val="10"/>
        <rFont val="Calibri"/>
        <family val="2"/>
        <scheme val="minor"/>
      </rPr>
      <t>(1)</t>
    </r>
  </si>
  <si>
    <t xml:space="preserve">(7) En 2017 et 2018, les données de concours ont été revues et complétées par examen des rapports des jurys de concours et des bilans sociaux ; les données non disponibles ont été imputées. </t>
  </si>
  <si>
    <r>
      <t>8,1</t>
    </r>
    <r>
      <rPr>
        <b/>
        <vertAlign val="superscript"/>
        <sz val="10"/>
        <rFont val="Calibri"/>
        <family val="2"/>
        <scheme val="minor"/>
      </rPr>
      <t>(5)</t>
    </r>
  </si>
  <si>
    <r>
      <t>21,0</t>
    </r>
    <r>
      <rPr>
        <b/>
        <vertAlign val="superscript"/>
        <sz val="10"/>
        <rFont val="Calibri"/>
        <family val="2"/>
        <scheme val="minor"/>
      </rPr>
      <t>(5)</t>
    </r>
  </si>
  <si>
    <r>
      <t>5,4</t>
    </r>
    <r>
      <rPr>
        <b/>
        <vertAlign val="superscript"/>
        <sz val="10"/>
        <rFont val="Calibri"/>
        <family val="2"/>
        <scheme val="minor"/>
      </rPr>
      <t>(5)</t>
    </r>
  </si>
  <si>
    <r>
      <t>12,3</t>
    </r>
    <r>
      <rPr>
        <b/>
        <vertAlign val="superscript"/>
        <sz val="10"/>
        <rFont val="Calibri"/>
        <family val="2"/>
        <scheme val="minor"/>
      </rPr>
      <t>(5)</t>
    </r>
  </si>
  <si>
    <r>
      <t>26,3</t>
    </r>
    <r>
      <rPr>
        <b/>
        <vertAlign val="superscript"/>
        <sz val="10"/>
        <rFont val="Calibri"/>
        <family val="2"/>
        <scheme val="minor"/>
      </rPr>
      <t>(5</t>
    </r>
    <r>
      <rPr>
        <b/>
        <sz val="10"/>
        <rFont val="Calibri"/>
        <family val="2"/>
        <scheme val="minor"/>
      </rPr>
      <t>)</t>
    </r>
  </si>
  <si>
    <r>
      <t>21,7</t>
    </r>
    <r>
      <rPr>
        <b/>
        <vertAlign val="superscript"/>
        <sz val="10"/>
        <rFont val="Calibri"/>
        <family val="2"/>
        <scheme val="minor"/>
      </rPr>
      <t>(5)</t>
    </r>
  </si>
  <si>
    <t>(1) Hors enseignement agricole et hors enseignement supérieur.</t>
  </si>
  <si>
    <t>(4) A partir de 2020, la scolarité est racourcie et deux sessions de concours sont organisées chaque année.</t>
  </si>
  <si>
    <r>
      <t xml:space="preserve">Figure </t>
    </r>
    <r>
      <rPr>
        <sz val="10"/>
        <rFont val="Calibri"/>
        <family val="2"/>
        <scheme val="minor"/>
      </rPr>
      <t>‎</t>
    </r>
    <r>
      <rPr>
        <b/>
        <sz val="10"/>
        <rFont val="Calibri"/>
        <family val="2"/>
        <scheme val="minor"/>
      </rPr>
      <t>3.5-3 : Évolution du nombre de présents, d'admis et sélectivité du concours externe de directeur d’hôpital</t>
    </r>
  </si>
  <si>
    <t xml:space="preserve">(1) À partir de 2008, le corps de directeur d'établissement sanitaire et social a fusionné avec celui de directeur des établissements sociaux et médico-sociaux. Le nouvel intitulé est directeur d'établissement sanitaire, social et médico-social". </t>
  </si>
  <si>
    <r>
      <t>Total y c. Maitres de conférence et professeurs d'université</t>
    </r>
    <r>
      <rPr>
        <b/>
        <vertAlign val="superscript"/>
        <sz val="10"/>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</si>
</sst>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
    <numFmt numFmtId="167" formatCode="#,##0.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name val="Calibri"/>
      <family val="2"/>
    </font>
    <font>
      <sz val="10"/>
      <name val="Arial"/>
      <family val="2"/>
    </font>
    <font>
      <sz val="10"/>
      <name val="Arial"/>
      <family val="2"/>
    </font>
    <font>
      <b/>
      <sz val="11"/>
      <color theme="0"/>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0"/>
      <name val="Calibri"/>
      <family val="2"/>
      <scheme val="minor"/>
    </font>
    <font>
      <vertAlign val="superscript"/>
      <sz val="10"/>
      <name val="Calibri"/>
      <family val="2"/>
      <scheme val="minor"/>
    </font>
    <font>
      <b/>
      <vertAlign val="superscript"/>
      <sz val="10"/>
      <name val="Calibri"/>
      <family val="2"/>
      <scheme val="minor"/>
    </font>
    <font>
      <i/>
      <sz val="10"/>
      <name val="Calibri"/>
      <family val="2"/>
      <scheme val="minor"/>
    </font>
    <font>
      <b/>
      <sz val="8"/>
      <color theme="0"/>
      <name val="Calibri"/>
      <family val="2"/>
      <scheme val="minor"/>
    </font>
    <font>
      <sz val="8"/>
      <color indexed="8"/>
      <name val="Calibri"/>
      <family val="2"/>
      <scheme val="minor"/>
    </font>
    <font>
      <sz val="8"/>
      <name val="Calibri"/>
      <family val="2"/>
      <scheme val="minor"/>
    </font>
    <font>
      <sz val="9"/>
      <color indexed="8"/>
      <name val="Calibri"/>
      <family val="2"/>
      <scheme val="minor"/>
    </font>
    <font>
      <sz val="9"/>
      <name val="Calibri"/>
      <family val="2"/>
      <scheme val="minor"/>
    </font>
    <font>
      <b/>
      <sz val="8"/>
      <name val="Calibri"/>
      <family val="2"/>
      <scheme val="minor"/>
    </font>
    <font>
      <b/>
      <vertAlign val="superscript"/>
      <sz val="8"/>
      <name val="Calibri"/>
      <family val="2"/>
      <scheme val="minor"/>
    </font>
    <font>
      <vertAlign val="superscript"/>
      <sz val="8"/>
      <name val="Calibri"/>
      <family val="2"/>
      <scheme val="minor"/>
    </font>
    <font>
      <i/>
      <sz val="8"/>
      <name val="Calibri"/>
      <family val="2"/>
      <scheme val="minor"/>
    </font>
    <font>
      <b/>
      <sz val="9"/>
      <name val="Calibri"/>
      <family val="2"/>
      <scheme val="minor"/>
    </font>
    <font>
      <sz val="10"/>
      <color indexed="10"/>
      <name val="Calibri"/>
      <family val="2"/>
      <scheme val="minor"/>
    </font>
    <font>
      <i/>
      <sz val="10"/>
      <name val="Arial"/>
      <family val="2"/>
    </font>
    <font>
      <sz val="9"/>
      <color indexed="81"/>
      <name val="Tahoma"/>
      <family val="2"/>
    </font>
    <font>
      <b/>
      <sz val="9"/>
      <color indexed="81"/>
      <name val="Tahoma"/>
      <family val="2"/>
    </font>
    <font>
      <b/>
      <sz val="8"/>
      <color rgb="FFFF0000"/>
      <name val="Calibri"/>
      <family val="2"/>
      <scheme val="minor"/>
    </font>
    <font>
      <u/>
      <sz val="10"/>
      <color theme="10"/>
      <name val="Arial"/>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3" fontId="7"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8" fillId="0" borderId="0" applyNumberFormat="0" applyFill="0" applyBorder="0" applyProtection="0"/>
    <xf numFmtId="0" fontId="34" fillId="0" borderId="0" applyNumberFormat="0" applyFill="0" applyBorder="0" applyAlignment="0" applyProtection="0"/>
  </cellStyleXfs>
  <cellXfs count="430">
    <xf numFmtId="0" fontId="0" fillId="0" borderId="0" xfId="0"/>
    <xf numFmtId="0" fontId="9" fillId="7" borderId="0" xfId="6" applyFont="1" applyFill="1"/>
    <xf numFmtId="0" fontId="10" fillId="0" borderId="0" xfId="6" applyFont="1"/>
    <xf numFmtId="0" fontId="11" fillId="0" borderId="0" xfId="6" applyFont="1"/>
    <xf numFmtId="0" fontId="12" fillId="5" borderId="0" xfId="6" applyFont="1" applyFill="1"/>
    <xf numFmtId="0" fontId="13" fillId="5" borderId="0" xfId="6" applyFont="1" applyFill="1"/>
    <xf numFmtId="3" fontId="11" fillId="0" borderId="0" xfId="6" applyNumberFormat="1" applyFont="1"/>
    <xf numFmtId="3" fontId="12" fillId="0" borderId="0" xfId="6" applyNumberFormat="1" applyFont="1"/>
    <xf numFmtId="0" fontId="12" fillId="0" borderId="0" xfId="6" applyFont="1"/>
    <xf numFmtId="3" fontId="11" fillId="0" borderId="0" xfId="6" applyNumberFormat="1" applyFont="1" applyAlignment="1">
      <alignment horizontal="right"/>
    </xf>
    <xf numFmtId="165" fontId="11" fillId="0" borderId="0" xfId="6" applyNumberFormat="1" applyFont="1"/>
    <xf numFmtId="0" fontId="15" fillId="0" borderId="0" xfId="5" applyFont="1" applyFill="1" applyBorder="1" applyAlignment="1">
      <alignment horizontal="left" wrapText="1"/>
    </xf>
    <xf numFmtId="0" fontId="15" fillId="0" borderId="0" xfId="5" applyFont="1" applyFill="1" applyBorder="1"/>
    <xf numFmtId="0" fontId="14" fillId="0" borderId="2" xfId="5" applyFont="1" applyFill="1" applyBorder="1" applyAlignment="1">
      <alignment horizontal="left" wrapText="1"/>
    </xf>
    <xf numFmtId="0" fontId="14" fillId="0" borderId="2" xfId="5" applyFont="1" applyFill="1" applyBorder="1"/>
    <xf numFmtId="0" fontId="15" fillId="0" borderId="3" xfId="5" applyFont="1" applyFill="1" applyBorder="1" applyAlignment="1">
      <alignment horizontal="left" wrapText="1"/>
    </xf>
    <xf numFmtId="0" fontId="15" fillId="0" borderId="3" xfId="5" applyFont="1" applyFill="1" applyBorder="1"/>
    <xf numFmtId="3" fontId="15" fillId="0" borderId="0" xfId="5" applyNumberFormat="1" applyFont="1" applyFill="1" applyBorder="1" applyAlignment="1">
      <alignment horizontal="left" wrapText="1"/>
    </xf>
    <xf numFmtId="0" fontId="14" fillId="0" borderId="0" xfId="5" applyFont="1" applyFill="1" applyBorder="1" applyAlignment="1">
      <alignment horizontal="left" wrapText="1"/>
    </xf>
    <xf numFmtId="0" fontId="14" fillId="0" borderId="1" xfId="5" applyFont="1" applyFill="1" applyBorder="1" applyAlignment="1">
      <alignment horizontal="left" wrapText="1"/>
    </xf>
    <xf numFmtId="0" fontId="15" fillId="0" borderId="1" xfId="5" applyFont="1" applyFill="1" applyBorder="1"/>
    <xf numFmtId="0" fontId="15" fillId="0" borderId="2" xfId="5" applyFont="1" applyFill="1" applyBorder="1"/>
    <xf numFmtId="0" fontId="15" fillId="0" borderId="1" xfId="5" applyFont="1" applyFill="1" applyBorder="1" applyAlignment="1">
      <alignment horizontal="left" wrapText="1"/>
    </xf>
    <xf numFmtId="0" fontId="15" fillId="0" borderId="2" xfId="5" applyFont="1" applyFill="1" applyBorder="1" applyAlignment="1">
      <alignment horizontal="left" wrapText="1"/>
    </xf>
    <xf numFmtId="0" fontId="14" fillId="0" borderId="12" xfId="5" applyFont="1" applyFill="1" applyBorder="1" applyAlignment="1">
      <alignment horizontal="left" wrapText="1"/>
    </xf>
    <xf numFmtId="0" fontId="14" fillId="0" borderId="12" xfId="5" applyFont="1" applyFill="1" applyBorder="1"/>
    <xf numFmtId="9" fontId="15" fillId="0" borderId="0" xfId="7" applyFont="1"/>
    <xf numFmtId="3" fontId="10" fillId="0" borderId="0" xfId="6" applyNumberFormat="1" applyFont="1" applyFill="1" applyBorder="1"/>
    <xf numFmtId="3" fontId="10" fillId="0" borderId="0" xfId="6" applyNumberFormat="1" applyFont="1" applyFill="1"/>
    <xf numFmtId="0" fontId="15" fillId="0" borderId="0" xfId="0" applyFont="1"/>
    <xf numFmtId="0" fontId="15" fillId="0" borderId="0" xfId="0" applyFont="1" applyBorder="1"/>
    <xf numFmtId="0" fontId="14" fillId="0" borderId="0" xfId="0" applyFont="1" applyBorder="1" applyAlignment="1">
      <alignment horizontal="right" wrapText="1"/>
    </xf>
    <xf numFmtId="0" fontId="14" fillId="0" borderId="0" xfId="0" applyFont="1" applyFill="1" applyBorder="1" applyAlignment="1">
      <alignment horizontal="right" wrapText="1"/>
    </xf>
    <xf numFmtId="0" fontId="14" fillId="0" borderId="4" xfId="0" applyFont="1" applyFill="1" applyBorder="1" applyAlignment="1">
      <alignment horizontal="right" wrapText="1"/>
    </xf>
    <xf numFmtId="0" fontId="14" fillId="0" borderId="1" xfId="0" applyFont="1" applyBorder="1" applyAlignment="1">
      <alignment horizontal="right" wrapText="1"/>
    </xf>
    <xf numFmtId="0" fontId="14" fillId="0" borderId="4" xfId="0" applyFont="1" applyBorder="1" applyAlignment="1">
      <alignment horizontal="right" wrapText="1"/>
    </xf>
    <xf numFmtId="0" fontId="14" fillId="0" borderId="5" xfId="0" applyFont="1" applyBorder="1" applyAlignment="1">
      <alignment horizontal="right" wrapText="1"/>
    </xf>
    <xf numFmtId="0" fontId="15" fillId="0" borderId="0" xfId="0" applyFont="1" applyBorder="1" applyAlignment="1">
      <alignment horizontal="right"/>
    </xf>
    <xf numFmtId="0" fontId="15" fillId="0" borderId="0" xfId="0" applyFont="1" applyAlignment="1">
      <alignment horizontal="right"/>
    </xf>
    <xf numFmtId="0" fontId="14" fillId="0" borderId="1" xfId="0" applyFont="1" applyFill="1" applyBorder="1" applyAlignment="1">
      <alignment horizontal="left"/>
    </xf>
    <xf numFmtId="0" fontId="14" fillId="0" borderId="0" xfId="0" applyFont="1" applyFill="1" applyBorder="1"/>
    <xf numFmtId="0" fontId="14" fillId="0" borderId="6" xfId="0" applyFont="1" applyFill="1" applyBorder="1"/>
    <xf numFmtId="0" fontId="14" fillId="0" borderId="7" xfId="0" applyFont="1" applyFill="1" applyBorder="1"/>
    <xf numFmtId="0" fontId="15" fillId="0" borderId="0" xfId="0" applyFont="1" applyFill="1" applyBorder="1"/>
    <xf numFmtId="0" fontId="15" fillId="0" borderId="0" xfId="0" applyFont="1" applyFill="1"/>
    <xf numFmtId="0" fontId="15" fillId="0" borderId="0" xfId="0" applyFont="1" applyFill="1" applyBorder="1" applyAlignment="1">
      <alignment horizontal="center" wrapText="1"/>
    </xf>
    <xf numFmtId="0" fontId="15" fillId="0" borderId="0" xfId="0" applyFont="1" applyFill="1" applyAlignment="1">
      <alignment horizontal="center" wrapText="1"/>
    </xf>
    <xf numFmtId="3" fontId="14" fillId="0" borderId="6" xfId="0" applyNumberFormat="1" applyFont="1" applyFill="1" applyBorder="1" applyAlignment="1">
      <alignment horizontal="right" wrapText="1"/>
    </xf>
    <xf numFmtId="3" fontId="14" fillId="0" borderId="0" xfId="0" applyNumberFormat="1" applyFont="1" applyFill="1" applyBorder="1" applyAlignment="1">
      <alignment horizontal="right" wrapText="1"/>
    </xf>
    <xf numFmtId="3" fontId="14" fillId="0" borderId="3" xfId="0" applyNumberFormat="1" applyFont="1" applyFill="1" applyBorder="1" applyAlignment="1">
      <alignment horizontal="right" wrapText="1"/>
    </xf>
    <xf numFmtId="3" fontId="14" fillId="0" borderId="8" xfId="0" applyNumberFormat="1" applyFont="1" applyFill="1" applyBorder="1" applyAlignment="1">
      <alignment horizontal="right" wrapText="1"/>
    </xf>
    <xf numFmtId="3" fontId="14" fillId="0" borderId="9" xfId="0" applyNumberFormat="1" applyFont="1" applyFill="1" applyBorder="1" applyAlignment="1">
      <alignment horizontal="right" wrapText="1"/>
    </xf>
    <xf numFmtId="3" fontId="15" fillId="0" borderId="0" xfId="0" applyNumberFormat="1" applyFont="1" applyFill="1" applyBorder="1" applyAlignment="1">
      <alignment horizontal="left" wrapText="1"/>
    </xf>
    <xf numFmtId="3" fontId="15" fillId="0" borderId="6" xfId="0" applyNumberFormat="1" applyFont="1" applyFill="1" applyBorder="1" applyAlignment="1">
      <alignment horizontal="right"/>
    </xf>
    <xf numFmtId="3" fontId="15" fillId="0" borderId="0" xfId="0" applyNumberFormat="1" applyFont="1" applyFill="1" applyBorder="1"/>
    <xf numFmtId="3" fontId="15" fillId="0" borderId="0" xfId="0" applyNumberFormat="1" applyFont="1" applyFill="1" applyBorder="1" applyAlignment="1">
      <alignment horizontal="right"/>
    </xf>
    <xf numFmtId="3" fontId="15" fillId="0" borderId="7" xfId="0" applyNumberFormat="1" applyFont="1" applyFill="1" applyBorder="1" applyAlignment="1">
      <alignment horizontal="right"/>
    </xf>
    <xf numFmtId="3" fontId="15" fillId="0" borderId="0" xfId="0" applyNumberFormat="1" applyFont="1" applyFill="1" applyBorder="1" applyAlignment="1">
      <alignment horizontal="left"/>
    </xf>
    <xf numFmtId="164" fontId="14" fillId="0" borderId="0" xfId="0" applyNumberFormat="1" applyFont="1" applyFill="1" applyBorder="1" applyAlignment="1">
      <alignment horizontal="left" wrapText="1"/>
    </xf>
    <xf numFmtId="3" fontId="14" fillId="0" borderId="7" xfId="0" applyNumberFormat="1" applyFont="1" applyFill="1" applyBorder="1" applyAlignment="1">
      <alignment horizontal="right" wrapText="1"/>
    </xf>
    <xf numFmtId="3" fontId="14" fillId="0" borderId="0" xfId="4" applyNumberFormat="1" applyFont="1" applyBorder="1"/>
    <xf numFmtId="3" fontId="14" fillId="0" borderId="6" xfId="4" applyNumberFormat="1" applyFont="1" applyBorder="1"/>
    <xf numFmtId="3" fontId="14" fillId="0" borderId="7" xfId="4" applyNumberFormat="1" applyFont="1" applyBorder="1"/>
    <xf numFmtId="0" fontId="15" fillId="0" borderId="6" xfId="0" applyFont="1" applyFill="1" applyBorder="1"/>
    <xf numFmtId="164" fontId="14" fillId="0" borderId="0" xfId="0" applyNumberFormat="1" applyFont="1" applyFill="1" applyBorder="1" applyAlignment="1">
      <alignment horizontal="right" wrapText="1"/>
    </xf>
    <xf numFmtId="164" fontId="14" fillId="0" borderId="2" xfId="0" applyNumberFormat="1" applyFont="1" applyFill="1" applyBorder="1" applyAlignment="1">
      <alignment horizontal="right" wrapText="1"/>
    </xf>
    <xf numFmtId="164" fontId="14" fillId="0" borderId="10" xfId="0" applyNumberFormat="1" applyFont="1" applyFill="1" applyBorder="1" applyAlignment="1">
      <alignment horizontal="right" wrapText="1"/>
    </xf>
    <xf numFmtId="164" fontId="14" fillId="0" borderId="11" xfId="0" applyNumberFormat="1" applyFont="1" applyFill="1" applyBorder="1" applyAlignment="1">
      <alignment horizontal="right" wrapText="1"/>
    </xf>
    <xf numFmtId="0" fontId="15" fillId="0" borderId="1" xfId="0" applyFont="1" applyFill="1" applyBorder="1" applyAlignment="1">
      <alignment horizontal="center"/>
    </xf>
    <xf numFmtId="0" fontId="15" fillId="0" borderId="4" xfId="0" applyFont="1" applyFill="1" applyBorder="1"/>
    <xf numFmtId="0" fontId="14" fillId="0" borderId="1" xfId="0" applyFont="1" applyFill="1" applyBorder="1"/>
    <xf numFmtId="3" fontId="15" fillId="0" borderId="0" xfId="0" applyNumberFormat="1" applyFont="1" applyFill="1" applyBorder="1" applyAlignment="1">
      <alignment horizontal="center" wrapText="1"/>
    </xf>
    <xf numFmtId="3" fontId="15" fillId="0" borderId="6" xfId="0" applyNumberFormat="1" applyFont="1" applyFill="1" applyBorder="1"/>
    <xf numFmtId="3" fontId="15" fillId="0" borderId="7" xfId="0" applyNumberFormat="1" applyFont="1" applyFill="1" applyBorder="1"/>
    <xf numFmtId="3" fontId="15" fillId="0" borderId="0" xfId="0" applyNumberFormat="1" applyFont="1" applyFill="1" applyBorder="1" applyAlignment="1">
      <alignment horizontal="center"/>
    </xf>
    <xf numFmtId="164" fontId="14" fillId="0" borderId="0" xfId="0" applyNumberFormat="1" applyFont="1" applyFill="1" applyBorder="1" applyAlignment="1">
      <alignment horizontal="center" wrapText="1"/>
    </xf>
    <xf numFmtId="0" fontId="14" fillId="0" borderId="2" xfId="0" applyFont="1" applyFill="1" applyBorder="1"/>
    <xf numFmtId="0" fontId="15" fillId="0" borderId="6" xfId="0" applyFont="1" applyFill="1" applyBorder="1" applyAlignment="1">
      <alignment horizontal="right"/>
    </xf>
    <xf numFmtId="3" fontId="15" fillId="0" borderId="0" xfId="0" applyNumberFormat="1" applyFont="1" applyBorder="1" applyAlignment="1">
      <alignment horizontal="right"/>
    </xf>
    <xf numFmtId="3" fontId="15" fillId="0" borderId="0" xfId="0" applyNumberFormat="1" applyFont="1" applyBorder="1"/>
    <xf numFmtId="3" fontId="15" fillId="0" borderId="6" xfId="0" applyNumberFormat="1" applyFont="1" applyBorder="1"/>
    <xf numFmtId="3" fontId="15" fillId="0" borderId="7" xfId="0" applyNumberFormat="1" applyFont="1" applyBorder="1"/>
    <xf numFmtId="3" fontId="15" fillId="0" borderId="10" xfId="0" applyNumberFormat="1" applyFont="1" applyFill="1" applyBorder="1" applyAlignment="1">
      <alignment horizontal="right"/>
    </xf>
    <xf numFmtId="0" fontId="15" fillId="0" borderId="0" xfId="0" applyFont="1" applyAlignment="1">
      <alignment wrapText="1"/>
    </xf>
    <xf numFmtId="0" fontId="15" fillId="0" borderId="0" xfId="0" applyFont="1" applyBorder="1" applyAlignment="1"/>
    <xf numFmtId="0" fontId="15" fillId="0" borderId="0" xfId="0" applyFont="1" applyAlignment="1">
      <alignment horizontal="center" wrapText="1"/>
    </xf>
    <xf numFmtId="0" fontId="15" fillId="0" borderId="0" xfId="0" applyFont="1" applyAlignment="1">
      <alignment horizontal="center"/>
    </xf>
    <xf numFmtId="0" fontId="14" fillId="0" borderId="0" xfId="0" applyFont="1" applyFill="1" applyBorder="1" applyAlignment="1">
      <alignment wrapText="1"/>
    </xf>
    <xf numFmtId="0" fontId="15" fillId="0" borderId="0" xfId="0" applyFont="1" applyFill="1" applyAlignment="1">
      <alignment wrapText="1"/>
    </xf>
    <xf numFmtId="0" fontId="14" fillId="0" borderId="0" xfId="0" applyFont="1" applyBorder="1" applyAlignment="1">
      <alignment horizontal="left" wrapText="1"/>
    </xf>
    <xf numFmtId="0" fontId="15" fillId="0" borderId="0" xfId="0" applyFont="1" applyAlignment="1"/>
    <xf numFmtId="0" fontId="15" fillId="0" borderId="0" xfId="0" applyFont="1" applyAlignment="1">
      <alignment wrapText="1"/>
    </xf>
    <xf numFmtId="0" fontId="14" fillId="6" borderId="0" xfId="8" applyFont="1" applyFill="1"/>
    <xf numFmtId="0" fontId="2" fillId="0" borderId="0" xfId="6" applyFont="1"/>
    <xf numFmtId="0" fontId="2" fillId="0" borderId="0" xfId="6" applyFont="1" applyBorder="1"/>
    <xf numFmtId="164" fontId="19" fillId="7" borderId="4" xfId="8" applyNumberFormat="1" applyFont="1" applyFill="1" applyBorder="1" applyAlignment="1">
      <alignment horizontal="center" vertical="center" wrapText="1"/>
    </xf>
    <xf numFmtId="0" fontId="19" fillId="7" borderId="6" xfId="8" applyFont="1" applyFill="1" applyBorder="1"/>
    <xf numFmtId="0" fontId="19" fillId="7" borderId="13" xfId="8" applyFont="1" applyFill="1" applyBorder="1"/>
    <xf numFmtId="164" fontId="20" fillId="5" borderId="4" xfId="8" applyNumberFormat="1" applyFont="1" applyFill="1" applyBorder="1" applyAlignment="1">
      <alignment horizontal="center" vertical="center" wrapText="1"/>
    </xf>
    <xf numFmtId="0" fontId="21" fillId="5" borderId="6" xfId="8" applyFont="1" applyFill="1" applyBorder="1"/>
    <xf numFmtId="0" fontId="21" fillId="5" borderId="13" xfId="8" applyFont="1" applyFill="1" applyBorder="1"/>
    <xf numFmtId="0" fontId="2" fillId="5" borderId="0" xfId="6" applyFont="1" applyFill="1"/>
    <xf numFmtId="164" fontId="20" fillId="6" borderId="1" xfId="8" applyNumberFormat="1" applyFont="1" applyFill="1" applyBorder="1" applyAlignment="1">
      <alignment horizontal="center" vertical="center" wrapText="1"/>
    </xf>
    <xf numFmtId="167" fontId="21" fillId="6" borderId="6" xfId="8" applyNumberFormat="1" applyFont="1" applyFill="1" applyBorder="1" applyAlignment="1">
      <alignment horizontal="right"/>
    </xf>
    <xf numFmtId="167" fontId="21" fillId="6" borderId="13" xfId="8" applyNumberFormat="1" applyFont="1" applyFill="1" applyBorder="1" applyAlignment="1">
      <alignment horizontal="right"/>
    </xf>
    <xf numFmtId="0" fontId="21" fillId="6" borderId="1" xfId="8" applyFont="1" applyFill="1" applyBorder="1" applyAlignment="1">
      <alignment horizontal="center"/>
    </xf>
    <xf numFmtId="165" fontId="21" fillId="6" borderId="13" xfId="8" applyNumberFormat="1" applyFont="1" applyFill="1" applyBorder="1" applyAlignment="1">
      <alignment horizontal="right" vertical="center" wrapText="1"/>
    </xf>
    <xf numFmtId="167" fontId="21" fillId="6" borderId="10" xfId="8" applyNumberFormat="1" applyFont="1" applyFill="1" applyBorder="1" applyAlignment="1">
      <alignment horizontal="right"/>
    </xf>
    <xf numFmtId="167" fontId="21" fillId="6" borderId="14" xfId="8" applyNumberFormat="1" applyFont="1" applyFill="1" applyBorder="1" applyAlignment="1">
      <alignment horizontal="right"/>
    </xf>
    <xf numFmtId="0" fontId="2" fillId="0" borderId="0" xfId="6" applyFont="1" applyFill="1" applyBorder="1"/>
    <xf numFmtId="164" fontId="22" fillId="0" borderId="0" xfId="8" applyNumberFormat="1" applyFont="1" applyFill="1" applyBorder="1" applyAlignment="1">
      <alignment horizontal="center" vertical="center" wrapText="1"/>
    </xf>
    <xf numFmtId="0" fontId="23" fillId="0" borderId="0" xfId="8" applyFont="1" applyFill="1" applyBorder="1" applyAlignment="1">
      <alignment horizontal="center"/>
    </xf>
    <xf numFmtId="0" fontId="2" fillId="0" borderId="0" xfId="6" applyFont="1" applyFill="1"/>
    <xf numFmtId="0" fontId="24" fillId="0" borderId="1" xfId="0" applyFont="1" applyFill="1" applyBorder="1" applyAlignment="1">
      <alignment horizontal="right" wrapText="1"/>
    </xf>
    <xf numFmtId="0" fontId="15" fillId="0" borderId="1" xfId="0" applyFont="1" applyBorder="1"/>
    <xf numFmtId="0" fontId="24" fillId="0" borderId="3" xfId="0" applyFont="1" applyFill="1" applyBorder="1" applyAlignment="1">
      <alignment horizontal="right" wrapText="1"/>
    </xf>
    <xf numFmtId="0" fontId="24" fillId="0" borderId="1" xfId="0" applyFont="1" applyBorder="1" applyAlignment="1">
      <alignment horizontal="right" wrapText="1"/>
    </xf>
    <xf numFmtId="0" fontId="24" fillId="4" borderId="1" xfId="0" applyFont="1" applyFill="1" applyBorder="1" applyAlignment="1">
      <alignment horizontal="left"/>
    </xf>
    <xf numFmtId="0" fontId="24" fillId="4" borderId="3" xfId="0" applyFont="1" applyFill="1" applyBorder="1" applyAlignment="1">
      <alignment horizontal="right" wrapText="1"/>
    </xf>
    <xf numFmtId="0" fontId="15" fillId="4" borderId="0" xfId="0" applyFont="1" applyFill="1"/>
    <xf numFmtId="0" fontId="24" fillId="0" borderId="1" xfId="0" applyFont="1" applyBorder="1"/>
    <xf numFmtId="0" fontId="21" fillId="0" borderId="0" xfId="0" applyFont="1" applyFill="1" applyBorder="1" applyAlignment="1">
      <alignment horizontal="center" wrapText="1"/>
    </xf>
    <xf numFmtId="3" fontId="24" fillId="0" borderId="0" xfId="0" applyNumberFormat="1" applyFont="1"/>
    <xf numFmtId="3" fontId="21" fillId="0" borderId="0" xfId="0" applyNumberFormat="1" applyFont="1" applyFill="1" applyBorder="1" applyAlignment="1">
      <alignment horizontal="left" wrapText="1"/>
    </xf>
    <xf numFmtId="3" fontId="21" fillId="0" borderId="0" xfId="0" applyNumberFormat="1" applyFont="1"/>
    <xf numFmtId="3" fontId="21" fillId="0" borderId="0" xfId="0" applyNumberFormat="1" applyFont="1" applyFill="1" applyBorder="1" applyAlignment="1">
      <alignment horizontal="left"/>
    </xf>
    <xf numFmtId="164" fontId="24" fillId="0" borderId="0" xfId="0" applyNumberFormat="1" applyFont="1" applyFill="1" applyBorder="1" applyAlignment="1">
      <alignment horizontal="left" wrapText="1"/>
    </xf>
    <xf numFmtId="0" fontId="21" fillId="0" borderId="2" xfId="0" applyFont="1" applyBorder="1" applyAlignment="1">
      <alignment horizontal="left" wrapText="1"/>
    </xf>
    <xf numFmtId="164" fontId="21" fillId="0" borderId="2" xfId="0" applyNumberFormat="1" applyFont="1" applyBorder="1"/>
    <xf numFmtId="0" fontId="24" fillId="0" borderId="1" xfId="0" applyFont="1" applyFill="1" applyBorder="1" applyAlignment="1">
      <alignment horizontal="left"/>
    </xf>
    <xf numFmtId="0" fontId="21" fillId="0" borderId="1" xfId="0" applyFont="1" applyBorder="1"/>
    <xf numFmtId="0" fontId="21" fillId="0" borderId="0" xfId="0" applyFont="1" applyBorder="1" applyAlignment="1">
      <alignment horizontal="left" wrapText="1"/>
    </xf>
    <xf numFmtId="3" fontId="21" fillId="0" borderId="0" xfId="0" applyNumberFormat="1" applyFont="1" applyAlignment="1">
      <alignment horizontal="right"/>
    </xf>
    <xf numFmtId="0" fontId="21" fillId="0" borderId="0" xfId="0" applyFont="1" applyBorder="1" applyAlignment="1">
      <alignment horizontal="right"/>
    </xf>
    <xf numFmtId="0" fontId="21" fillId="0" borderId="0" xfId="0" applyFont="1" applyAlignment="1">
      <alignment horizontal="right"/>
    </xf>
    <xf numFmtId="164" fontId="24" fillId="0" borderId="2" xfId="0" applyNumberFormat="1" applyFont="1" applyFill="1" applyBorder="1" applyAlignment="1">
      <alignment horizontal="left" wrapText="1"/>
    </xf>
    <xf numFmtId="0" fontId="21" fillId="0" borderId="2" xfId="0" applyFont="1" applyBorder="1" applyAlignment="1">
      <alignment horizontal="right"/>
    </xf>
    <xf numFmtId="0" fontId="24" fillId="4" borderId="2" xfId="0" applyFont="1" applyFill="1" applyBorder="1" applyAlignment="1">
      <alignment horizontal="left"/>
    </xf>
    <xf numFmtId="0" fontId="21" fillId="4" borderId="2" xfId="0" applyFont="1" applyFill="1" applyBorder="1"/>
    <xf numFmtId="0" fontId="24" fillId="0" borderId="0" xfId="0" applyFont="1"/>
    <xf numFmtId="0" fontId="21" fillId="0" borderId="0" xfId="0" applyFont="1"/>
    <xf numFmtId="164" fontId="21" fillId="0" borderId="0" xfId="0" applyNumberFormat="1" applyFont="1"/>
    <xf numFmtId="165" fontId="21" fillId="0" borderId="0" xfId="0" applyNumberFormat="1" applyFont="1"/>
    <xf numFmtId="3" fontId="24" fillId="0" borderId="2" xfId="0" applyNumberFormat="1" applyFont="1" applyBorder="1"/>
    <xf numFmtId="165" fontId="21" fillId="0" borderId="2" xfId="0" applyNumberFormat="1" applyFont="1" applyBorder="1"/>
    <xf numFmtId="3" fontId="21" fillId="0" borderId="0" xfId="0" applyNumberFormat="1" applyFont="1" applyAlignment="1"/>
    <xf numFmtId="3" fontId="15" fillId="0" borderId="0" xfId="0" applyNumberFormat="1" applyFont="1"/>
    <xf numFmtId="164" fontId="21" fillId="0" borderId="0" xfId="0" applyNumberFormat="1" applyFont="1" applyAlignment="1"/>
    <xf numFmtId="0" fontId="21" fillId="0" borderId="0" xfId="0" applyFont="1" applyAlignment="1"/>
    <xf numFmtId="164" fontId="15" fillId="0" borderId="0" xfId="0" applyNumberFormat="1" applyFont="1"/>
    <xf numFmtId="2" fontId="15" fillId="0" borderId="0" xfId="0" applyNumberFormat="1" applyFont="1"/>
    <xf numFmtId="0" fontId="28" fillId="0" borderId="0" xfId="0" applyFont="1"/>
    <xf numFmtId="0" fontId="23" fillId="0" borderId="0" xfId="0" applyFont="1"/>
    <xf numFmtId="3" fontId="23" fillId="0" borderId="0" xfId="0" applyNumberFormat="1" applyFont="1"/>
    <xf numFmtId="0" fontId="14" fillId="0" borderId="0" xfId="0" applyFont="1"/>
    <xf numFmtId="3" fontId="28" fillId="0" borderId="0" xfId="0" applyNumberFormat="1" applyFont="1"/>
    <xf numFmtId="166" fontId="23" fillId="0" borderId="0" xfId="2" applyNumberFormat="1" applyFont="1"/>
    <xf numFmtId="0" fontId="21" fillId="0" borderId="0" xfId="0" applyFont="1" applyFill="1"/>
    <xf numFmtId="0" fontId="15" fillId="0" borderId="1" xfId="0" applyFont="1" applyFill="1" applyBorder="1"/>
    <xf numFmtId="165" fontId="21" fillId="0" borderId="0" xfId="0" applyNumberFormat="1" applyFont="1" applyFill="1"/>
    <xf numFmtId="0" fontId="21" fillId="0" borderId="0" xfId="0" applyFont="1" applyFill="1" applyBorder="1"/>
    <xf numFmtId="0" fontId="21" fillId="0" borderId="0" xfId="0" applyFont="1" applyFill="1" applyBorder="1" applyAlignment="1">
      <alignment horizontal="right"/>
    </xf>
    <xf numFmtId="0" fontId="15" fillId="0" borderId="3" xfId="0" applyFont="1" applyFill="1" applyBorder="1"/>
    <xf numFmtId="165" fontId="21" fillId="0" borderId="0" xfId="0" applyNumberFormat="1" applyFont="1" applyFill="1" applyBorder="1"/>
    <xf numFmtId="0" fontId="15" fillId="0" borderId="2" xfId="0" applyFont="1" applyFill="1" applyBorder="1"/>
    <xf numFmtId="0" fontId="21" fillId="0" borderId="1" xfId="0" applyFont="1" applyFill="1" applyBorder="1"/>
    <xf numFmtId="0" fontId="14" fillId="0" borderId="0" xfId="0" applyFont="1" applyFill="1"/>
    <xf numFmtId="0" fontId="14" fillId="0" borderId="3" xfId="0" applyFont="1" applyFill="1" applyBorder="1"/>
    <xf numFmtId="0" fontId="29" fillId="0" borderId="0" xfId="0" applyFont="1" applyFill="1"/>
    <xf numFmtId="0" fontId="15" fillId="0" borderId="2" xfId="0" applyFont="1" applyFill="1" applyBorder="1" applyAlignment="1">
      <alignment vertical="center"/>
    </xf>
    <xf numFmtId="0" fontId="15" fillId="0" borderId="0" xfId="0" applyFont="1" applyFill="1" applyAlignment="1">
      <alignment vertical="center"/>
    </xf>
    <xf numFmtId="0" fontId="27" fillId="0" borderId="0" xfId="0" applyFont="1"/>
    <xf numFmtId="0" fontId="21" fillId="0" borderId="0" xfId="0" applyFont="1" applyBorder="1"/>
    <xf numFmtId="0" fontId="21" fillId="0" borderId="0" xfId="0" applyFont="1" applyBorder="1" applyAlignment="1">
      <alignment horizontal="center"/>
    </xf>
    <xf numFmtId="165" fontId="21" fillId="0" borderId="0" xfId="0" applyNumberFormat="1" applyFont="1" applyBorder="1"/>
    <xf numFmtId="0" fontId="21" fillId="0" borderId="0" xfId="0" applyFont="1" applyBorder="1" applyAlignment="1">
      <alignment horizontal="center" wrapText="1"/>
    </xf>
    <xf numFmtId="0" fontId="21" fillId="2" borderId="0" xfId="0" applyFont="1" applyFill="1" applyBorder="1" applyAlignment="1">
      <alignment horizontal="right"/>
    </xf>
    <xf numFmtId="165" fontId="21" fillId="2" borderId="0" xfId="0" applyNumberFormat="1" applyFont="1" applyFill="1" applyBorder="1" applyAlignment="1">
      <alignment horizontal="right"/>
    </xf>
    <xf numFmtId="0" fontId="15" fillId="0" borderId="2" xfId="0" applyFont="1" applyBorder="1"/>
    <xf numFmtId="0" fontId="15" fillId="0" borderId="0" xfId="0" applyFont="1" applyFill="1" applyAlignment="1">
      <alignment vertical="top"/>
    </xf>
    <xf numFmtId="0" fontId="15" fillId="3" borderId="0" xfId="0" applyFont="1" applyFill="1"/>
    <xf numFmtId="0" fontId="15" fillId="3" borderId="0" xfId="0" applyFont="1" applyFill="1" applyBorder="1"/>
    <xf numFmtId="0" fontId="15" fillId="3" borderId="2" xfId="0" applyFont="1" applyFill="1" applyBorder="1"/>
    <xf numFmtId="165" fontId="15" fillId="0" borderId="0" xfId="0" applyNumberFormat="1" applyFont="1"/>
    <xf numFmtId="0" fontId="21" fillId="0" borderId="0" xfId="0" applyFont="1" applyAlignment="1">
      <alignment horizontal="center"/>
    </xf>
    <xf numFmtId="0" fontId="21" fillId="0" borderId="0" xfId="0" applyFont="1" applyAlignment="1">
      <alignment horizontal="left" wrapText="1"/>
    </xf>
    <xf numFmtId="0" fontId="21" fillId="2" borderId="0" xfId="0" applyFont="1" applyFill="1" applyBorder="1"/>
    <xf numFmtId="165" fontId="21" fillId="2" borderId="0" xfId="0" applyNumberFormat="1" applyFont="1" applyFill="1" applyBorder="1"/>
    <xf numFmtId="0" fontId="11" fillId="0" borderId="1" xfId="0" applyFont="1" applyBorder="1"/>
    <xf numFmtId="0" fontId="15" fillId="0" borderId="1" xfId="0" applyFont="1" applyFill="1" applyBorder="1" applyAlignment="1">
      <alignment horizontal="right"/>
    </xf>
    <xf numFmtId="0" fontId="15" fillId="0" borderId="1" xfId="0" applyFont="1" applyFill="1" applyBorder="1" applyAlignment="1">
      <alignment horizontal="right" wrapText="1"/>
    </xf>
    <xf numFmtId="0" fontId="15" fillId="0" borderId="1" xfId="0" applyFont="1" applyBorder="1" applyAlignment="1">
      <alignment horizontal="right"/>
    </xf>
    <xf numFmtId="0" fontId="15" fillId="0" borderId="5" xfId="0" applyFont="1" applyBorder="1" applyAlignment="1">
      <alignment horizontal="right"/>
    </xf>
    <xf numFmtId="3" fontId="11" fillId="0" borderId="0" xfId="0" applyNumberFormat="1" applyFont="1"/>
    <xf numFmtId="3" fontId="15" fillId="0" borderId="3" xfId="0" applyNumberFormat="1" applyFont="1" applyFill="1" applyBorder="1"/>
    <xf numFmtId="0" fontId="15" fillId="0" borderId="0" xfId="0" applyFont="1" applyFill="1" applyBorder="1" applyAlignment="1">
      <alignment wrapText="1"/>
    </xf>
    <xf numFmtId="3" fontId="15" fillId="0" borderId="0" xfId="0" applyNumberFormat="1" applyFont="1" applyFill="1" applyAlignment="1">
      <alignment horizontal="right"/>
    </xf>
    <xf numFmtId="0" fontId="15" fillId="0" borderId="7" xfId="0" applyFont="1" applyBorder="1"/>
    <xf numFmtId="0" fontId="15" fillId="0" borderId="0" xfId="0" quotePrefix="1" applyFont="1" applyFill="1" applyBorder="1" applyAlignment="1">
      <alignment wrapText="1"/>
    </xf>
    <xf numFmtId="3" fontId="15" fillId="0" borderId="0" xfId="0" applyNumberFormat="1" applyFont="1" applyAlignment="1">
      <alignment horizontal="right"/>
    </xf>
    <xf numFmtId="3" fontId="11" fillId="0" borderId="0" xfId="0" applyNumberFormat="1" applyFont="1" applyAlignment="1">
      <alignment horizontal="right"/>
    </xf>
    <xf numFmtId="0" fontId="14" fillId="0" borderId="0" xfId="0" applyFont="1" applyFill="1" applyBorder="1" applyAlignment="1">
      <alignment horizontal="left"/>
    </xf>
    <xf numFmtId="3" fontId="15" fillId="0" borderId="0" xfId="0" applyNumberFormat="1" applyFont="1" applyFill="1"/>
    <xf numFmtId="3" fontId="11" fillId="0" borderId="0" xfId="0" applyNumberFormat="1" applyFont="1" applyFill="1" applyBorder="1"/>
    <xf numFmtId="3" fontId="11" fillId="0" borderId="7" xfId="0" applyNumberFormat="1" applyFont="1" applyFill="1" applyBorder="1"/>
    <xf numFmtId="0" fontId="15" fillId="0" borderId="0" xfId="0" applyFont="1" applyFill="1" applyBorder="1" applyAlignment="1">
      <alignment horizontal="left"/>
    </xf>
    <xf numFmtId="3" fontId="14" fillId="0" borderId="0" xfId="0" applyNumberFormat="1" applyFont="1" applyFill="1" applyBorder="1" applyAlignment="1">
      <alignment horizontal="right"/>
    </xf>
    <xf numFmtId="3" fontId="14" fillId="0" borderId="2" xfId="0" applyNumberFormat="1" applyFont="1" applyFill="1" applyBorder="1" applyAlignment="1">
      <alignment horizontal="right"/>
    </xf>
    <xf numFmtId="3" fontId="14" fillId="0" borderId="11" xfId="0" applyNumberFormat="1" applyFont="1" applyFill="1" applyBorder="1" applyAlignment="1">
      <alignment horizontal="right"/>
    </xf>
    <xf numFmtId="0" fontId="15" fillId="0" borderId="0" xfId="0" applyFont="1" applyAlignment="1">
      <alignment wrapText="1"/>
    </xf>
    <xf numFmtId="0" fontId="14" fillId="0" borderId="0" xfId="0" applyFont="1" applyFill="1" applyBorder="1" applyAlignment="1">
      <alignment wrapText="1"/>
    </xf>
    <xf numFmtId="0" fontId="14" fillId="0" borderId="0" xfId="0" applyFont="1" applyBorder="1" applyAlignment="1">
      <alignment horizontal="left" wrapText="1"/>
    </xf>
    <xf numFmtId="0" fontId="14" fillId="0" borderId="0" xfId="5" applyFont="1" applyFill="1" applyBorder="1"/>
    <xf numFmtId="3" fontId="11" fillId="0" borderId="3" xfId="6" applyNumberFormat="1" applyFont="1" applyBorder="1"/>
    <xf numFmtId="3" fontId="11" fillId="0" borderId="0" xfId="6" applyNumberFormat="1" applyFont="1" applyBorder="1"/>
    <xf numFmtId="3" fontId="12" fillId="0" borderId="0" xfId="6" applyNumberFormat="1" applyFont="1" applyBorder="1"/>
    <xf numFmtId="0" fontId="14" fillId="0" borderId="3" xfId="5" applyFont="1" applyFill="1" applyBorder="1" applyAlignment="1">
      <alignment horizontal="left" wrapText="1"/>
    </xf>
    <xf numFmtId="3" fontId="14" fillId="0" borderId="12" xfId="5" applyNumberFormat="1" applyFont="1" applyFill="1" applyBorder="1"/>
    <xf numFmtId="3" fontId="12" fillId="0" borderId="1" xfId="6" applyNumberFormat="1" applyFont="1" applyBorder="1"/>
    <xf numFmtId="3" fontId="11" fillId="0" borderId="3" xfId="6" applyNumberFormat="1" applyFont="1" applyBorder="1" applyAlignment="1">
      <alignment horizontal="right"/>
    </xf>
    <xf numFmtId="165" fontId="13" fillId="5" borderId="0" xfId="6" applyNumberFormat="1" applyFont="1" applyFill="1"/>
    <xf numFmtId="165" fontId="11" fillId="0" borderId="3" xfId="6" applyNumberFormat="1" applyFont="1" applyBorder="1"/>
    <xf numFmtId="165" fontId="12" fillId="0" borderId="0" xfId="6" applyNumberFormat="1" applyFont="1"/>
    <xf numFmtId="165" fontId="11" fillId="0" borderId="0" xfId="6" applyNumberFormat="1" applyFont="1" applyBorder="1"/>
    <xf numFmtId="165" fontId="12" fillId="0" borderId="0" xfId="6" applyNumberFormat="1" applyFont="1" applyBorder="1"/>
    <xf numFmtId="165" fontId="11" fillId="0" borderId="0" xfId="6" applyNumberFormat="1" applyFont="1" applyAlignment="1">
      <alignment horizontal="right"/>
    </xf>
    <xf numFmtId="165" fontId="11" fillId="0" borderId="3" xfId="6" applyNumberFormat="1" applyFont="1" applyBorder="1" applyAlignment="1">
      <alignment horizontal="right"/>
    </xf>
    <xf numFmtId="165" fontId="12" fillId="0" borderId="1" xfId="6" applyNumberFormat="1" applyFont="1" applyBorder="1"/>
    <xf numFmtId="165" fontId="14" fillId="0" borderId="12" xfId="5" applyNumberFormat="1" applyFont="1" applyFill="1" applyBorder="1"/>
    <xf numFmtId="166" fontId="11" fillId="0" borderId="3" xfId="6" applyNumberFormat="1" applyFont="1" applyBorder="1"/>
    <xf numFmtId="166" fontId="11" fillId="0" borderId="0" xfId="6" applyNumberFormat="1" applyFont="1"/>
    <xf numFmtId="166" fontId="12" fillId="0" borderId="0" xfId="6" applyNumberFormat="1" applyFont="1"/>
    <xf numFmtId="166" fontId="11" fillId="0" borderId="0" xfId="6" applyNumberFormat="1" applyFont="1" applyBorder="1"/>
    <xf numFmtId="166" fontId="12" fillId="0" borderId="0" xfId="6" applyNumberFormat="1" applyFont="1" applyBorder="1"/>
    <xf numFmtId="166" fontId="11" fillId="0" borderId="0" xfId="6" applyNumberFormat="1" applyFont="1" applyAlignment="1">
      <alignment horizontal="right"/>
    </xf>
    <xf numFmtId="166" fontId="11" fillId="0" borderId="3" xfId="6" applyNumberFormat="1" applyFont="1" applyBorder="1" applyAlignment="1">
      <alignment horizontal="right"/>
    </xf>
    <xf numFmtId="166" fontId="12" fillId="0" borderId="1" xfId="6" applyNumberFormat="1" applyFont="1" applyBorder="1" applyAlignment="1">
      <alignment horizontal="right"/>
    </xf>
    <xf numFmtId="166" fontId="12" fillId="0" borderId="1" xfId="6" applyNumberFormat="1" applyFont="1" applyBorder="1"/>
    <xf numFmtId="166" fontId="14" fillId="0" borderId="12" xfId="5" applyNumberFormat="1" applyFont="1" applyFill="1" applyBorder="1"/>
    <xf numFmtId="0" fontId="14" fillId="0" borderId="1" xfId="0" applyFont="1" applyFill="1" applyBorder="1" applyAlignment="1">
      <alignment horizontal="right" wrapText="1"/>
    </xf>
    <xf numFmtId="0" fontId="14" fillId="0" borderId="1" xfId="0" applyFont="1" applyFill="1" applyBorder="1" applyAlignment="1">
      <alignment horizontal="right"/>
    </xf>
    <xf numFmtId="0" fontId="14" fillId="0" borderId="1" xfId="0" applyFont="1" applyFill="1" applyBorder="1" applyAlignment="1">
      <alignment horizontal="left" wrapText="1"/>
    </xf>
    <xf numFmtId="165" fontId="15" fillId="0" borderId="0" xfId="0" applyNumberFormat="1" applyFont="1" applyFill="1"/>
    <xf numFmtId="0" fontId="15" fillId="0" borderId="2" xfId="0" applyFont="1" applyFill="1" applyBorder="1" applyAlignment="1">
      <alignment horizontal="center" vertical="top" wrapText="1" readingOrder="1"/>
    </xf>
    <xf numFmtId="165" fontId="15" fillId="0" borderId="2" xfId="0" applyNumberFormat="1" applyFont="1" applyFill="1" applyBorder="1"/>
    <xf numFmtId="165" fontId="15" fillId="0" borderId="2" xfId="0" applyNumberFormat="1" applyFont="1" applyFill="1" applyBorder="1" applyAlignment="1">
      <alignment horizontal="right"/>
    </xf>
    <xf numFmtId="0" fontId="15" fillId="0" borderId="2" xfId="0" applyFont="1" applyFill="1" applyBorder="1" applyAlignment="1">
      <alignment horizontal="center" vertical="center" wrapText="1" readingOrder="1"/>
    </xf>
    <xf numFmtId="0" fontId="15" fillId="0" borderId="2" xfId="0" applyFont="1" applyFill="1" applyBorder="1" applyAlignment="1">
      <alignment horizontal="right" vertical="center"/>
    </xf>
    <xf numFmtId="165" fontId="15" fillId="0" borderId="2" xfId="0" applyNumberFormat="1" applyFont="1" applyFill="1" applyBorder="1" applyAlignment="1">
      <alignment vertical="center"/>
    </xf>
    <xf numFmtId="0" fontId="15" fillId="0" borderId="0" xfId="0" applyFont="1" applyFill="1" applyBorder="1" applyAlignment="1">
      <alignment horizontal="right"/>
    </xf>
    <xf numFmtId="0" fontId="14" fillId="0" borderId="0" xfId="0" applyFont="1" applyFill="1" applyBorder="1" applyAlignment="1">
      <alignment horizontal="center" wrapText="1"/>
    </xf>
    <xf numFmtId="0" fontId="14" fillId="0" borderId="0" xfId="0" applyFont="1" applyFill="1" applyBorder="1" applyAlignment="1">
      <alignment horizontal="right"/>
    </xf>
    <xf numFmtId="0" fontId="14" fillId="0" borderId="2" xfId="0" applyFont="1" applyFill="1" applyBorder="1" applyAlignment="1">
      <alignment horizontal="center" vertical="top" wrapText="1" readingOrder="1"/>
    </xf>
    <xf numFmtId="165" fontId="14" fillId="0" borderId="2" xfId="0" applyNumberFormat="1" applyFont="1" applyFill="1" applyBorder="1"/>
    <xf numFmtId="165" fontId="14" fillId="0" borderId="2" xfId="0" applyNumberFormat="1" applyFont="1" applyFill="1" applyBorder="1" applyAlignment="1">
      <alignment horizontal="right"/>
    </xf>
    <xf numFmtId="0" fontId="14" fillId="0" borderId="2" xfId="0" applyFont="1" applyFill="1" applyBorder="1" applyAlignment="1">
      <alignment horizontal="right"/>
    </xf>
    <xf numFmtId="0" fontId="18" fillId="0" borderId="0" xfId="0" applyFont="1" applyFill="1"/>
    <xf numFmtId="3" fontId="15" fillId="0" borderId="3" xfId="0" applyNumberFormat="1" applyFont="1" applyFill="1" applyBorder="1" applyAlignment="1">
      <alignment horizontal="right" wrapText="1"/>
    </xf>
    <xf numFmtId="3" fontId="15" fillId="0" borderId="0" xfId="0" applyNumberFormat="1" applyFont="1" applyFill="1" applyBorder="1" applyAlignment="1">
      <alignment horizontal="right" wrapText="1"/>
    </xf>
    <xf numFmtId="165" fontId="14" fillId="0" borderId="0" xfId="0" applyNumberFormat="1" applyFont="1" applyFill="1" applyBorder="1"/>
    <xf numFmtId="3" fontId="14" fillId="0" borderId="0" xfId="0" applyNumberFormat="1" applyFont="1" applyFill="1"/>
    <xf numFmtId="3" fontId="14" fillId="0" borderId="0" xfId="0" applyNumberFormat="1" applyFont="1" applyFill="1" applyBorder="1"/>
    <xf numFmtId="165" fontId="14" fillId="0" borderId="0" xfId="0" applyNumberFormat="1" applyFont="1" applyFill="1"/>
    <xf numFmtId="165" fontId="14" fillId="0" borderId="0" xfId="0" applyNumberFormat="1" applyFont="1" applyFill="1" applyBorder="1" applyAlignment="1">
      <alignment horizontal="right"/>
    </xf>
    <xf numFmtId="0" fontId="14" fillId="0" borderId="3" xfId="0" applyFont="1" applyFill="1" applyBorder="1" applyAlignment="1">
      <alignment horizontal="right" wrapText="1"/>
    </xf>
    <xf numFmtId="3" fontId="14" fillId="0" borderId="3" xfId="0" applyNumberFormat="1" applyFont="1" applyFill="1" applyBorder="1"/>
    <xf numFmtId="0" fontId="15" fillId="0" borderId="2" xfId="0" applyFont="1" applyFill="1" applyBorder="1" applyAlignment="1">
      <alignment horizontal="center" wrapText="1"/>
    </xf>
    <xf numFmtId="0" fontId="14" fillId="0" borderId="0" xfId="0" applyFont="1" applyFill="1" applyBorder="1" applyAlignment="1"/>
    <xf numFmtId="165" fontId="15" fillId="0" borderId="0" xfId="0" applyNumberFormat="1" applyFont="1" applyFill="1" applyBorder="1" applyAlignment="1">
      <alignment horizontal="right" wrapText="1"/>
    </xf>
    <xf numFmtId="164" fontId="15" fillId="0" borderId="0" xfId="0" applyNumberFormat="1" applyFont="1" applyFill="1" applyBorder="1"/>
    <xf numFmtId="164" fontId="15" fillId="0" borderId="2" xfId="0" applyNumberFormat="1" applyFont="1" applyFill="1" applyBorder="1"/>
    <xf numFmtId="165" fontId="15" fillId="0" borderId="0" xfId="0" applyNumberFormat="1" applyFont="1" applyFill="1" applyBorder="1"/>
    <xf numFmtId="0" fontId="14" fillId="0" borderId="1" xfId="0" applyFont="1" applyFill="1" applyBorder="1" applyAlignment="1">
      <alignment horizontal="center" wrapText="1"/>
    </xf>
    <xf numFmtId="0" fontId="14" fillId="0" borderId="2" xfId="0" applyFont="1" applyFill="1" applyBorder="1" applyAlignment="1">
      <alignment horizontal="center" wrapText="1"/>
    </xf>
    <xf numFmtId="0" fontId="18" fillId="0" borderId="0" xfId="0" applyFont="1" applyFill="1" applyBorder="1" applyAlignment="1">
      <alignment horizontal="left"/>
    </xf>
    <xf numFmtId="0" fontId="14" fillId="0" borderId="1" xfId="0" applyFont="1" applyBorder="1"/>
    <xf numFmtId="0" fontId="14" fillId="0" borderId="0" xfId="0" applyFont="1" applyBorder="1" applyAlignment="1">
      <alignment horizontal="center" wrapText="1"/>
    </xf>
    <xf numFmtId="0" fontId="15" fillId="0" borderId="3" xfId="0" applyFont="1" applyBorder="1"/>
    <xf numFmtId="0" fontId="14" fillId="0" borderId="0" xfId="0" applyFont="1" applyAlignment="1">
      <alignment horizontal="right" wrapText="1"/>
    </xf>
    <xf numFmtId="1" fontId="14" fillId="0" borderId="0" xfId="0" applyNumberFormat="1" applyFont="1" applyFill="1" applyBorder="1" applyAlignment="1">
      <alignment horizontal="right" wrapText="1"/>
    </xf>
    <xf numFmtId="1" fontId="14" fillId="0" borderId="0" xfId="0" applyNumberFormat="1" applyFont="1" applyFill="1" applyBorder="1"/>
    <xf numFmtId="0" fontId="15" fillId="0" borderId="0" xfId="0" applyFont="1" applyBorder="1" applyAlignment="1">
      <alignment horizontal="center" wrapText="1"/>
    </xf>
    <xf numFmtId="0" fontId="15" fillId="0" borderId="0" xfId="0" applyFont="1" applyAlignment="1">
      <alignment horizontal="right" wrapText="1"/>
    </xf>
    <xf numFmtId="1" fontId="15" fillId="0" borderId="0" xfId="0" applyNumberFormat="1" applyFont="1" applyFill="1" applyBorder="1"/>
    <xf numFmtId="0" fontId="14" fillId="0" borderId="0" xfId="0" applyFont="1" applyFill="1" applyAlignment="1"/>
    <xf numFmtId="0" fontId="15" fillId="0" borderId="0" xfId="0" applyFont="1" applyFill="1" applyAlignment="1"/>
    <xf numFmtId="0" fontId="15" fillId="0" borderId="2" xfId="0" applyFont="1" applyBorder="1" applyAlignment="1">
      <alignment horizontal="center" vertical="top" wrapText="1" readingOrder="1"/>
    </xf>
    <xf numFmtId="0" fontId="15" fillId="0" borderId="0" xfId="0" applyFont="1" applyBorder="1" applyAlignment="1">
      <alignment horizontal="right" wrapText="1"/>
    </xf>
    <xf numFmtId="165" fontId="15" fillId="0" borderId="2" xfId="0" applyNumberFormat="1" applyFont="1" applyBorder="1" applyAlignment="1">
      <alignment horizontal="right" wrapText="1"/>
    </xf>
    <xf numFmtId="0" fontId="15" fillId="0" borderId="2" xfId="0" applyFont="1" applyBorder="1" applyAlignment="1">
      <alignment horizontal="right" wrapText="1"/>
    </xf>
    <xf numFmtId="165" fontId="15" fillId="0" borderId="2" xfId="0" applyNumberFormat="1" applyFont="1" applyFill="1" applyBorder="1" applyAlignment="1">
      <alignment horizontal="right" wrapText="1"/>
    </xf>
    <xf numFmtId="165" fontId="15" fillId="0" borderId="0" xfId="0" applyNumberFormat="1" applyFont="1" applyBorder="1"/>
    <xf numFmtId="165" fontId="15" fillId="0" borderId="2" xfId="0" applyNumberFormat="1" applyFont="1" applyBorder="1"/>
    <xf numFmtId="0" fontId="15" fillId="0" borderId="1" xfId="0" applyFont="1" applyBorder="1" applyAlignment="1">
      <alignment horizontal="right" wrapText="1"/>
    </xf>
    <xf numFmtId="165" fontId="15" fillId="0" borderId="1" xfId="0" applyNumberFormat="1" applyFont="1" applyFill="1" applyBorder="1" applyAlignment="1">
      <alignment horizontal="right" wrapText="1"/>
    </xf>
    <xf numFmtId="165" fontId="15" fillId="0" borderId="1" xfId="0" applyNumberFormat="1" applyFont="1" applyFill="1" applyBorder="1"/>
    <xf numFmtId="165" fontId="15" fillId="0" borderId="1" xfId="0" applyNumberFormat="1" applyFont="1" applyBorder="1"/>
    <xf numFmtId="0" fontId="15" fillId="3" borderId="0" xfId="0" applyFont="1" applyFill="1" applyBorder="1" applyAlignment="1">
      <alignment horizontal="right" wrapText="1"/>
    </xf>
    <xf numFmtId="165" fontId="15" fillId="3" borderId="0" xfId="0" applyNumberFormat="1" applyFont="1" applyFill="1" applyBorder="1" applyAlignment="1">
      <alignment horizontal="right" wrapText="1"/>
    </xf>
    <xf numFmtId="165" fontId="15" fillId="3" borderId="0" xfId="0" applyNumberFormat="1" applyFont="1" applyFill="1" applyBorder="1"/>
    <xf numFmtId="1" fontId="15" fillId="3" borderId="0" xfId="0" applyNumberFormat="1" applyFont="1" applyFill="1" applyBorder="1"/>
    <xf numFmtId="0" fontId="14" fillId="3" borderId="0" xfId="0" applyFont="1" applyFill="1" applyBorder="1" applyAlignment="1">
      <alignment horizontal="right" wrapText="1"/>
    </xf>
    <xf numFmtId="165" fontId="14" fillId="3" borderId="0" xfId="0" applyNumberFormat="1" applyFont="1" applyFill="1" applyBorder="1" applyAlignment="1">
      <alignment horizontal="right" wrapText="1"/>
    </xf>
    <xf numFmtId="165" fontId="14" fillId="3" borderId="0" xfId="0" applyNumberFormat="1" applyFont="1" applyFill="1" applyBorder="1"/>
    <xf numFmtId="1" fontId="14" fillId="3" borderId="0" xfId="0" applyNumberFormat="1" applyFont="1" applyFill="1" applyBorder="1"/>
    <xf numFmtId="165" fontId="14" fillId="0" borderId="0" xfId="0" applyNumberFormat="1" applyFont="1"/>
    <xf numFmtId="0" fontId="15" fillId="3" borderId="2" xfId="0" applyFont="1" applyFill="1" applyBorder="1" applyAlignment="1">
      <alignment horizontal="right" wrapText="1"/>
    </xf>
    <xf numFmtId="165" fontId="15" fillId="3" borderId="2" xfId="0" applyNumberFormat="1" applyFont="1" applyFill="1" applyBorder="1" applyAlignment="1">
      <alignment horizontal="right" wrapText="1"/>
    </xf>
    <xf numFmtId="165" fontId="15" fillId="3" borderId="2" xfId="0" applyNumberFormat="1" applyFont="1" applyFill="1" applyBorder="1"/>
    <xf numFmtId="0" fontId="14" fillId="0" borderId="0" xfId="0" applyFont="1" applyBorder="1"/>
    <xf numFmtId="1" fontId="15" fillId="0" borderId="0" xfId="0" applyNumberFormat="1" applyFont="1"/>
    <xf numFmtId="0" fontId="14" fillId="0" borderId="2" xfId="0" applyFont="1" applyBorder="1" applyAlignment="1">
      <alignment horizontal="center" vertical="top" wrapText="1" readingOrder="1"/>
    </xf>
    <xf numFmtId="165" fontId="14" fillId="0" borderId="2" xfId="0" applyNumberFormat="1" applyFont="1" applyBorder="1"/>
    <xf numFmtId="0" fontId="18" fillId="0" borderId="0" xfId="0" applyFont="1" applyAlignment="1"/>
    <xf numFmtId="9" fontId="15" fillId="0" borderId="0" xfId="2" applyFont="1"/>
    <xf numFmtId="0" fontId="4" fillId="0" borderId="0" xfId="0" applyFont="1"/>
    <xf numFmtId="0" fontId="5" fillId="0" borderId="1" xfId="0" applyFont="1" applyFill="1" applyBorder="1" applyAlignment="1">
      <alignment horizontal="right" wrapText="1"/>
    </xf>
    <xf numFmtId="0" fontId="5" fillId="0" borderId="1" xfId="0" applyFont="1" applyBorder="1"/>
    <xf numFmtId="0" fontId="5" fillId="0" borderId="0" xfId="0" applyFont="1" applyFill="1" applyBorder="1" applyAlignment="1">
      <alignment horizontal="left" wrapText="1"/>
    </xf>
    <xf numFmtId="0" fontId="5" fillId="0" borderId="0" xfId="0" applyFont="1" applyBorder="1"/>
    <xf numFmtId="0" fontId="4" fillId="0" borderId="0" xfId="0" applyFont="1" applyBorder="1" applyAlignment="1">
      <alignment horizontal="center" wrapText="1"/>
    </xf>
    <xf numFmtId="3" fontId="4" fillId="0" borderId="0" xfId="0" applyNumberFormat="1" applyFont="1"/>
    <xf numFmtId="165" fontId="4" fillId="0" borderId="0" xfId="0" applyNumberFormat="1" applyFont="1"/>
    <xf numFmtId="0" fontId="4" fillId="0" borderId="0" xfId="0" applyFont="1" applyBorder="1" applyAlignment="1">
      <alignment horizontal="center"/>
    </xf>
    <xf numFmtId="165" fontId="4" fillId="0" borderId="2" xfId="0" applyNumberFormat="1" applyFont="1" applyBorder="1"/>
    <xf numFmtId="0" fontId="5" fillId="0" borderId="3" xfId="0" applyFont="1" applyBorder="1" applyAlignment="1">
      <alignment horizontal="left" wrapText="1"/>
    </xf>
    <xf numFmtId="0" fontId="4" fillId="3" borderId="3" xfId="0" applyFont="1" applyFill="1" applyBorder="1"/>
    <xf numFmtId="0" fontId="4" fillId="0" borderId="3" xfId="0" applyFont="1" applyBorder="1"/>
    <xf numFmtId="0" fontId="4" fillId="3" borderId="0" xfId="0" applyFont="1" applyFill="1"/>
    <xf numFmtId="0" fontId="4" fillId="0" borderId="2" xfId="0" applyFont="1" applyBorder="1" applyAlignment="1">
      <alignment horizontal="center"/>
    </xf>
    <xf numFmtId="0" fontId="4" fillId="3" borderId="2" xfId="0" applyFont="1" applyFill="1" applyBorder="1"/>
    <xf numFmtId="0" fontId="4" fillId="0" borderId="2" xfId="0" applyFont="1" applyBorder="1"/>
    <xf numFmtId="0" fontId="30" fillId="0" borderId="0" xfId="0" applyFont="1"/>
    <xf numFmtId="0" fontId="4" fillId="0" borderId="0" xfId="0" applyFont="1" applyAlignment="1">
      <alignment vertical="center"/>
    </xf>
    <xf numFmtId="0" fontId="4" fillId="0" borderId="0" xfId="0" applyFont="1" applyAlignment="1">
      <alignment wrapText="1"/>
    </xf>
    <xf numFmtId="3" fontId="4" fillId="0" borderId="0" xfId="0" applyNumberFormat="1" applyFont="1" applyBorder="1"/>
    <xf numFmtId="0" fontId="4" fillId="0" borderId="2" xfId="0" applyFont="1" applyBorder="1" applyAlignment="1">
      <alignment horizontal="center" vertical="center" readingOrder="1"/>
    </xf>
    <xf numFmtId="164" fontId="4" fillId="0" borderId="2" xfId="0" applyNumberFormat="1" applyFont="1" applyBorder="1"/>
    <xf numFmtId="165" fontId="15" fillId="0" borderId="2" xfId="0" applyNumberFormat="1" applyFont="1" applyFill="1" applyBorder="1" applyAlignment="1">
      <alignment vertical="top"/>
    </xf>
    <xf numFmtId="0" fontId="14" fillId="0" borderId="3" xfId="0" applyFont="1" applyFill="1" applyBorder="1" applyAlignment="1">
      <alignment horizontal="left"/>
    </xf>
    <xf numFmtId="0" fontId="18" fillId="0" borderId="0" xfId="0" applyFont="1"/>
    <xf numFmtId="165" fontId="15" fillId="0" borderId="0" xfId="0" applyNumberFormat="1" applyFont="1" applyBorder="1" applyAlignment="1">
      <alignment horizontal="right" wrapText="1"/>
    </xf>
    <xf numFmtId="0" fontId="14" fillId="6" borderId="1" xfId="0" applyFont="1" applyFill="1" applyBorder="1" applyAlignment="1">
      <alignment horizontal="right" wrapText="1"/>
    </xf>
    <xf numFmtId="0" fontId="15" fillId="6" borderId="1" xfId="0" applyFont="1" applyFill="1" applyBorder="1"/>
    <xf numFmtId="0" fontId="15" fillId="6" borderId="0" xfId="0" applyFont="1" applyFill="1"/>
    <xf numFmtId="165" fontId="15" fillId="0" borderId="0" xfId="0" applyNumberFormat="1" applyFont="1" applyFill="1" applyAlignment="1">
      <alignment horizontal="right"/>
    </xf>
    <xf numFmtId="0" fontId="14" fillId="0" borderId="1" xfId="0" applyFont="1" applyFill="1" applyBorder="1" applyAlignment="1">
      <alignment horizontal="center"/>
    </xf>
    <xf numFmtId="0" fontId="14" fillId="6" borderId="1" xfId="0" applyFont="1" applyFill="1" applyBorder="1"/>
    <xf numFmtId="3" fontId="15" fillId="0" borderId="0" xfId="0" applyNumberFormat="1" applyFont="1" applyFill="1" applyAlignment="1"/>
    <xf numFmtId="0" fontId="5" fillId="6" borderId="1" xfId="0" applyFont="1" applyFill="1" applyBorder="1"/>
    <xf numFmtId="0" fontId="4" fillId="0" borderId="0" xfId="0" applyFont="1" applyFill="1"/>
    <xf numFmtId="3" fontId="4" fillId="0" borderId="0" xfId="0" applyNumberFormat="1" applyFont="1" applyFill="1"/>
    <xf numFmtId="165" fontId="4" fillId="0" borderId="2" xfId="0" applyNumberFormat="1" applyFont="1" applyFill="1" applyBorder="1"/>
    <xf numFmtId="164" fontId="11" fillId="0" borderId="3" xfId="6" applyNumberFormat="1" applyFont="1" applyBorder="1"/>
    <xf numFmtId="164" fontId="11" fillId="0" borderId="0" xfId="6" applyNumberFormat="1" applyFont="1"/>
    <xf numFmtId="164" fontId="12" fillId="0" borderId="0" xfId="6" applyNumberFormat="1" applyFont="1"/>
    <xf numFmtId="164" fontId="11" fillId="0" borderId="0" xfId="6" applyNumberFormat="1" applyFont="1" applyBorder="1"/>
    <xf numFmtId="164" fontId="12" fillId="0" borderId="0" xfId="6" applyNumberFormat="1" applyFont="1" applyBorder="1"/>
    <xf numFmtId="164" fontId="11" fillId="0" borderId="0" xfId="6" applyNumberFormat="1" applyFont="1" applyAlignment="1">
      <alignment horizontal="right"/>
    </xf>
    <xf numFmtId="164" fontId="11" fillId="0" borderId="3" xfId="6" applyNumberFormat="1" applyFont="1" applyBorder="1" applyAlignment="1">
      <alignment horizontal="right"/>
    </xf>
    <xf numFmtId="164" fontId="12" fillId="0" borderId="1" xfId="6" applyNumberFormat="1" applyFont="1" applyBorder="1"/>
    <xf numFmtId="164" fontId="14" fillId="0" borderId="12" xfId="5" applyNumberFormat="1" applyFont="1" applyFill="1" applyBorder="1"/>
    <xf numFmtId="166" fontId="12" fillId="0" borderId="0" xfId="6" applyNumberFormat="1" applyFont="1" applyAlignment="1">
      <alignment horizontal="right"/>
    </xf>
    <xf numFmtId="166" fontId="11" fillId="0" borderId="0" xfId="6" applyNumberFormat="1" applyFont="1" applyBorder="1" applyAlignment="1">
      <alignment horizontal="right"/>
    </xf>
    <xf numFmtId="166" fontId="12" fillId="0" borderId="0" xfId="6" applyNumberFormat="1" applyFont="1" applyBorder="1" applyAlignment="1">
      <alignment horizontal="right"/>
    </xf>
    <xf numFmtId="164" fontId="11" fillId="0" borderId="0" xfId="6" applyNumberFormat="1" applyFont="1" applyBorder="1" applyAlignment="1">
      <alignment horizontal="right"/>
    </xf>
    <xf numFmtId="164" fontId="12" fillId="0" borderId="0" xfId="6" applyNumberFormat="1" applyFont="1" applyBorder="1" applyAlignment="1">
      <alignment horizontal="right"/>
    </xf>
    <xf numFmtId="0" fontId="15" fillId="0" borderId="0" xfId="0" applyFont="1" applyAlignment="1"/>
    <xf numFmtId="0" fontId="15" fillId="0" borderId="0" xfId="0" applyFont="1" applyAlignment="1">
      <alignment horizontal="left"/>
    </xf>
    <xf numFmtId="166" fontId="15" fillId="0" borderId="0" xfId="2" applyNumberFormat="1" applyFont="1"/>
    <xf numFmtId="3" fontId="27" fillId="0" borderId="0" xfId="0" applyNumberFormat="1" applyFont="1"/>
    <xf numFmtId="0" fontId="21" fillId="5" borderId="0" xfId="0" applyFont="1" applyFill="1" applyBorder="1" applyAlignment="1">
      <alignment horizontal="center" wrapText="1"/>
    </xf>
    <xf numFmtId="0" fontId="12" fillId="0" borderId="0" xfId="6" applyFont="1" applyAlignment="1">
      <alignment horizontal="right"/>
    </xf>
    <xf numFmtId="0" fontId="13" fillId="5" borderId="0" xfId="6" applyFont="1" applyFill="1" applyAlignment="1">
      <alignment horizontal="right"/>
    </xf>
    <xf numFmtId="3" fontId="12" fillId="0" borderId="0" xfId="6" applyNumberFormat="1" applyFont="1" applyAlignment="1">
      <alignment horizontal="right"/>
    </xf>
    <xf numFmtId="3" fontId="11" fillId="0" borderId="0" xfId="6" applyNumberFormat="1" applyFont="1" applyBorder="1" applyAlignment="1">
      <alignment horizontal="right"/>
    </xf>
    <xf numFmtId="3" fontId="12" fillId="0" borderId="0" xfId="6" applyNumberFormat="1" applyFont="1" applyBorder="1" applyAlignment="1">
      <alignment horizontal="right"/>
    </xf>
    <xf numFmtId="3" fontId="12" fillId="0" borderId="1" xfId="6" applyNumberFormat="1" applyFont="1" applyBorder="1" applyAlignment="1">
      <alignment horizontal="right"/>
    </xf>
    <xf numFmtId="3" fontId="14" fillId="0" borderId="12" xfId="5" applyNumberFormat="1" applyFont="1" applyFill="1" applyBorder="1" applyAlignment="1">
      <alignment horizontal="right"/>
    </xf>
    <xf numFmtId="0" fontId="11" fillId="0" borderId="0" xfId="6" applyFont="1" applyAlignment="1">
      <alignment horizontal="right"/>
    </xf>
    <xf numFmtId="164" fontId="12" fillId="0" borderId="0" xfId="6" applyNumberFormat="1" applyFont="1" applyAlignment="1">
      <alignment horizontal="right"/>
    </xf>
    <xf numFmtId="164" fontId="12" fillId="0" borderId="1" xfId="6" applyNumberFormat="1" applyFont="1" applyBorder="1" applyAlignment="1">
      <alignment horizontal="right"/>
    </xf>
    <xf numFmtId="164" fontId="14" fillId="0" borderId="12" xfId="5" applyNumberFormat="1" applyFont="1" applyFill="1" applyBorder="1" applyAlignment="1">
      <alignment horizontal="right"/>
    </xf>
    <xf numFmtId="165" fontId="13" fillId="5" borderId="0" xfId="6" applyNumberFormat="1" applyFont="1" applyFill="1" applyAlignment="1">
      <alignment horizontal="right"/>
    </xf>
    <xf numFmtId="166" fontId="14" fillId="0" borderId="12" xfId="5" applyNumberFormat="1" applyFont="1" applyFill="1" applyBorder="1" applyAlignment="1">
      <alignment horizontal="right"/>
    </xf>
    <xf numFmtId="3" fontId="15" fillId="0" borderId="0" xfId="0" applyNumberFormat="1" applyFont="1" applyFill="1" applyBorder="1" applyAlignment="1">
      <alignment horizontal="center" vertical="center"/>
    </xf>
    <xf numFmtId="0" fontId="14" fillId="0" borderId="0" xfId="0" applyFont="1" applyFill="1" applyBorder="1" applyAlignment="1">
      <alignment wrapText="1"/>
    </xf>
    <xf numFmtId="0" fontId="15" fillId="0" borderId="0" xfId="0" applyFont="1" applyFill="1" applyAlignment="1">
      <alignment wrapText="1"/>
    </xf>
    <xf numFmtId="0" fontId="14" fillId="0" borderId="0" xfId="0" applyFont="1" applyBorder="1" applyAlignment="1">
      <alignment horizontal="left" wrapText="1"/>
    </xf>
    <xf numFmtId="0" fontId="15" fillId="0" borderId="0" xfId="0" applyFont="1" applyAlignment="1"/>
    <xf numFmtId="0" fontId="14" fillId="0" borderId="4" xfId="0" applyFont="1" applyBorder="1" applyAlignment="1">
      <alignment horizontal="center" wrapText="1"/>
    </xf>
    <xf numFmtId="0" fontId="14" fillId="0" borderId="1" xfId="0" applyFont="1" applyBorder="1" applyAlignment="1">
      <alignment horizontal="center" wrapText="1"/>
    </xf>
    <xf numFmtId="3" fontId="15" fillId="0" borderId="0" xfId="0" applyNumberFormat="1" applyFont="1" applyFill="1" applyBorder="1" applyAlignment="1">
      <alignment horizontal="center" vertical="center" wrapText="1"/>
    </xf>
    <xf numFmtId="0" fontId="15" fillId="0" borderId="0" xfId="0" applyFont="1" applyBorder="1" applyAlignment="1">
      <alignment horizontal="left"/>
    </xf>
    <xf numFmtId="0" fontId="18" fillId="0" borderId="0" xfId="0" applyFont="1" applyAlignment="1">
      <alignment horizontal="left" wrapText="1"/>
    </xf>
    <xf numFmtId="0" fontId="14" fillId="0" borderId="4" xfId="0" applyFont="1" applyBorder="1" applyAlignment="1">
      <alignment horizontal="center"/>
    </xf>
    <xf numFmtId="0" fontId="14" fillId="0" borderId="1" xfId="0" applyFont="1" applyBorder="1" applyAlignment="1">
      <alignment horizontal="center"/>
    </xf>
    <xf numFmtId="0" fontId="0" fillId="0" borderId="5" xfId="0" applyBorder="1" applyAlignment="1"/>
    <xf numFmtId="3" fontId="15" fillId="0" borderId="0" xfId="0" applyNumberFormat="1" applyFont="1" applyBorder="1" applyAlignment="1">
      <alignment horizontal="center" vertical="center"/>
    </xf>
    <xf numFmtId="0" fontId="14" fillId="0" borderId="2" xfId="0" applyFont="1" applyFill="1" applyBorder="1" applyAlignment="1">
      <alignment wrapText="1"/>
    </xf>
    <xf numFmtId="0" fontId="15" fillId="0" borderId="2" xfId="0" applyFont="1" applyBorder="1" applyAlignment="1">
      <alignment wrapText="1"/>
    </xf>
    <xf numFmtId="0" fontId="14" fillId="0" borderId="0" xfId="5" applyFont="1" applyBorder="1" applyAlignment="1">
      <alignment horizontal="left" wrapText="1"/>
    </xf>
    <xf numFmtId="0" fontId="27" fillId="0" borderId="0" xfId="0" applyFont="1" applyBorder="1" applyAlignment="1">
      <alignment wrapText="1"/>
    </xf>
    <xf numFmtId="0" fontId="21" fillId="0" borderId="0" xfId="0" applyFont="1" applyBorder="1" applyAlignment="1">
      <alignment wrapText="1"/>
    </xf>
    <xf numFmtId="3" fontId="21" fillId="0" borderId="0" xfId="0" applyNumberFormat="1" applyFont="1" applyFill="1" applyBorder="1" applyAlignment="1">
      <alignment horizontal="center" vertical="center" wrapText="1"/>
    </xf>
    <xf numFmtId="0" fontId="14" fillId="0" borderId="0" xfId="0" applyFont="1" applyAlignment="1">
      <alignment horizontal="left" wrapText="1"/>
    </xf>
    <xf numFmtId="0" fontId="14" fillId="0" borderId="0" xfId="0" applyFont="1" applyFill="1" applyBorder="1" applyAlignment="1">
      <alignment horizontal="left" wrapText="1"/>
    </xf>
    <xf numFmtId="0" fontId="15" fillId="0" borderId="0" xfId="0" applyFont="1" applyFill="1" applyAlignment="1">
      <alignment horizontal="left" wrapText="1"/>
    </xf>
    <xf numFmtId="0" fontId="18" fillId="0" borderId="3" xfId="0" applyFont="1" applyFill="1" applyBorder="1" applyAlignment="1">
      <alignment horizontal="left" wrapText="1"/>
    </xf>
    <xf numFmtId="0" fontId="18" fillId="0" borderId="3" xfId="0" applyFont="1" applyFill="1" applyBorder="1" applyAlignment="1">
      <alignment horizontal="left"/>
    </xf>
    <xf numFmtId="0" fontId="18" fillId="0" borderId="0" xfId="0" applyFont="1" applyFill="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horizontal="left" wrapText="1"/>
    </xf>
    <xf numFmtId="0" fontId="14" fillId="0" borderId="0" xfId="0" applyFont="1" applyAlignment="1">
      <alignment wrapText="1"/>
    </xf>
    <xf numFmtId="0" fontId="15" fillId="0" borderId="0" xfId="0" applyFont="1" applyAlignment="1">
      <alignment wrapText="1"/>
    </xf>
    <xf numFmtId="0" fontId="5" fillId="0" borderId="0" xfId="0" applyFont="1" applyBorder="1" applyAlignment="1">
      <alignment horizontal="left" wrapText="1"/>
    </xf>
    <xf numFmtId="0" fontId="15" fillId="0" borderId="0" xfId="0" applyFont="1" applyAlignment="1">
      <alignment horizontal="left" wrapText="1"/>
    </xf>
    <xf numFmtId="0" fontId="21" fillId="0" borderId="0" xfId="0" applyFont="1" applyFill="1" applyAlignment="1">
      <alignment horizontal="left"/>
    </xf>
    <xf numFmtId="0" fontId="21" fillId="0" borderId="0" xfId="0" applyFont="1" applyAlignment="1">
      <alignment horizontal="justify" wrapText="1"/>
    </xf>
    <xf numFmtId="0" fontId="15" fillId="0" borderId="0" xfId="0" applyFont="1" applyAlignment="1">
      <alignment horizontal="justify" wrapText="1"/>
    </xf>
    <xf numFmtId="0" fontId="34" fillId="0" borderId="0" xfId="9"/>
    <xf numFmtId="0" fontId="34" fillId="0" borderId="0" xfId="9" applyAlignment="1">
      <alignment wrapText="1"/>
    </xf>
    <xf numFmtId="0" fontId="0" fillId="0" borderId="0" xfId="0" applyAlignment="1"/>
    <xf numFmtId="0" fontId="1" fillId="0" borderId="0" xfId="6" quotePrefix="1" applyFont="1"/>
    <xf numFmtId="0" fontId="0" fillId="0" borderId="0" xfId="0" applyAlignment="1">
      <alignment wrapText="1"/>
    </xf>
    <xf numFmtId="0" fontId="15" fillId="0" borderId="0" xfId="0" applyFont="1" applyAlignment="1">
      <alignment vertical="center" wrapText="1"/>
    </xf>
    <xf numFmtId="0" fontId="0" fillId="0" borderId="0" xfId="0" applyAlignment="1">
      <alignment vertical="center" wrapText="1"/>
    </xf>
    <xf numFmtId="0" fontId="15" fillId="0" borderId="0" xfId="0" applyFont="1" applyAlignment="1">
      <alignment horizontal="left" vertical="center" wrapText="1"/>
    </xf>
    <xf numFmtId="0" fontId="18" fillId="0" borderId="3" xfId="0" applyFont="1" applyBorder="1" applyAlignment="1">
      <alignment horizontal="left" vertical="center" wrapText="1"/>
    </xf>
    <xf numFmtId="0" fontId="0" fillId="0" borderId="3" xfId="0" applyBorder="1" applyAlignment="1">
      <alignment vertical="center" wrapText="1"/>
    </xf>
  </cellXfs>
  <cellStyles count="10">
    <cellStyle name="Lien hypertexte" xfId="9" builtinId="8"/>
    <cellStyle name="Milliers 2" xfId="1"/>
    <cellStyle name="Milliers 2 2" xfId="4"/>
    <cellStyle name="Normal" xfId="0" builtinId="0"/>
    <cellStyle name="Normal 2" xfId="5"/>
    <cellStyle name="Normal 3" xfId="6"/>
    <cellStyle name="Normal 5" xfId="3"/>
    <cellStyle name="Normal_Figure5-6" xfId="8"/>
    <cellStyle name="Pourcentage" xfId="2" builtinId="5"/>
    <cellStyle name="Pourcentage 2" xfId="7"/>
  </cellStyles>
  <dxfs count="4">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
      <font>
        <b/>
        <i val="0"/>
        <condense val="0"/>
        <extend val="0"/>
      </font>
      <fill>
        <patternFill>
          <bgColor indexed="22"/>
        </patternFill>
      </fill>
      <border>
        <top style="thin">
          <color indexed="64"/>
        </top>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5161854768154"/>
          <c:y val="5.1400554097404488E-2"/>
          <c:w val="0.82520516185476822"/>
          <c:h val="0.8326195683872849"/>
        </c:manualLayout>
      </c:layout>
      <c:lineChart>
        <c:grouping val="standard"/>
        <c:varyColors val="0"/>
        <c:ser>
          <c:idx val="1"/>
          <c:order val="0"/>
          <c:tx>
            <c:strRef>
              <c:f>'SL-3.3-1'!$A$66</c:f>
              <c:strCache>
                <c:ptCount val="1"/>
                <c:pt idx="0">
                  <c:v>admis sur concours</c:v>
                </c:pt>
              </c:strCache>
            </c:strRef>
          </c:tx>
          <c:marker>
            <c:symbol val="none"/>
          </c:marker>
          <c:cat>
            <c:numRef>
              <c:f>'SL-3.3-1'!$C$3:$K$3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'SL-3.3-1'!$C$66:$K$66</c:f>
              <c:numCache>
                <c:formatCode>#,##0</c:formatCode>
                <c:ptCount val="9"/>
                <c:pt idx="0">
                  <c:v>13634</c:v>
                </c:pt>
                <c:pt idx="1">
                  <c:v>13518</c:v>
                </c:pt>
                <c:pt idx="2">
                  <c:v>12407</c:v>
                </c:pt>
                <c:pt idx="3">
                  <c:v>13494</c:v>
                </c:pt>
                <c:pt idx="4">
                  <c:v>13850</c:v>
                </c:pt>
                <c:pt idx="5">
                  <c:v>9401</c:v>
                </c:pt>
                <c:pt idx="6">
                  <c:v>11446</c:v>
                </c:pt>
                <c:pt idx="7">
                  <c:v>11369</c:v>
                </c:pt>
                <c:pt idx="8">
                  <c:v>9420</c:v>
                </c:pt>
              </c:numCache>
            </c:numRef>
          </c:val>
          <c:smooth val="0"/>
          <c:extLst xmlns:c16r2="http://schemas.microsoft.com/office/drawing/2015/06/chart">
            <c:ext xmlns:c16="http://schemas.microsoft.com/office/drawing/2014/chart" uri="{C3380CC4-5D6E-409C-BE32-E72D297353CC}">
              <c16:uniqueId val="{00000000-2C16-4A5A-9F6B-AE29DCE5AB62}"/>
            </c:ext>
          </c:extLst>
        </c:ser>
        <c:ser>
          <c:idx val="2"/>
          <c:order val="1"/>
          <c:tx>
            <c:strRef>
              <c:f>'SL-3.3-1'!$A$67</c:f>
              <c:strCache>
                <c:ptCount val="1"/>
                <c:pt idx="0">
                  <c:v>admis sans concours</c:v>
                </c:pt>
              </c:strCache>
            </c:strRef>
          </c:tx>
          <c:marker>
            <c:symbol val="square"/>
            <c:size val="5"/>
          </c:marker>
          <c:cat>
            <c:numRef>
              <c:f>'SL-3.3-1'!$C$3:$K$3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'SL-3.3-1'!$C$67:$K$67</c:f>
              <c:numCache>
                <c:formatCode>#,##0</c:formatCode>
                <c:ptCount val="9"/>
                <c:pt idx="0">
                  <c:v>22862</c:v>
                </c:pt>
                <c:pt idx="1">
                  <c:v>18643</c:v>
                </c:pt>
                <c:pt idx="2">
                  <c:v>22235</c:v>
                </c:pt>
                <c:pt idx="3">
                  <c:v>17189</c:v>
                </c:pt>
                <c:pt idx="4">
                  <c:v>18156</c:v>
                </c:pt>
                <c:pt idx="5">
                  <c:v>19752</c:v>
                </c:pt>
                <c:pt idx="7">
                  <c:v>19137</c:v>
                </c:pt>
                <c:pt idx="8">
                  <c:v>24912</c:v>
                </c:pt>
              </c:numCache>
            </c:numRef>
          </c:val>
          <c:smooth val="0"/>
          <c:extLst xmlns:c16r2="http://schemas.microsoft.com/office/drawing/2015/06/chart">
            <c:ext xmlns:c16="http://schemas.microsoft.com/office/drawing/2014/chart" uri="{C3380CC4-5D6E-409C-BE32-E72D297353CC}">
              <c16:uniqueId val="{00000001-2C16-4A5A-9F6B-AE29DCE5AB62}"/>
            </c:ext>
          </c:extLst>
        </c:ser>
        <c:ser>
          <c:idx val="0"/>
          <c:order val="2"/>
          <c:tx>
            <c:strRef>
              <c:f>'SL-3.3-1'!$A$68</c:f>
              <c:strCache>
                <c:ptCount val="1"/>
                <c:pt idx="0">
                  <c:v>ensemble recrutés</c:v>
                </c:pt>
              </c:strCache>
            </c:strRef>
          </c:tx>
          <c:marker>
            <c:symbol val="square"/>
            <c:size val="5"/>
          </c:marker>
          <c:cat>
            <c:numRef>
              <c:f>'SL-3.3-1'!$C$3:$K$3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'SL-3.3-1'!$C$68:$K$68</c:f>
              <c:numCache>
                <c:formatCode>#,##0</c:formatCode>
                <c:ptCount val="9"/>
                <c:pt idx="0">
                  <c:v>36496</c:v>
                </c:pt>
                <c:pt idx="1">
                  <c:v>32161</c:v>
                </c:pt>
                <c:pt idx="2">
                  <c:v>34642</c:v>
                </c:pt>
                <c:pt idx="3">
                  <c:v>30683</c:v>
                </c:pt>
                <c:pt idx="4">
                  <c:v>32006</c:v>
                </c:pt>
                <c:pt idx="5">
                  <c:v>29153</c:v>
                </c:pt>
                <c:pt idx="7">
                  <c:v>30506</c:v>
                </c:pt>
                <c:pt idx="8">
                  <c:v>34332</c:v>
                </c:pt>
              </c:numCache>
            </c:numRef>
          </c:val>
          <c:smooth val="0"/>
          <c:extLst xmlns:c16r2="http://schemas.microsoft.com/office/drawing/2015/06/chart">
            <c:ext xmlns:c16="http://schemas.microsoft.com/office/drawing/2014/chart" uri="{C3380CC4-5D6E-409C-BE32-E72D297353CC}">
              <c16:uniqueId val="{00000002-2C16-4A5A-9F6B-AE29DCE5AB62}"/>
            </c:ext>
          </c:extLst>
        </c:ser>
        <c:dLbls>
          <c:showLegendKey val="0"/>
          <c:showVal val="0"/>
          <c:showCatName val="0"/>
          <c:showSerName val="0"/>
          <c:showPercent val="0"/>
          <c:showBubbleSize val="0"/>
        </c:dLbls>
        <c:smooth val="0"/>
        <c:axId val="155173568"/>
        <c:axId val="155249040"/>
      </c:lineChart>
      <c:catAx>
        <c:axId val="155173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5249040"/>
        <c:crosses val="autoZero"/>
        <c:auto val="1"/>
        <c:lblAlgn val="ctr"/>
        <c:lblOffset val="100"/>
        <c:noMultiLvlLbl val="0"/>
      </c:catAx>
      <c:valAx>
        <c:axId val="155249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55173568"/>
        <c:crosses val="autoZero"/>
        <c:crossBetween val="between"/>
      </c:valAx>
    </c:plotArea>
    <c:legend>
      <c:legendPos val="r"/>
      <c:layout>
        <c:manualLayout>
          <c:xMode val="edge"/>
          <c:yMode val="edge"/>
          <c:x val="0.14849912510936134"/>
          <c:y val="0.68017163383587298"/>
          <c:w val="0.54034667541557302"/>
          <c:h val="0.1674343608072881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573989835007644E-2"/>
          <c:y val="0.10683805270955492"/>
          <c:w val="0.65464027370643008"/>
          <c:h val="0.71795171420820902"/>
        </c:manualLayout>
      </c:layout>
      <c:lineChart>
        <c:grouping val="standard"/>
        <c:varyColors val="0"/>
        <c:ser>
          <c:idx val="0"/>
          <c:order val="0"/>
          <c:tx>
            <c:strRef>
              <c:f>'SL-3.4-5'!$A$27</c:f>
              <c:strCache>
                <c:ptCount val="1"/>
                <c:pt idx="0">
                  <c:v>IRA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'SL-3.4-5'!$B$26:$U$26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'SL-3.4-5'!$B$27:$U$27</c:f>
              <c:numCache>
                <c:formatCode>General</c:formatCode>
                <c:ptCount val="20"/>
                <c:pt idx="0" formatCode="0.0">
                  <c:v>6</c:v>
                </c:pt>
                <c:pt idx="1">
                  <c:v>6.9</c:v>
                </c:pt>
                <c:pt idx="2">
                  <c:v>6.7</c:v>
                </c:pt>
                <c:pt idx="3">
                  <c:v>9.1999999999999993</c:v>
                </c:pt>
                <c:pt idx="4">
                  <c:v>9.1999999999999993</c:v>
                </c:pt>
                <c:pt idx="5">
                  <c:v>8.5</c:v>
                </c:pt>
                <c:pt idx="6">
                  <c:v>6.3</c:v>
                </c:pt>
                <c:pt idx="7">
                  <c:v>8.4</c:v>
                </c:pt>
                <c:pt idx="8">
                  <c:v>9.3000000000000007</c:v>
                </c:pt>
                <c:pt idx="9">
                  <c:v>9.3000000000000007</c:v>
                </c:pt>
                <c:pt idx="10" formatCode="0.0">
                  <c:v>9</c:v>
                </c:pt>
                <c:pt idx="11" formatCode="0.0">
                  <c:v>9.4</c:v>
                </c:pt>
                <c:pt idx="12" formatCode="0.0">
                  <c:v>9.6999999999999993</c:v>
                </c:pt>
                <c:pt idx="13" formatCode="0.0">
                  <c:v>9.1</c:v>
                </c:pt>
                <c:pt idx="14" formatCode="0.0">
                  <c:v>8.1999999999999993</c:v>
                </c:pt>
                <c:pt idx="15" formatCode="0.0">
                  <c:v>7.2155555555555555</c:v>
                </c:pt>
                <c:pt idx="16" formatCode="0.0">
                  <c:v>6.9</c:v>
                </c:pt>
                <c:pt idx="17" formatCode="0.0">
                  <c:v>10.144</c:v>
                </c:pt>
                <c:pt idx="18">
                  <c:v>5.96</c:v>
                </c:pt>
                <c:pt idx="19" formatCode="0.0">
                  <c:v>10.824016563146998</c:v>
                </c:pt>
              </c:numCache>
            </c:numRef>
          </c:val>
          <c:smooth val="0"/>
          <c:extLst xmlns:c16r2="http://schemas.microsoft.com/office/drawing/2015/06/chart">
            <c:ext xmlns:c16="http://schemas.microsoft.com/office/drawing/2014/chart" uri="{C3380CC4-5D6E-409C-BE32-E72D297353CC}">
              <c16:uniqueId val="{00000000-6865-46D7-8B39-1CA719EDB294}"/>
            </c:ext>
          </c:extLst>
        </c:ser>
        <c:ser>
          <c:idx val="1"/>
          <c:order val="1"/>
          <c:tx>
            <c:strRef>
              <c:f>'SL-3.4-5'!$A$28</c:f>
              <c:strCache>
                <c:ptCount val="1"/>
                <c:pt idx="0">
                  <c:v>Attaché territorial(1)</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Pt>
            <c:idx val="12"/>
            <c:marker>
              <c:spPr>
                <a:noFill/>
                <a:ln>
                  <a:solidFill>
                    <a:srgbClr val="FF00FF"/>
                  </a:solidFill>
                  <a:prstDash val="solid"/>
                </a:ln>
              </c:spPr>
            </c:marker>
            <c:bubble3D val="0"/>
          </c:dPt>
          <c:dPt>
            <c:idx val="14"/>
            <c:marker>
              <c:spPr>
                <a:noFill/>
                <a:ln>
                  <a:solidFill>
                    <a:schemeClr val="bg1"/>
                  </a:solidFill>
                  <a:prstDash val="solid"/>
                </a:ln>
              </c:spPr>
            </c:marker>
            <c:bubble3D val="0"/>
          </c:dPt>
          <c:dPt>
            <c:idx val="16"/>
            <c:marker>
              <c:spPr>
                <a:noFill/>
                <a:ln w="0">
                  <a:solidFill>
                    <a:schemeClr val="bg1"/>
                  </a:solidFill>
                  <a:prstDash val="solid"/>
                </a:ln>
              </c:spPr>
            </c:marker>
            <c:bubble3D val="0"/>
          </c:dPt>
          <c:cat>
            <c:numRef>
              <c:f>'SL-3.4-5'!$B$26:$U$26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'SL-3.4-5'!$B$28:$U$28</c:f>
              <c:numCache>
                <c:formatCode>0.0</c:formatCode>
                <c:ptCount val="20"/>
                <c:pt idx="0">
                  <c:v>7</c:v>
                </c:pt>
                <c:pt idx="1">
                  <c:v>6.5</c:v>
                </c:pt>
                <c:pt idx="2">
                  <c:v>6.4</c:v>
                </c:pt>
                <c:pt idx="3">
                  <c:v>7.4</c:v>
                </c:pt>
                <c:pt idx="4">
                  <c:v>8.1</c:v>
                </c:pt>
                <c:pt idx="5">
                  <c:v>8.4</c:v>
                </c:pt>
                <c:pt idx="6">
                  <c:v>8.1</c:v>
                </c:pt>
                <c:pt idx="7" formatCode="General">
                  <c:v>7.1</c:v>
                </c:pt>
                <c:pt idx="8" formatCode="General">
                  <c:v>7.1</c:v>
                </c:pt>
                <c:pt idx="9" formatCode="General">
                  <c:v>7.2</c:v>
                </c:pt>
                <c:pt idx="10" formatCode="General">
                  <c:v>7.6</c:v>
                </c:pt>
                <c:pt idx="11" formatCode="General">
                  <c:v>8.8000000000000007</c:v>
                </c:pt>
                <c:pt idx="12" formatCode="General">
                  <c:v>9.8000000000000007</c:v>
                </c:pt>
                <c:pt idx="13" formatCode="General">
                  <c:v>10.8</c:v>
                </c:pt>
                <c:pt idx="14" formatCode="General">
                  <c:v>11.8</c:v>
                </c:pt>
                <c:pt idx="15" formatCode="General">
                  <c:v>12.8</c:v>
                </c:pt>
                <c:pt idx="16">
                  <c:v>9.112923076923078</c:v>
                </c:pt>
                <c:pt idx="17">
                  <c:v>5.4258461538461535</c:v>
                </c:pt>
              </c:numCache>
            </c:numRef>
          </c:val>
          <c:smooth val="0"/>
          <c:extLst xmlns:c16r2="http://schemas.microsoft.com/office/drawing/2015/06/chart">
            <c:ext xmlns:c16="http://schemas.microsoft.com/office/drawing/2014/chart" uri="{C3380CC4-5D6E-409C-BE32-E72D297353CC}">
              <c16:uniqueId val="{00000001-6865-46D7-8B39-1CA719EDB294}"/>
            </c:ext>
          </c:extLst>
        </c:ser>
        <c:ser>
          <c:idx val="2"/>
          <c:order val="2"/>
          <c:tx>
            <c:strRef>
              <c:f>'SL-3.4-5'!$A$29</c:f>
              <c:strCache>
                <c:ptCount val="1"/>
                <c:pt idx="0">
                  <c:v>Attaché administration hospitalière(2)</c:v>
                </c:pt>
              </c:strCache>
            </c:strRef>
          </c:tx>
          <c:spPr>
            <a:ln w="12700">
              <a:solidFill>
                <a:srgbClr val="008000"/>
              </a:solidFill>
              <a:prstDash val="solid"/>
            </a:ln>
          </c:spPr>
          <c:marker>
            <c:symbol val="triangle"/>
            <c:size val="5"/>
            <c:spPr>
              <a:solidFill>
                <a:srgbClr val="008000"/>
              </a:solidFill>
              <a:ln>
                <a:solidFill>
                  <a:srgbClr val="008000"/>
                </a:solidFill>
                <a:prstDash val="solid"/>
              </a:ln>
            </c:spPr>
          </c:marker>
          <c:dPt>
            <c:idx val="4"/>
            <c:marker>
              <c:spPr>
                <a:noFill/>
                <a:ln>
                  <a:solidFill>
                    <a:schemeClr val="bg1"/>
                  </a:solidFill>
                  <a:prstDash val="solid"/>
                </a:ln>
              </c:spPr>
            </c:marker>
            <c:bubble3D val="0"/>
          </c:dPt>
          <c:cat>
            <c:numRef>
              <c:f>'SL-3.4-5'!$B$26:$U$26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'SL-3.4-5'!$B$29:$U$29</c:f>
              <c:numCache>
                <c:formatCode>General</c:formatCode>
                <c:ptCount val="20"/>
                <c:pt idx="1">
                  <c:v>5.3</c:v>
                </c:pt>
                <c:pt idx="2">
                  <c:v>7.4</c:v>
                </c:pt>
                <c:pt idx="3">
                  <c:v>11.6</c:v>
                </c:pt>
                <c:pt idx="4">
                  <c:v>10.899999999999999</c:v>
                </c:pt>
                <c:pt idx="5">
                  <c:v>10.199999999999999</c:v>
                </c:pt>
                <c:pt idx="6">
                  <c:v>8.6999999999999993</c:v>
                </c:pt>
                <c:pt idx="7">
                  <c:v>5.4</c:v>
                </c:pt>
                <c:pt idx="8">
                  <c:v>15.7</c:v>
                </c:pt>
                <c:pt idx="9">
                  <c:v>11.5</c:v>
                </c:pt>
                <c:pt idx="10">
                  <c:v>11.8</c:v>
                </c:pt>
                <c:pt idx="11">
                  <c:v>5.3</c:v>
                </c:pt>
                <c:pt idx="12">
                  <c:v>6.2</c:v>
                </c:pt>
                <c:pt idx="13">
                  <c:v>4.3</c:v>
                </c:pt>
                <c:pt idx="14">
                  <c:v>4.4000000000000004</c:v>
                </c:pt>
                <c:pt idx="15">
                  <c:v>3.5</c:v>
                </c:pt>
                <c:pt idx="16">
                  <c:v>2.1</c:v>
                </c:pt>
                <c:pt idx="17" formatCode="0.0">
                  <c:v>3.3725490196078431</c:v>
                </c:pt>
                <c:pt idx="18" formatCode="0.0">
                  <c:v>3.4761904761904763</c:v>
                </c:pt>
                <c:pt idx="19" formatCode="0.0">
                  <c:v>2.5666666666666669</c:v>
                </c:pt>
              </c:numCache>
            </c:numRef>
          </c:val>
          <c:smooth val="0"/>
          <c:extLst xmlns:c16r2="http://schemas.microsoft.com/office/drawing/2015/06/chart">
            <c:ext xmlns:c16="http://schemas.microsoft.com/office/drawing/2014/chart" uri="{C3380CC4-5D6E-409C-BE32-E72D297353CC}">
              <c16:uniqueId val="{00000002-6865-46D7-8B39-1CA719EDB294}"/>
            </c:ext>
          </c:extLst>
        </c:ser>
        <c:dLbls>
          <c:showLegendKey val="0"/>
          <c:showVal val="0"/>
          <c:showCatName val="0"/>
          <c:showSerName val="0"/>
          <c:showPercent val="0"/>
          <c:showBubbleSize val="0"/>
        </c:dLbls>
        <c:marker val="1"/>
        <c:smooth val="0"/>
        <c:axId val="155370768"/>
        <c:axId val="155256336"/>
      </c:lineChart>
      <c:catAx>
        <c:axId val="15537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5256336"/>
        <c:crosses val="autoZero"/>
        <c:auto val="1"/>
        <c:lblAlgn val="ctr"/>
        <c:lblOffset val="100"/>
        <c:tickLblSkip val="1"/>
        <c:tickMarkSkip val="1"/>
        <c:noMultiLvlLbl val="0"/>
      </c:catAx>
      <c:valAx>
        <c:axId val="1552563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5370768"/>
        <c:crosses val="autoZero"/>
        <c:crossBetween val="between"/>
      </c:valAx>
      <c:spPr>
        <a:solidFill>
          <a:srgbClr val="FFFFFF"/>
        </a:solidFill>
        <a:ln w="12700">
          <a:solidFill>
            <a:srgbClr val="808080"/>
          </a:solidFill>
          <a:prstDash val="solid"/>
        </a:ln>
      </c:spPr>
    </c:plotArea>
    <c:legend>
      <c:legendPos val="r"/>
      <c:layout>
        <c:manualLayout>
          <c:xMode val="edge"/>
          <c:yMode val="edge"/>
          <c:x val="0.74795409999748907"/>
          <c:y val="0.21205400067565811"/>
          <c:w val="0.21077784522854731"/>
          <c:h val="0.3853637725977321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485577243877832E-2"/>
          <c:y val="8.4745902982493015E-2"/>
          <c:w val="0.66237994120209909"/>
          <c:h val="0.77627247131963606"/>
        </c:manualLayout>
      </c:layout>
      <c:lineChart>
        <c:grouping val="standard"/>
        <c:varyColors val="0"/>
        <c:ser>
          <c:idx val="0"/>
          <c:order val="0"/>
          <c:tx>
            <c:strRef>
              <c:f>'SL-3.5-5'!$A$32</c:f>
              <c:strCache>
                <c:ptCount val="1"/>
                <c:pt idx="0">
                  <c:v>ENA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'SL-3.5-5'!$B$31:$U$31</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'SL-3.5-5'!$B$32:$U$32</c:f>
              <c:numCache>
                <c:formatCode>General</c:formatCode>
                <c:ptCount val="20"/>
                <c:pt idx="0">
                  <c:v>9.9</c:v>
                </c:pt>
                <c:pt idx="1">
                  <c:v>10.199999999999999</c:v>
                </c:pt>
                <c:pt idx="2" formatCode="0.0">
                  <c:v>14</c:v>
                </c:pt>
                <c:pt idx="3">
                  <c:v>14.7</c:v>
                </c:pt>
                <c:pt idx="4">
                  <c:v>13.8</c:v>
                </c:pt>
                <c:pt idx="5">
                  <c:v>11.4</c:v>
                </c:pt>
                <c:pt idx="6" formatCode="0.0">
                  <c:v>14.4</c:v>
                </c:pt>
                <c:pt idx="7" formatCode="0.0">
                  <c:v>13</c:v>
                </c:pt>
                <c:pt idx="8" formatCode="0.0">
                  <c:v>12.9</c:v>
                </c:pt>
                <c:pt idx="9">
                  <c:v>13.6</c:v>
                </c:pt>
                <c:pt idx="10">
                  <c:v>14.1</c:v>
                </c:pt>
                <c:pt idx="11">
                  <c:v>15.1</c:v>
                </c:pt>
                <c:pt idx="12">
                  <c:v>15.2</c:v>
                </c:pt>
                <c:pt idx="13">
                  <c:v>13.6</c:v>
                </c:pt>
                <c:pt idx="14">
                  <c:v>14.4</c:v>
                </c:pt>
                <c:pt idx="15" formatCode="0.0">
                  <c:v>13.826923076923077</c:v>
                </c:pt>
                <c:pt idx="16" formatCode="0.0">
                  <c:v>12.354166666666666</c:v>
                </c:pt>
                <c:pt idx="17" formatCode="0.0">
                  <c:v>14.541666666666666</c:v>
                </c:pt>
                <c:pt idx="18" formatCode="0.0">
                  <c:v>17.411764705882351</c:v>
                </c:pt>
                <c:pt idx="19" formatCode="0.0">
                  <c:v>17.372549019607842</c:v>
                </c:pt>
              </c:numCache>
            </c:numRef>
          </c:val>
          <c:smooth val="0"/>
          <c:extLst xmlns:c16r2="http://schemas.microsoft.com/office/drawing/2015/06/chart">
            <c:ext xmlns:c16="http://schemas.microsoft.com/office/drawing/2014/chart" uri="{C3380CC4-5D6E-409C-BE32-E72D297353CC}">
              <c16:uniqueId val="{00000000-1757-4A7B-9C7B-559EE016797F}"/>
            </c:ext>
          </c:extLst>
        </c:ser>
        <c:ser>
          <c:idx val="1"/>
          <c:order val="1"/>
          <c:tx>
            <c:strRef>
              <c:f>'SL-3.5-5'!$A$33</c:f>
              <c:strCache>
                <c:ptCount val="1"/>
                <c:pt idx="0">
                  <c:v>Administrateur territorial </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'SL-3.5-5'!$B$31:$U$31</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'SL-3.5-5'!$B$33:$U$33</c:f>
              <c:numCache>
                <c:formatCode>General</c:formatCode>
                <c:ptCount val="20"/>
                <c:pt idx="0">
                  <c:v>7.5</c:v>
                </c:pt>
                <c:pt idx="1">
                  <c:v>13.6</c:v>
                </c:pt>
                <c:pt idx="2">
                  <c:v>15.1</c:v>
                </c:pt>
                <c:pt idx="3">
                  <c:v>13.5</c:v>
                </c:pt>
                <c:pt idx="4">
                  <c:v>13.1</c:v>
                </c:pt>
                <c:pt idx="5">
                  <c:v>11.2</c:v>
                </c:pt>
                <c:pt idx="6">
                  <c:v>11.8</c:v>
                </c:pt>
                <c:pt idx="7">
                  <c:v>11.4</c:v>
                </c:pt>
                <c:pt idx="8">
                  <c:v>12.2</c:v>
                </c:pt>
                <c:pt idx="9">
                  <c:v>10.3</c:v>
                </c:pt>
                <c:pt idx="10">
                  <c:v>9.4</c:v>
                </c:pt>
                <c:pt idx="11">
                  <c:v>9.3000000000000007</c:v>
                </c:pt>
                <c:pt idx="12">
                  <c:v>12.3</c:v>
                </c:pt>
                <c:pt idx="13">
                  <c:v>12.9</c:v>
                </c:pt>
                <c:pt idx="14">
                  <c:v>9.6</c:v>
                </c:pt>
                <c:pt idx="15">
                  <c:v>9.6</c:v>
                </c:pt>
                <c:pt idx="16" formatCode="0.0">
                  <c:v>5.666666666666667</c:v>
                </c:pt>
                <c:pt idx="17" formatCode="0.0">
                  <c:v>8.7142857142857135</c:v>
                </c:pt>
                <c:pt idx="18" formatCode="0.0">
                  <c:v>8.8928571428571423</c:v>
                </c:pt>
                <c:pt idx="19" formatCode="0.0">
                  <c:v>8.0833333333333339</c:v>
                </c:pt>
              </c:numCache>
            </c:numRef>
          </c:val>
          <c:smooth val="0"/>
          <c:extLst xmlns:c16r2="http://schemas.microsoft.com/office/drawing/2015/06/chart">
            <c:ext xmlns:c16="http://schemas.microsoft.com/office/drawing/2014/chart" uri="{C3380CC4-5D6E-409C-BE32-E72D297353CC}">
              <c16:uniqueId val="{00000001-1757-4A7B-9C7B-559EE016797F}"/>
            </c:ext>
          </c:extLst>
        </c:ser>
        <c:ser>
          <c:idx val="2"/>
          <c:order val="2"/>
          <c:tx>
            <c:strRef>
              <c:f>'SL-3.5-5'!$A$34</c:f>
              <c:strCache>
                <c:ptCount val="1"/>
                <c:pt idx="0">
                  <c:v>Directeur d'hôpital</c:v>
                </c:pt>
              </c:strCache>
            </c:strRef>
          </c:tx>
          <c:spPr>
            <a:ln w="12700">
              <a:solidFill>
                <a:srgbClr val="FF6600"/>
              </a:solidFill>
              <a:prstDash val="solid"/>
            </a:ln>
          </c:spPr>
          <c:marker>
            <c:symbol val="triangle"/>
            <c:size val="5"/>
            <c:spPr>
              <a:solidFill>
                <a:srgbClr val="FF6600"/>
              </a:solidFill>
              <a:ln>
                <a:solidFill>
                  <a:srgbClr val="FF6600"/>
                </a:solidFill>
                <a:prstDash val="solid"/>
              </a:ln>
            </c:spPr>
          </c:marker>
          <c:cat>
            <c:numRef>
              <c:f>'SL-3.5-5'!$B$31:$U$31</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'SL-3.5-5'!$B$34:$U$34</c:f>
              <c:numCache>
                <c:formatCode>0.0</c:formatCode>
                <c:ptCount val="20"/>
                <c:pt idx="0">
                  <c:v>7.4</c:v>
                </c:pt>
                <c:pt idx="1">
                  <c:v>7</c:v>
                </c:pt>
                <c:pt idx="2">
                  <c:v>6.2</c:v>
                </c:pt>
                <c:pt idx="3">
                  <c:v>7.6</c:v>
                </c:pt>
                <c:pt idx="4">
                  <c:v>8.1</c:v>
                </c:pt>
                <c:pt idx="5">
                  <c:v>8</c:v>
                </c:pt>
                <c:pt idx="6">
                  <c:v>8.6999999999999993</c:v>
                </c:pt>
                <c:pt idx="7" formatCode="General">
                  <c:v>6.9</c:v>
                </c:pt>
                <c:pt idx="8">
                  <c:v>7.91</c:v>
                </c:pt>
                <c:pt idx="9" formatCode="General">
                  <c:v>9.4</c:v>
                </c:pt>
                <c:pt idx="10" formatCode="General">
                  <c:v>10.199999999999999</c:v>
                </c:pt>
                <c:pt idx="11">
                  <c:v>10</c:v>
                </c:pt>
                <c:pt idx="12">
                  <c:v>7.9</c:v>
                </c:pt>
                <c:pt idx="13">
                  <c:v>9</c:v>
                </c:pt>
                <c:pt idx="14">
                  <c:v>8</c:v>
                </c:pt>
                <c:pt idx="15">
                  <c:v>6.6</c:v>
                </c:pt>
                <c:pt idx="16">
                  <c:v>5.3</c:v>
                </c:pt>
                <c:pt idx="17">
                  <c:v>5.2</c:v>
                </c:pt>
                <c:pt idx="18">
                  <c:v>4.46</c:v>
                </c:pt>
                <c:pt idx="19">
                  <c:v>3.489795918367347</c:v>
                </c:pt>
              </c:numCache>
            </c:numRef>
          </c:val>
          <c:smooth val="0"/>
          <c:extLst xmlns:c16r2="http://schemas.microsoft.com/office/drawing/2015/06/chart">
            <c:ext xmlns:c16="http://schemas.microsoft.com/office/drawing/2014/chart" uri="{C3380CC4-5D6E-409C-BE32-E72D297353CC}">
              <c16:uniqueId val="{00000002-1757-4A7B-9C7B-559EE016797F}"/>
            </c:ext>
          </c:extLst>
        </c:ser>
        <c:ser>
          <c:idx val="3"/>
          <c:order val="3"/>
          <c:tx>
            <c:strRef>
              <c:f>'SL-3.5-5'!$A$35</c:f>
              <c:strCache>
                <c:ptCount val="1"/>
                <c:pt idx="0">
                  <c:v>Directeur d'établissement sanitaire et social (1)</c:v>
                </c:pt>
              </c:strCache>
            </c:strRef>
          </c:tx>
          <c:spPr>
            <a:ln w="12700">
              <a:solidFill>
                <a:srgbClr val="00FFFF"/>
              </a:solidFill>
              <a:prstDash val="solid"/>
            </a:ln>
          </c:spPr>
          <c:marker>
            <c:symbol val="x"/>
            <c:size val="5"/>
            <c:spPr>
              <a:noFill/>
              <a:ln>
                <a:solidFill>
                  <a:srgbClr val="00FFFF"/>
                </a:solidFill>
                <a:prstDash val="solid"/>
              </a:ln>
            </c:spPr>
          </c:marker>
          <c:cat>
            <c:numRef>
              <c:f>'SL-3.5-5'!$B$31:$U$31</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'SL-3.5-5'!$B$35:$U$35</c:f>
              <c:numCache>
                <c:formatCode>0.0</c:formatCode>
                <c:ptCount val="20"/>
                <c:pt idx="0" formatCode="General">
                  <c:v>7.5</c:v>
                </c:pt>
                <c:pt idx="1">
                  <c:v>10.8</c:v>
                </c:pt>
                <c:pt idx="2" formatCode="General">
                  <c:v>11</c:v>
                </c:pt>
                <c:pt idx="3" formatCode="General">
                  <c:v>5.6</c:v>
                </c:pt>
                <c:pt idx="4" formatCode="General">
                  <c:v>6.9</c:v>
                </c:pt>
                <c:pt idx="5" formatCode="General">
                  <c:v>9.6</c:v>
                </c:pt>
                <c:pt idx="6" formatCode="General">
                  <c:v>6.2</c:v>
                </c:pt>
              </c:numCache>
            </c:numRef>
          </c:val>
          <c:smooth val="0"/>
          <c:extLst xmlns:c16r2="http://schemas.microsoft.com/office/drawing/2015/06/chart">
            <c:ext xmlns:c16="http://schemas.microsoft.com/office/drawing/2014/chart" uri="{C3380CC4-5D6E-409C-BE32-E72D297353CC}">
              <c16:uniqueId val="{00000003-1757-4A7B-9C7B-559EE016797F}"/>
            </c:ext>
          </c:extLst>
        </c:ser>
        <c:ser>
          <c:idx val="4"/>
          <c:order val="4"/>
          <c:tx>
            <c:strRef>
              <c:f>'SL-3.5-5'!$A$36</c:f>
              <c:strCache>
                <c:ptCount val="1"/>
                <c:pt idx="0">
                  <c:v>Directeur des établissements sociaux et médico-sociaux (1)</c:v>
                </c:pt>
              </c:strCache>
            </c:strRef>
          </c:tx>
          <c:spPr>
            <a:ln w="12700">
              <a:solidFill>
                <a:schemeClr val="tx1">
                  <a:lumMod val="75000"/>
                  <a:lumOff val="25000"/>
                </a:schemeClr>
              </a:solidFill>
              <a:prstDash val="solid"/>
            </a:ln>
          </c:spPr>
          <c:marker>
            <c:symbol val="diamond"/>
            <c:size val="5"/>
            <c:spPr>
              <a:solidFill>
                <a:schemeClr val="tx1">
                  <a:lumMod val="85000"/>
                  <a:lumOff val="15000"/>
                </a:schemeClr>
              </a:solidFill>
              <a:ln>
                <a:solidFill>
                  <a:srgbClr val="99CC00"/>
                </a:solidFill>
                <a:prstDash val="solid"/>
              </a:ln>
            </c:spPr>
          </c:marker>
          <c:cat>
            <c:numRef>
              <c:f>'SL-3.5-5'!$B$31:$U$31</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'SL-3.5-5'!$B$36:$U$36</c:f>
              <c:numCache>
                <c:formatCode>General</c:formatCode>
                <c:ptCount val="20"/>
                <c:pt idx="0" formatCode="0.0">
                  <c:v>5</c:v>
                </c:pt>
                <c:pt idx="1">
                  <c:v>6.2</c:v>
                </c:pt>
                <c:pt idx="2" formatCode="0.0">
                  <c:v>8.8000000000000007</c:v>
                </c:pt>
                <c:pt idx="3">
                  <c:v>10.1</c:v>
                </c:pt>
                <c:pt idx="4">
                  <c:v>8.1</c:v>
                </c:pt>
                <c:pt idx="5">
                  <c:v>10.5</c:v>
                </c:pt>
                <c:pt idx="6">
                  <c:v>11.4</c:v>
                </c:pt>
              </c:numCache>
            </c:numRef>
          </c:val>
          <c:smooth val="0"/>
          <c:extLst xmlns:c16r2="http://schemas.microsoft.com/office/drawing/2015/06/chart">
            <c:ext xmlns:c16="http://schemas.microsoft.com/office/drawing/2014/chart" uri="{C3380CC4-5D6E-409C-BE32-E72D297353CC}">
              <c16:uniqueId val="{00000004-1757-4A7B-9C7B-559EE016797F}"/>
            </c:ext>
          </c:extLst>
        </c:ser>
        <c:ser>
          <c:idx val="5"/>
          <c:order val="5"/>
          <c:tx>
            <c:strRef>
              <c:f>'SL-3.5-5'!$A$37</c:f>
              <c:strCache>
                <c:ptCount val="1"/>
                <c:pt idx="0">
                  <c:v>Directeur d'établissement sanitaire, social et médico-social</c:v>
                </c:pt>
              </c:strCache>
            </c:strRef>
          </c:tx>
          <c:spPr>
            <a:ln w="12700">
              <a:solidFill>
                <a:srgbClr val="339966"/>
              </a:solidFill>
              <a:prstDash val="solid"/>
            </a:ln>
          </c:spPr>
          <c:marker>
            <c:symbol val="circle"/>
            <c:size val="5"/>
            <c:spPr>
              <a:solidFill>
                <a:srgbClr val="99CC00"/>
              </a:solidFill>
              <a:ln>
                <a:solidFill>
                  <a:srgbClr val="99CC00"/>
                </a:solidFill>
                <a:prstDash val="solid"/>
              </a:ln>
            </c:spPr>
          </c:marker>
          <c:cat>
            <c:numRef>
              <c:f>'SL-3.5-5'!$B$31:$U$31</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'SL-3.5-5'!$B$37:$U$37</c:f>
              <c:numCache>
                <c:formatCode>0.0</c:formatCode>
                <c:ptCount val="20"/>
                <c:pt idx="7" formatCode="General">
                  <c:v>2.8</c:v>
                </c:pt>
                <c:pt idx="8" formatCode="General">
                  <c:v>4.3</c:v>
                </c:pt>
                <c:pt idx="9" formatCode="General">
                  <c:v>5.3</c:v>
                </c:pt>
                <c:pt idx="10" formatCode="General">
                  <c:v>4.8</c:v>
                </c:pt>
                <c:pt idx="11" formatCode="General">
                  <c:v>5.0999999999999996</c:v>
                </c:pt>
                <c:pt idx="12" formatCode="General">
                  <c:v>5.3</c:v>
                </c:pt>
                <c:pt idx="13" formatCode="General">
                  <c:v>5.6</c:v>
                </c:pt>
                <c:pt idx="14" formatCode="General">
                  <c:v>5.2</c:v>
                </c:pt>
                <c:pt idx="15" formatCode="General">
                  <c:v>4.2</c:v>
                </c:pt>
                <c:pt idx="16">
                  <c:v>3.8333333333333335</c:v>
                </c:pt>
                <c:pt idx="17">
                  <c:v>3.1818181818181817</c:v>
                </c:pt>
                <c:pt idx="18">
                  <c:v>3.1636363636363636</c:v>
                </c:pt>
                <c:pt idx="19">
                  <c:v>2.2884615384615383</c:v>
                </c:pt>
              </c:numCache>
            </c:numRef>
          </c:val>
          <c:smooth val="0"/>
          <c:extLst xmlns:c16r2="http://schemas.microsoft.com/office/drawing/2015/06/chart">
            <c:ext xmlns:c16="http://schemas.microsoft.com/office/drawing/2014/chart" uri="{C3380CC4-5D6E-409C-BE32-E72D297353CC}">
              <c16:uniqueId val="{00000005-1757-4A7B-9C7B-559EE016797F}"/>
            </c:ext>
          </c:extLst>
        </c:ser>
        <c:dLbls>
          <c:showLegendKey val="0"/>
          <c:showVal val="0"/>
          <c:showCatName val="0"/>
          <c:showSerName val="0"/>
          <c:showPercent val="0"/>
          <c:showBubbleSize val="0"/>
        </c:dLbls>
        <c:marker val="1"/>
        <c:smooth val="0"/>
        <c:axId val="154820752"/>
        <c:axId val="154821136"/>
      </c:lineChart>
      <c:catAx>
        <c:axId val="154820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821136"/>
        <c:crosses val="autoZero"/>
        <c:auto val="1"/>
        <c:lblAlgn val="ctr"/>
        <c:lblOffset val="100"/>
        <c:tickLblSkip val="1"/>
        <c:tickMarkSkip val="1"/>
        <c:noMultiLvlLbl val="0"/>
      </c:catAx>
      <c:valAx>
        <c:axId val="154821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820752"/>
        <c:crosses val="autoZero"/>
        <c:crossBetween val="between"/>
      </c:valAx>
      <c:spPr>
        <a:solidFill>
          <a:srgbClr val="FFFFFF"/>
        </a:solidFill>
        <a:ln w="12700">
          <a:solidFill>
            <a:srgbClr val="808080"/>
          </a:solidFill>
          <a:prstDash val="solid"/>
        </a:ln>
      </c:spPr>
    </c:plotArea>
    <c:legend>
      <c:legendPos val="r"/>
      <c:layout>
        <c:manualLayout>
          <c:xMode val="edge"/>
          <c:yMode val="edge"/>
          <c:x val="0.76653414103827744"/>
          <c:y val="7.7966378770127784E-2"/>
          <c:w val="0.22228940791683738"/>
          <c:h val="0.8793221262567093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13</xdr:col>
      <xdr:colOff>316442</xdr:colOff>
      <xdr:row>57</xdr:row>
      <xdr:rowOff>31749</xdr:rowOff>
    </xdr:from>
    <xdr:to>
      <xdr:col>19</xdr:col>
      <xdr:colOff>316442</xdr:colOff>
      <xdr:row>77</xdr:row>
      <xdr:rowOff>77257</xdr:rowOff>
    </xdr:to>
    <xdr:graphicFrame macro="">
      <xdr:nvGraphicFramePr>
        <xdr:cNvPr id="24993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xdr:row>
      <xdr:rowOff>66675</xdr:rowOff>
    </xdr:from>
    <xdr:to>
      <xdr:col>9</xdr:col>
      <xdr:colOff>323850</xdr:colOff>
      <xdr:row>17</xdr:row>
      <xdr:rowOff>28575</xdr:rowOff>
    </xdr:to>
    <xdr:graphicFrame macro="">
      <xdr:nvGraphicFramePr>
        <xdr:cNvPr id="14877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28575</xdr:rowOff>
    </xdr:from>
    <xdr:to>
      <xdr:col>9</xdr:col>
      <xdr:colOff>95250</xdr:colOff>
      <xdr:row>20</xdr:row>
      <xdr:rowOff>123825</xdr:rowOff>
    </xdr:to>
    <xdr:graphicFrame macro="">
      <xdr:nvGraphicFramePr>
        <xdr:cNvPr id="15184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iez-adc\AppData\Local\Microsoft\Windows\INetCache\Content.Outlook\U290BFAB\FT3-1-2%20s&#233;rie%20longue%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233;pertoires%20personnels/B3-DELAMARE/0%20-%20RA%202020/RA/FT3/FT3%20-%20A%20transmettre/ok/FT3%203_Recrut_ext_AP_KD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21/2-En%20cours%20de%20validation%20RA2021/FT%203/FT3.4_recrut_ext_attache_KD_A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21/2-En%20cours%20de%20validation%20RA2021/FT%203/FT3.4_recrut_ext_attache_KD_AP_AF_KD_0607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233;pertoires%20personnels/B3-DELAMARE/0%20-%20RA%202020/RA/FT3/FT3%20-%20A%20transmettre/FT3-SL_Recrut_externes_2020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M-DGAFP-SRV\dessi\Publications%20DES%20r&#233;alisation\RAPPORT%20ANNUEL\rapportannuel%202021\3-Valid&#233;\FT%203\FT3.5_recrut_ext_attache_230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3,1-2"/>
      <sheetName val="SL-Longue-dossier"/>
      <sheetName val="F 3.1-2 recrutements 2010"/>
      <sheetName val="F 3.1-2 recrutements 2011"/>
      <sheetName val="F 3.1-2 recrutements 2012"/>
      <sheetName val="F 3.1-2 recrutements 2013"/>
      <sheetName val="F 3.1-2 recrutements 2014"/>
      <sheetName val="F 3.1-2 recrutements 2015"/>
      <sheetName val="F 3.1-2 recrutements 2016"/>
      <sheetName val="F 3.1-2 recrutements 2017"/>
      <sheetName val="F 3.1-2 recrutements 2018"/>
      <sheetName val="Feuil3"/>
      <sheetName val="SL-3.1-2"/>
    </sheetNames>
    <sheetDataSet>
      <sheetData sheetId="0" refreshError="1"/>
      <sheetData sheetId="1" refreshError="1"/>
      <sheetData sheetId="2" refreshError="1">
        <row r="4">
          <cell r="E4">
            <v>167887</v>
          </cell>
          <cell r="F4">
            <v>18715</v>
          </cell>
        </row>
        <row r="5">
          <cell r="E5">
            <v>73636</v>
          </cell>
          <cell r="F5">
            <v>2990</v>
          </cell>
        </row>
        <row r="6">
          <cell r="E6">
            <v>51886</v>
          </cell>
          <cell r="F6">
            <v>3278</v>
          </cell>
        </row>
        <row r="7">
          <cell r="E7">
            <v>293409</v>
          </cell>
          <cell r="F7">
            <v>24983</v>
          </cell>
        </row>
        <row r="8">
          <cell r="E8">
            <v>3317</v>
          </cell>
          <cell r="F8">
            <v>402</v>
          </cell>
        </row>
        <row r="9">
          <cell r="E9">
            <v>206</v>
          </cell>
          <cell r="F9">
            <v>55</v>
          </cell>
        </row>
        <row r="10">
          <cell r="E10">
            <v>3523</v>
          </cell>
          <cell r="F10">
            <v>457</v>
          </cell>
        </row>
        <row r="11">
          <cell r="E11">
            <v>8152</v>
          </cell>
          <cell r="F11">
            <v>1103</v>
          </cell>
        </row>
        <row r="12">
          <cell r="E12">
            <v>1790</v>
          </cell>
          <cell r="F12">
            <v>502</v>
          </cell>
        </row>
        <row r="13">
          <cell r="E13">
            <v>533</v>
          </cell>
          <cell r="F13">
            <v>101</v>
          </cell>
        </row>
        <row r="14">
          <cell r="E14">
            <v>10475</v>
          </cell>
          <cell r="F14">
            <v>1706</v>
          </cell>
        </row>
        <row r="15">
          <cell r="E15">
            <v>307407</v>
          </cell>
          <cell r="F15">
            <v>27146</v>
          </cell>
        </row>
        <row r="16">
          <cell r="E16">
            <v>21904</v>
          </cell>
          <cell r="F16">
            <v>1543</v>
          </cell>
        </row>
        <row r="17">
          <cell r="E17" t="str">
            <v>nd</v>
          </cell>
          <cell r="F17">
            <v>480</v>
          </cell>
        </row>
        <row r="18">
          <cell r="E18">
            <v>1124</v>
          </cell>
          <cell r="F18">
            <v>262</v>
          </cell>
        </row>
        <row r="19">
          <cell r="E19" t="str">
            <v>nd</v>
          </cell>
          <cell r="F19">
            <v>57</v>
          </cell>
        </row>
        <row r="20">
          <cell r="E20">
            <v>23028</v>
          </cell>
          <cell r="F20">
            <v>2342</v>
          </cell>
        </row>
        <row r="21">
          <cell r="E21">
            <v>330435</v>
          </cell>
          <cell r="F21">
            <v>29488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3.3-1 FPT général"/>
      <sheetName val="F 3.3-2 FPT ext"/>
      <sheetName val="F 3.3-3 FPT 3è cc"/>
      <sheetName val="F 3.3-4 FPT ss cc"/>
      <sheetName val="F 3.3-4Bis ss cc CASVP "/>
      <sheetName val="F 3.3-5 VParis CASVP ext"/>
      <sheetName val="F3.3-6 et 7 VParis uniq 3ècc"/>
      <sheetName val="F 3.3-8 Vparis ss cc"/>
    </sheetNames>
    <sheetDataSet>
      <sheetData sheetId="0"/>
      <sheetData sheetId="1"/>
      <sheetData sheetId="2"/>
      <sheetData sheetId="3"/>
      <sheetData sheetId="4"/>
      <sheetData sheetId="5">
        <row r="49">
          <cell r="H49">
            <v>3813</v>
          </cell>
          <cell r="K49">
            <v>610</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3.4-1 evol IRA "/>
      <sheetName val="Figure 3.4-2 evol att. terr"/>
      <sheetName val="Figure 3.4-3 FPH"/>
      <sheetName val="F 3.4-4 evol concours 3FP "/>
      <sheetName val="F 3.4-4 Source "/>
    </sheetNames>
    <sheetDataSet>
      <sheetData sheetId="0">
        <row r="10">
          <cell r="E10">
            <v>4632</v>
          </cell>
          <cell r="G10">
            <v>2737</v>
          </cell>
          <cell r="I10">
            <v>402</v>
          </cell>
          <cell r="K10">
            <v>235</v>
          </cell>
        </row>
        <row r="11">
          <cell r="E11">
            <v>596</v>
          </cell>
          <cell r="G11">
            <v>354</v>
          </cell>
          <cell r="I11">
            <v>81</v>
          </cell>
          <cell r="K11">
            <v>44</v>
          </cell>
        </row>
      </sheetData>
      <sheetData sheetId="1"/>
      <sheetData sheetId="2">
        <row r="6">
          <cell r="C6">
            <v>55</v>
          </cell>
          <cell r="E6">
            <v>76</v>
          </cell>
          <cell r="G6">
            <v>30</v>
          </cell>
        </row>
        <row r="7">
          <cell r="C7">
            <v>10</v>
          </cell>
          <cell r="E7">
            <v>1</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1"/>
      <sheetName val="3.4-2"/>
      <sheetName val="3.4-3"/>
      <sheetName val="3.4-5"/>
    </sheetNames>
    <sheetDataSet>
      <sheetData sheetId="0">
        <row r="67">
          <cell r="U67">
            <v>10.824016563146998</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rutements externes FPE SL 1"/>
      <sheetName val="Recrutements externe FPT SL 2"/>
      <sheetName val="IRA externe SL 3"/>
      <sheetName val="Attaché FPT SL 4"/>
      <sheetName val="Attaché hospitalier SL 5"/>
      <sheetName val="Comparaison 3FP SL 6"/>
      <sheetName val="ENA externe SL 7"/>
      <sheetName val="Administ territorial ext SL 8 "/>
      <sheetName val="Directeur d'hôpital ext SL 9"/>
      <sheetName val="Dir etabl ext SL 10 "/>
      <sheetName val="Comparaison EnsFP SL11"/>
      <sheetName val="Recrut ext par min SL 12"/>
    </sheetNames>
    <sheetDataSet>
      <sheetData sheetId="0"/>
      <sheetData sheetId="1"/>
      <sheetData sheetId="2"/>
      <sheetData sheetId="3"/>
      <sheetData sheetId="4"/>
      <sheetData sheetId="5"/>
      <sheetData sheetId="6">
        <row r="39">
          <cell r="W39">
            <v>17.411764705882351</v>
          </cell>
        </row>
      </sheetData>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1"/>
      <sheetName val="3.5-2"/>
      <sheetName val="3.5-3"/>
      <sheetName val="3.5-4"/>
      <sheetName val="3.5-5"/>
    </sheetNames>
    <sheetDataSet>
      <sheetData sheetId="0">
        <row r="44">
          <cell r="X44">
            <v>17.372549019607842</v>
          </cell>
        </row>
      </sheetData>
      <sheetData sheetId="1"/>
      <sheetData sheetId="2">
        <row r="10">
          <cell r="X10">
            <v>3.489795918367347</v>
          </cell>
        </row>
      </sheetData>
      <sheetData sheetId="3">
        <row r="10">
          <cell r="X10">
            <v>2.2884615384615383</v>
          </cell>
        </row>
      </sheetData>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3:K16"/>
  <sheetViews>
    <sheetView showGridLines="0" tabSelected="1" workbookViewId="0">
      <selection activeCell="A3" sqref="A3"/>
    </sheetView>
  </sheetViews>
  <sheetFormatPr baseColWidth="10" defaultRowHeight="12.75" x14ac:dyDescent="0.2"/>
  <sheetData>
    <row r="3" spans="1:11" x14ac:dyDescent="0.2">
      <c r="A3" s="420" t="s">
        <v>190</v>
      </c>
    </row>
    <row r="4" spans="1:11" x14ac:dyDescent="0.2">
      <c r="A4" s="420" t="s">
        <v>132</v>
      </c>
    </row>
    <row r="5" spans="1:11" x14ac:dyDescent="0.2">
      <c r="A5" s="420" t="s">
        <v>130</v>
      </c>
    </row>
    <row r="6" spans="1:11" x14ac:dyDescent="0.2">
      <c r="A6" s="420" t="s">
        <v>213</v>
      </c>
    </row>
    <row r="7" spans="1:11" x14ac:dyDescent="0.2">
      <c r="A7" s="420" t="s">
        <v>138</v>
      </c>
    </row>
    <row r="8" spans="1:11" x14ac:dyDescent="0.2">
      <c r="A8" s="420" t="s">
        <v>214</v>
      </c>
    </row>
    <row r="9" spans="1:11" x14ac:dyDescent="0.2">
      <c r="A9" s="420" t="s">
        <v>215</v>
      </c>
    </row>
    <row r="10" spans="1:11" x14ac:dyDescent="0.2">
      <c r="A10" s="421" t="s">
        <v>216</v>
      </c>
      <c r="B10" s="422"/>
      <c r="C10" s="422"/>
      <c r="D10" s="422"/>
      <c r="E10" s="422"/>
      <c r="F10" s="422"/>
      <c r="G10" s="422"/>
      <c r="H10" s="422"/>
      <c r="I10" s="422"/>
      <c r="J10" s="422"/>
      <c r="K10" s="422"/>
    </row>
    <row r="11" spans="1:11" x14ac:dyDescent="0.2">
      <c r="A11" s="420" t="s">
        <v>140</v>
      </c>
    </row>
    <row r="12" spans="1:11" x14ac:dyDescent="0.2">
      <c r="A12" s="420" t="s">
        <v>217</v>
      </c>
    </row>
    <row r="13" spans="1:11" x14ac:dyDescent="0.2">
      <c r="A13" s="420" t="s">
        <v>218</v>
      </c>
    </row>
    <row r="14" spans="1:11" x14ac:dyDescent="0.2">
      <c r="A14" s="420" t="s">
        <v>219</v>
      </c>
    </row>
    <row r="15" spans="1:11" x14ac:dyDescent="0.2">
      <c r="A15" s="420" t="s">
        <v>141</v>
      </c>
    </row>
    <row r="16" spans="1:11" x14ac:dyDescent="0.2">
      <c r="A16" s="420" t="s">
        <v>142</v>
      </c>
    </row>
  </sheetData>
  <mergeCells count="1">
    <mergeCell ref="A10:K10"/>
  </mergeCells>
  <hyperlinks>
    <hyperlink ref="A3" location="'SL-3.1-1'!A1" display="Figure SL 3.1-1 : Recrutements externes dans la fonction publique de l'État : nombre de candidats admis sur liste principale et effectivement recrutés"/>
    <hyperlink ref="A4" location="'SL-3.1-2'!A1" display="Figure 3.1-2 : Différents types de recrutement externe, avec et sans concours dans la fonction publique de l'État"/>
    <hyperlink ref="A5" location="'SL-3.1-2 longue'!A1" display="SL3.1-2 : Evolution du nombre de candidats présents et de la sélectivité (présents / postes offerts) des concours externes de la FPE"/>
    <hyperlink ref="A6" location="'SL-3.3-1'!A1" display="Figure 3.3-1 : Recrutements externes dans la fonction publique territoriale (centres de gestion et CNFPT), la Ville de Paris et le Centre d'action sociale de la ville de Paris"/>
    <hyperlink ref="A7" location="'SL-3.4-1'!A1" display="Figure 3.4-1 : Évolution du nombre d'inscrits, de présents, d'admis et sélectivité au concours externe des IRA "/>
    <hyperlink ref="A8" location="'SL-3.4-2'!A1" display="Figure 3.4-2 : Évolution du nombre d'inscrits, de présents, d'admis aux concours externe et troisième concours d’attaché territorial(1)"/>
    <hyperlink ref="A9" location="'SL-3.4-3'!A1" display="Figure ‎3.4-3 : Évolution du nombre d'inscrits, de présents, d'admis au concours externe et au troisième concours d'attaché d'administration hospitalière "/>
    <hyperlink ref="A10" location="'SL-3.4-5'!A2" display="Figure 3.4-5 : Sélectivité comparée entre les concours externes niveau attaché_x000a_(en %)"/>
    <hyperlink ref="A11" location="'SL-3.5-1'!A1" display="Figure 3.5-1 : Évolution du nombre de présents, d'admis et sélectivité du concours d'entrée à l'ENA"/>
    <hyperlink ref="A12" location="'SL-3.5-2'!A1" display="Figure 3.5-2 : Évolution du nombre de présents, d'admis et sélectivité au concours externe et troisième concours d’entrée à l’Inet"/>
    <hyperlink ref="A13" location="'SL-3.5-3'!A2" display="Figure ‎3.5-3 : Évolution du nombre de présents, d'admis et sélectivité du concours externe de directeur d’hôpital"/>
    <hyperlink ref="A14" location="'SL-3.5-4'!A2" display="Figure 3.5-4 : Évolution du nombre de présents, d'admis et sélectivité au concours externe de directeur d’établissement(1)"/>
    <hyperlink ref="A15" location="'SL-3.5-5'!A2" display="Figure 3.5-5 : Sélectivité comparée des concours externes niveau administrateur "/>
    <hyperlink ref="A16" location="'SL-3.1-6'!A1" display="Figure 3.1-6 : Nombre de recrutés par ministèr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3" tint="0.39997558519241921"/>
    <pageSetUpPr fitToPage="1"/>
  </sheetPr>
  <dimension ref="A1:Y48"/>
  <sheetViews>
    <sheetView showGridLines="0" workbookViewId="0">
      <pane xSplit="2" ySplit="3" topLeftCell="C34" activePane="bottomRight" state="frozen"/>
      <selection pane="topRight" activeCell="C1" sqref="C1"/>
      <selection pane="bottomLeft" activeCell="A4" sqref="A4"/>
      <selection pane="bottomRight" sqref="A1:Q1"/>
    </sheetView>
  </sheetViews>
  <sheetFormatPr baseColWidth="10" defaultColWidth="11.42578125" defaultRowHeight="12.75" x14ac:dyDescent="0.2"/>
  <cols>
    <col min="1" max="1" width="17.7109375" style="29" customWidth="1"/>
    <col min="2" max="2" width="7" style="29" customWidth="1"/>
    <col min="3" max="18" width="6.85546875" style="29" customWidth="1"/>
    <col min="19" max="19" width="7.140625" style="29" customWidth="1"/>
    <col min="20" max="20" width="7.42578125" style="29" customWidth="1"/>
    <col min="21" max="21" width="7.7109375" style="29" customWidth="1"/>
    <col min="22" max="23" width="7.85546875" style="29" customWidth="1"/>
    <col min="24" max="24" width="9" style="29" customWidth="1"/>
    <col min="25" max="16384" width="11.42578125" style="29"/>
  </cols>
  <sheetData>
    <row r="1" spans="1:25" ht="18" customHeight="1" x14ac:dyDescent="0.2">
      <c r="A1" s="388" t="s">
        <v>140</v>
      </c>
      <c r="B1" s="388"/>
      <c r="C1" s="388"/>
      <c r="D1" s="388"/>
      <c r="E1" s="388"/>
      <c r="F1" s="388"/>
      <c r="G1" s="388"/>
      <c r="H1" s="388"/>
      <c r="I1" s="388"/>
      <c r="J1" s="388"/>
      <c r="K1" s="388"/>
      <c r="L1" s="388"/>
      <c r="M1" s="388"/>
      <c r="N1" s="388"/>
      <c r="O1" s="388"/>
      <c r="P1" s="388"/>
      <c r="Q1" s="388"/>
    </row>
    <row r="2" spans="1:25" ht="7.5" customHeight="1" x14ac:dyDescent="0.2"/>
    <row r="3" spans="1:25" x14ac:dyDescent="0.2">
      <c r="A3" s="239" t="s">
        <v>44</v>
      </c>
      <c r="B3" s="275">
        <v>1998</v>
      </c>
      <c r="C3" s="275">
        <v>1999</v>
      </c>
      <c r="D3" s="275">
        <v>2000</v>
      </c>
      <c r="E3" s="275">
        <v>2001</v>
      </c>
      <c r="F3" s="275">
        <v>2002</v>
      </c>
      <c r="G3" s="275">
        <v>2003</v>
      </c>
      <c r="H3" s="275">
        <v>2004</v>
      </c>
      <c r="I3" s="275">
        <v>2005</v>
      </c>
      <c r="J3" s="275">
        <v>2006</v>
      </c>
      <c r="K3" s="275">
        <v>2007</v>
      </c>
      <c r="L3" s="275">
        <v>2008</v>
      </c>
      <c r="M3" s="275">
        <v>2009</v>
      </c>
      <c r="N3" s="275">
        <v>2010</v>
      </c>
      <c r="O3" s="275">
        <v>2011</v>
      </c>
      <c r="P3" s="275">
        <v>2012</v>
      </c>
      <c r="Q3" s="70">
        <v>2013</v>
      </c>
      <c r="R3" s="70">
        <v>2014</v>
      </c>
      <c r="S3" s="70">
        <v>2015</v>
      </c>
      <c r="T3" s="70">
        <v>2016</v>
      </c>
      <c r="U3" s="70">
        <v>2017</v>
      </c>
      <c r="V3" s="70">
        <v>2018</v>
      </c>
      <c r="W3" s="70">
        <v>2019</v>
      </c>
      <c r="X3" s="70">
        <v>2020</v>
      </c>
    </row>
    <row r="4" spans="1:25" x14ac:dyDescent="0.2">
      <c r="A4" s="241" t="s">
        <v>10</v>
      </c>
      <c r="B4" s="275"/>
      <c r="C4" s="275"/>
      <c r="D4" s="275"/>
      <c r="E4" s="275"/>
      <c r="F4" s="275"/>
      <c r="G4" s="275"/>
      <c r="H4" s="275"/>
      <c r="I4" s="275"/>
      <c r="J4" s="275"/>
      <c r="K4" s="275"/>
      <c r="L4" s="275"/>
      <c r="M4" s="70"/>
      <c r="N4" s="114"/>
      <c r="O4" s="114"/>
      <c r="P4" s="114"/>
      <c r="Q4" s="114"/>
      <c r="R4" s="114"/>
      <c r="S4" s="114"/>
      <c r="X4" s="114"/>
    </row>
    <row r="5" spans="1:25" x14ac:dyDescent="0.2">
      <c r="A5" s="276" t="s">
        <v>12</v>
      </c>
      <c r="B5" s="29">
        <v>55</v>
      </c>
      <c r="C5" s="29">
        <v>55</v>
      </c>
      <c r="D5" s="29">
        <v>60</v>
      </c>
      <c r="E5" s="29">
        <v>60</v>
      </c>
      <c r="F5" s="29">
        <v>58</v>
      </c>
      <c r="G5" s="29">
        <v>50</v>
      </c>
      <c r="H5" s="29">
        <v>48</v>
      </c>
      <c r="I5" s="29">
        <v>45</v>
      </c>
      <c r="J5" s="29">
        <v>45</v>
      </c>
      <c r="K5" s="29">
        <v>40</v>
      </c>
      <c r="L5" s="29">
        <v>40</v>
      </c>
      <c r="M5" s="29">
        <v>40</v>
      </c>
      <c r="N5" s="29">
        <v>40</v>
      </c>
      <c r="O5" s="29">
        <v>40</v>
      </c>
      <c r="P5" s="29">
        <v>40</v>
      </c>
      <c r="Q5" s="29">
        <v>40</v>
      </c>
      <c r="R5" s="29">
        <v>43</v>
      </c>
      <c r="S5" s="29">
        <v>43</v>
      </c>
      <c r="T5" s="277">
        <v>43</v>
      </c>
      <c r="U5" s="277">
        <v>40</v>
      </c>
      <c r="V5" s="277">
        <v>40</v>
      </c>
      <c r="W5" s="277">
        <v>40</v>
      </c>
      <c r="X5" s="44">
        <v>40</v>
      </c>
      <c r="Y5" s="183"/>
    </row>
    <row r="6" spans="1:25" x14ac:dyDescent="0.2">
      <c r="A6" s="276" t="s">
        <v>3</v>
      </c>
      <c r="B6" s="278">
        <v>577</v>
      </c>
      <c r="C6" s="31">
        <v>494</v>
      </c>
      <c r="D6" s="31">
        <v>549</v>
      </c>
      <c r="E6" s="31">
        <v>614</v>
      </c>
      <c r="F6" s="31">
        <v>608</v>
      </c>
      <c r="G6" s="31">
        <v>741</v>
      </c>
      <c r="H6" s="31">
        <v>698</v>
      </c>
      <c r="I6" s="31">
        <v>655</v>
      </c>
      <c r="J6" s="31">
        <v>538</v>
      </c>
      <c r="K6" s="32">
        <v>609</v>
      </c>
      <c r="L6" s="279">
        <v>553</v>
      </c>
      <c r="M6" s="48">
        <v>543</v>
      </c>
      <c r="N6" s="166">
        <v>553</v>
      </c>
      <c r="O6" s="166">
        <v>581</v>
      </c>
      <c r="P6" s="280">
        <v>625</v>
      </c>
      <c r="Q6" s="280">
        <v>650</v>
      </c>
      <c r="R6" s="280">
        <v>620</v>
      </c>
      <c r="S6" s="280">
        <v>675</v>
      </c>
      <c r="T6" s="280">
        <v>662</v>
      </c>
      <c r="U6" s="280">
        <v>528</v>
      </c>
      <c r="V6" s="280">
        <v>613</v>
      </c>
      <c r="W6" s="280">
        <v>635</v>
      </c>
      <c r="X6" s="166">
        <f t="shared" ref="X6" si="0">X7+X8</f>
        <v>604</v>
      </c>
      <c r="Y6" s="183"/>
    </row>
    <row r="7" spans="1:25" x14ac:dyDescent="0.2">
      <c r="A7" s="281" t="s">
        <v>5</v>
      </c>
      <c r="B7" s="282" t="s">
        <v>57</v>
      </c>
      <c r="C7" s="282" t="s">
        <v>57</v>
      </c>
      <c r="D7" s="282" t="s">
        <v>57</v>
      </c>
      <c r="E7" s="282" t="s">
        <v>57</v>
      </c>
      <c r="F7" s="282" t="s">
        <v>57</v>
      </c>
      <c r="G7" s="282" t="s">
        <v>57</v>
      </c>
      <c r="H7" s="282" t="s">
        <v>57</v>
      </c>
      <c r="I7" s="282" t="s">
        <v>57</v>
      </c>
      <c r="J7" s="282" t="s">
        <v>57</v>
      </c>
      <c r="K7" s="282" t="s">
        <v>57</v>
      </c>
      <c r="L7" s="282" t="s">
        <v>57</v>
      </c>
      <c r="M7" s="282" t="s">
        <v>57</v>
      </c>
      <c r="N7" s="44">
        <v>310</v>
      </c>
      <c r="O7" s="44">
        <v>304</v>
      </c>
      <c r="P7" s="283">
        <v>356</v>
      </c>
      <c r="Q7" s="283">
        <v>389</v>
      </c>
      <c r="R7" s="283">
        <v>372</v>
      </c>
      <c r="S7" s="283">
        <v>398</v>
      </c>
      <c r="T7" s="283">
        <v>391</v>
      </c>
      <c r="U7" s="283">
        <v>307</v>
      </c>
      <c r="V7" s="283">
        <v>384</v>
      </c>
      <c r="W7" s="283">
        <f>W6-W8</f>
        <v>403</v>
      </c>
      <c r="X7" s="283">
        <v>388</v>
      </c>
      <c r="Y7" s="183"/>
    </row>
    <row r="8" spans="1:25" x14ac:dyDescent="0.2">
      <c r="A8" s="281" t="s">
        <v>6</v>
      </c>
      <c r="B8" s="282" t="s">
        <v>57</v>
      </c>
      <c r="C8" s="282" t="s">
        <v>57</v>
      </c>
      <c r="D8" s="282" t="s">
        <v>57</v>
      </c>
      <c r="E8" s="282" t="s">
        <v>57</v>
      </c>
      <c r="F8" s="282" t="s">
        <v>57</v>
      </c>
      <c r="G8" s="282" t="s">
        <v>57</v>
      </c>
      <c r="H8" s="282" t="s">
        <v>57</v>
      </c>
      <c r="I8" s="282" t="s">
        <v>57</v>
      </c>
      <c r="J8" s="282" t="s">
        <v>57</v>
      </c>
      <c r="K8" s="282" t="s">
        <v>57</v>
      </c>
      <c r="L8" s="282" t="s">
        <v>57</v>
      </c>
      <c r="M8" s="282" t="s">
        <v>57</v>
      </c>
      <c r="N8" s="44">
        <v>243</v>
      </c>
      <c r="O8" s="44">
        <v>277</v>
      </c>
      <c r="P8" s="283">
        <v>269</v>
      </c>
      <c r="Q8" s="283">
        <v>261</v>
      </c>
      <c r="R8" s="283">
        <v>248</v>
      </c>
      <c r="S8" s="283">
        <v>277</v>
      </c>
      <c r="T8" s="283">
        <v>271</v>
      </c>
      <c r="U8" s="283">
        <v>221</v>
      </c>
      <c r="V8" s="283">
        <v>229</v>
      </c>
      <c r="W8" s="283">
        <v>232</v>
      </c>
      <c r="X8" s="283">
        <v>216</v>
      </c>
      <c r="Y8" s="183"/>
    </row>
    <row r="9" spans="1:25" x14ac:dyDescent="0.2">
      <c r="A9" s="276" t="s">
        <v>0</v>
      </c>
      <c r="B9" s="278">
        <v>55</v>
      </c>
      <c r="C9" s="31">
        <v>55</v>
      </c>
      <c r="D9" s="31">
        <v>60</v>
      </c>
      <c r="E9" s="31">
        <v>60</v>
      </c>
      <c r="F9" s="31">
        <v>58</v>
      </c>
      <c r="G9" s="31">
        <v>50</v>
      </c>
      <c r="H9" s="31">
        <v>45</v>
      </c>
      <c r="I9" s="31">
        <v>45</v>
      </c>
      <c r="J9" s="31">
        <v>45</v>
      </c>
      <c r="K9" s="32">
        <v>41</v>
      </c>
      <c r="L9" s="279">
        <v>40</v>
      </c>
      <c r="M9" s="48">
        <v>40</v>
      </c>
      <c r="N9" s="284">
        <v>40</v>
      </c>
      <c r="O9" s="284">
        <v>40</v>
      </c>
      <c r="P9" s="284">
        <v>40</v>
      </c>
      <c r="Q9" s="284">
        <v>40</v>
      </c>
      <c r="R9" s="284">
        <v>43</v>
      </c>
      <c r="S9" s="284">
        <v>43</v>
      </c>
      <c r="T9" s="284">
        <v>43</v>
      </c>
      <c r="U9" s="284">
        <v>40</v>
      </c>
      <c r="V9" s="284">
        <v>40</v>
      </c>
      <c r="W9" s="284">
        <v>40</v>
      </c>
      <c r="X9" s="166">
        <f t="shared" ref="X9" si="1">X10+X11</f>
        <v>40</v>
      </c>
      <c r="Y9" s="183"/>
    </row>
    <row r="10" spans="1:25" x14ac:dyDescent="0.2">
      <c r="A10" s="281" t="s">
        <v>5</v>
      </c>
      <c r="B10" s="282" t="s">
        <v>57</v>
      </c>
      <c r="C10" s="282" t="s">
        <v>57</v>
      </c>
      <c r="D10" s="282" t="s">
        <v>57</v>
      </c>
      <c r="E10" s="282" t="s">
        <v>57</v>
      </c>
      <c r="F10" s="282" t="s">
        <v>57</v>
      </c>
      <c r="G10" s="282" t="s">
        <v>57</v>
      </c>
      <c r="H10" s="282" t="s">
        <v>57</v>
      </c>
      <c r="I10" s="282" t="s">
        <v>57</v>
      </c>
      <c r="J10" s="282" t="s">
        <v>57</v>
      </c>
      <c r="K10" s="282" t="s">
        <v>57</v>
      </c>
      <c r="L10" s="282" t="s">
        <v>57</v>
      </c>
      <c r="M10" s="282" t="s">
        <v>57</v>
      </c>
      <c r="N10" s="285">
        <v>28</v>
      </c>
      <c r="O10" s="44">
        <v>24</v>
      </c>
      <c r="P10" s="285">
        <v>29</v>
      </c>
      <c r="Q10" s="285">
        <v>26</v>
      </c>
      <c r="R10" s="285">
        <v>32</v>
      </c>
      <c r="S10" s="285">
        <v>32</v>
      </c>
      <c r="T10" s="285">
        <v>32</v>
      </c>
      <c r="U10" s="285">
        <v>25</v>
      </c>
      <c r="V10" s="285">
        <v>25</v>
      </c>
      <c r="W10" s="285">
        <f>W9-W11</f>
        <v>28</v>
      </c>
      <c r="X10" s="348">
        <v>26</v>
      </c>
      <c r="Y10" s="183"/>
    </row>
    <row r="11" spans="1:25" x14ac:dyDescent="0.2">
      <c r="A11" s="281" t="s">
        <v>6</v>
      </c>
      <c r="B11" s="282" t="s">
        <v>57</v>
      </c>
      <c r="C11" s="282" t="s">
        <v>57</v>
      </c>
      <c r="D11" s="282" t="s">
        <v>57</v>
      </c>
      <c r="E11" s="282" t="s">
        <v>57</v>
      </c>
      <c r="F11" s="282" t="s">
        <v>57</v>
      </c>
      <c r="G11" s="282" t="s">
        <v>57</v>
      </c>
      <c r="H11" s="282" t="s">
        <v>57</v>
      </c>
      <c r="I11" s="282" t="s">
        <v>57</v>
      </c>
      <c r="J11" s="282" t="s">
        <v>57</v>
      </c>
      <c r="K11" s="282" t="s">
        <v>57</v>
      </c>
      <c r="L11" s="282" t="s">
        <v>57</v>
      </c>
      <c r="M11" s="282" t="s">
        <v>57</v>
      </c>
      <c r="N11" s="285">
        <v>12</v>
      </c>
      <c r="O11" s="44">
        <v>16</v>
      </c>
      <c r="P11" s="285">
        <v>11</v>
      </c>
      <c r="Q11" s="285">
        <v>14</v>
      </c>
      <c r="R11" s="285">
        <v>11</v>
      </c>
      <c r="S11" s="285">
        <v>11</v>
      </c>
      <c r="T11" s="285">
        <v>11</v>
      </c>
      <c r="U11" s="285">
        <v>15</v>
      </c>
      <c r="V11" s="285">
        <v>15</v>
      </c>
      <c r="W11" s="285">
        <v>12</v>
      </c>
      <c r="X11" s="348">
        <v>14</v>
      </c>
      <c r="Y11" s="183"/>
    </row>
    <row r="12" spans="1:25" ht="13.5" customHeight="1" x14ac:dyDescent="0.2">
      <c r="A12" s="286" t="s">
        <v>52</v>
      </c>
      <c r="B12" s="287">
        <v>10.5</v>
      </c>
      <c r="C12" s="288">
        <v>9</v>
      </c>
      <c r="D12" s="289">
        <v>9.1999999999999993</v>
      </c>
      <c r="E12" s="289">
        <v>10.199999999999999</v>
      </c>
      <c r="F12" s="289">
        <v>10.5</v>
      </c>
      <c r="G12" s="289">
        <v>14.8</v>
      </c>
      <c r="H12" s="289">
        <v>15.5</v>
      </c>
      <c r="I12" s="289">
        <v>14.6</v>
      </c>
      <c r="J12" s="288">
        <v>12</v>
      </c>
      <c r="K12" s="290">
        <v>14.9</v>
      </c>
      <c r="L12" s="290">
        <v>13.824999999999999</v>
      </c>
      <c r="M12" s="268">
        <v>13.574999999999999</v>
      </c>
      <c r="N12" s="271">
        <v>13.824999999999999</v>
      </c>
      <c r="O12" s="271">
        <v>14.525</v>
      </c>
      <c r="P12" s="291">
        <v>15.625</v>
      </c>
      <c r="Q12" s="244">
        <v>16.25</v>
      </c>
      <c r="R12" s="244">
        <f>R6/R9</f>
        <v>14.418604651162791</v>
      </c>
      <c r="S12" s="244">
        <f>S6/S9</f>
        <v>15.697674418604651</v>
      </c>
      <c r="T12" s="244">
        <v>15.395348837209303</v>
      </c>
      <c r="U12" s="244">
        <v>13.2</v>
      </c>
      <c r="V12" s="244">
        <v>15.324999999999999</v>
      </c>
      <c r="W12" s="244">
        <f>W6/W9</f>
        <v>15.875</v>
      </c>
      <c r="X12" s="244">
        <v>15.1</v>
      </c>
      <c r="Y12" s="183"/>
    </row>
    <row r="13" spans="1:25" ht="13.5" customHeight="1" x14ac:dyDescent="0.2">
      <c r="A13" s="241" t="s">
        <v>34</v>
      </c>
      <c r="B13" s="114"/>
      <c r="C13" s="114"/>
      <c r="D13" s="114"/>
      <c r="E13" s="114"/>
      <c r="F13" s="114"/>
      <c r="G13" s="114"/>
      <c r="H13" s="114"/>
      <c r="I13" s="114"/>
      <c r="J13" s="114"/>
      <c r="K13" s="114"/>
      <c r="L13" s="114"/>
      <c r="M13" s="114"/>
      <c r="N13" s="114"/>
      <c r="O13" s="114"/>
      <c r="P13" s="114"/>
      <c r="Q13" s="178"/>
      <c r="R13" s="178"/>
      <c r="S13" s="178"/>
      <c r="T13" s="178"/>
      <c r="U13" s="178"/>
      <c r="V13" s="178"/>
      <c r="W13" s="178"/>
      <c r="X13" s="164"/>
      <c r="Y13" s="183"/>
    </row>
    <row r="14" spans="1:25" x14ac:dyDescent="0.2">
      <c r="A14" s="276" t="s">
        <v>12</v>
      </c>
      <c r="B14" s="29">
        <v>9</v>
      </c>
      <c r="C14" s="29">
        <v>11</v>
      </c>
      <c r="D14" s="29">
        <v>12</v>
      </c>
      <c r="E14" s="29">
        <v>14</v>
      </c>
      <c r="F14" s="29">
        <v>11</v>
      </c>
      <c r="G14" s="29">
        <v>9</v>
      </c>
      <c r="H14" s="29">
        <v>9</v>
      </c>
      <c r="I14" s="29">
        <v>9</v>
      </c>
      <c r="J14" s="29">
        <v>9</v>
      </c>
      <c r="K14" s="29">
        <v>8</v>
      </c>
      <c r="L14" s="277">
        <v>8</v>
      </c>
      <c r="M14" s="30">
        <v>8</v>
      </c>
      <c r="N14" s="30">
        <v>8</v>
      </c>
      <c r="O14" s="30">
        <v>8</v>
      </c>
      <c r="P14" s="29">
        <v>8</v>
      </c>
      <c r="Q14" s="29">
        <v>9</v>
      </c>
      <c r="R14" s="29">
        <v>9</v>
      </c>
      <c r="S14" s="29">
        <v>9</v>
      </c>
      <c r="T14" s="29">
        <v>9</v>
      </c>
      <c r="U14" s="29">
        <v>8</v>
      </c>
      <c r="V14" s="29">
        <v>8</v>
      </c>
      <c r="W14" s="29">
        <v>8</v>
      </c>
      <c r="X14" s="202">
        <v>7</v>
      </c>
      <c r="Y14" s="183"/>
    </row>
    <row r="15" spans="1:25" x14ac:dyDescent="0.2">
      <c r="A15" s="276" t="s">
        <v>3</v>
      </c>
      <c r="B15" s="278">
        <v>86</v>
      </c>
      <c r="C15" s="31">
        <v>112</v>
      </c>
      <c r="D15" s="31">
        <v>112</v>
      </c>
      <c r="E15" s="31">
        <v>115</v>
      </c>
      <c r="F15" s="31">
        <v>93</v>
      </c>
      <c r="G15" s="31">
        <v>87</v>
      </c>
      <c r="H15" s="31">
        <v>95</v>
      </c>
      <c r="I15" s="31">
        <v>89</v>
      </c>
      <c r="J15" s="31">
        <v>79</v>
      </c>
      <c r="K15" s="32">
        <v>98</v>
      </c>
      <c r="L15" s="279">
        <v>70</v>
      </c>
      <c r="M15" s="48">
        <v>76</v>
      </c>
      <c r="N15" s="166">
        <v>99</v>
      </c>
      <c r="O15" s="166">
        <v>94</v>
      </c>
      <c r="P15" s="280">
        <v>99</v>
      </c>
      <c r="Q15" s="280">
        <v>94</v>
      </c>
      <c r="R15" s="280">
        <v>86</v>
      </c>
      <c r="S15" s="280">
        <v>74</v>
      </c>
      <c r="T15" s="280">
        <v>57</v>
      </c>
      <c r="U15" s="280">
        <v>65</v>
      </c>
      <c r="V15" s="280">
        <v>85</v>
      </c>
      <c r="W15" s="280">
        <v>83</v>
      </c>
      <c r="X15" s="166">
        <f t="shared" ref="X15" si="2">X16+X17</f>
        <v>64</v>
      </c>
      <c r="Y15" s="183"/>
    </row>
    <row r="16" spans="1:25" x14ac:dyDescent="0.2">
      <c r="A16" s="281" t="s">
        <v>5</v>
      </c>
      <c r="B16" s="282" t="s">
        <v>57</v>
      </c>
      <c r="C16" s="282" t="s">
        <v>57</v>
      </c>
      <c r="D16" s="282" t="s">
        <v>57</v>
      </c>
      <c r="E16" s="282" t="s">
        <v>57</v>
      </c>
      <c r="F16" s="282" t="s">
        <v>57</v>
      </c>
      <c r="G16" s="282" t="s">
        <v>57</v>
      </c>
      <c r="H16" s="282" t="s">
        <v>57</v>
      </c>
      <c r="I16" s="282" t="s">
        <v>57</v>
      </c>
      <c r="J16" s="282" t="s">
        <v>57</v>
      </c>
      <c r="K16" s="282" t="s">
        <v>57</v>
      </c>
      <c r="L16" s="282" t="s">
        <v>57</v>
      </c>
      <c r="M16" s="282" t="s">
        <v>57</v>
      </c>
      <c r="N16" s="44">
        <v>71</v>
      </c>
      <c r="O16" s="29">
        <v>64</v>
      </c>
      <c r="P16" s="283">
        <v>64</v>
      </c>
      <c r="Q16" s="283">
        <v>56</v>
      </c>
      <c r="R16" s="283">
        <v>61</v>
      </c>
      <c r="S16" s="283">
        <v>50</v>
      </c>
      <c r="T16" s="283">
        <v>39</v>
      </c>
      <c r="U16" s="283">
        <v>43</v>
      </c>
      <c r="V16" s="283">
        <v>47</v>
      </c>
      <c r="W16" s="283">
        <f>W15-W17</f>
        <v>47</v>
      </c>
      <c r="X16" s="283">
        <v>42</v>
      </c>
      <c r="Y16" s="183"/>
    </row>
    <row r="17" spans="1:25" x14ac:dyDescent="0.2">
      <c r="A17" s="281" t="s">
        <v>6</v>
      </c>
      <c r="B17" s="282" t="s">
        <v>57</v>
      </c>
      <c r="C17" s="282" t="s">
        <v>57</v>
      </c>
      <c r="D17" s="282" t="s">
        <v>57</v>
      </c>
      <c r="E17" s="282" t="s">
        <v>57</v>
      </c>
      <c r="F17" s="282" t="s">
        <v>57</v>
      </c>
      <c r="G17" s="282" t="s">
        <v>57</v>
      </c>
      <c r="H17" s="282" t="s">
        <v>57</v>
      </c>
      <c r="I17" s="282" t="s">
        <v>57</v>
      </c>
      <c r="J17" s="282" t="s">
        <v>57</v>
      </c>
      <c r="K17" s="282" t="s">
        <v>57</v>
      </c>
      <c r="L17" s="282" t="s">
        <v>57</v>
      </c>
      <c r="M17" s="282" t="s">
        <v>57</v>
      </c>
      <c r="N17" s="44">
        <v>28</v>
      </c>
      <c r="O17" s="29">
        <v>30</v>
      </c>
      <c r="P17" s="283">
        <v>35</v>
      </c>
      <c r="Q17" s="283">
        <v>38</v>
      </c>
      <c r="R17" s="283">
        <v>25</v>
      </c>
      <c r="S17" s="283">
        <v>24</v>
      </c>
      <c r="T17" s="283">
        <v>18</v>
      </c>
      <c r="U17" s="283">
        <v>22</v>
      </c>
      <c r="V17" s="283">
        <v>38</v>
      </c>
      <c r="W17" s="283">
        <v>36</v>
      </c>
      <c r="X17" s="283">
        <v>22</v>
      </c>
      <c r="Y17" s="183"/>
    </row>
    <row r="18" spans="1:25" x14ac:dyDescent="0.2">
      <c r="A18" s="276" t="s">
        <v>0</v>
      </c>
      <c r="B18" s="278">
        <v>9</v>
      </c>
      <c r="C18" s="31">
        <v>11</v>
      </c>
      <c r="D18" s="31">
        <v>12</v>
      </c>
      <c r="E18" s="31">
        <v>14</v>
      </c>
      <c r="F18" s="31">
        <v>11</v>
      </c>
      <c r="G18" s="31">
        <v>9</v>
      </c>
      <c r="H18" s="31">
        <v>9</v>
      </c>
      <c r="I18" s="31">
        <v>9</v>
      </c>
      <c r="J18" s="31">
        <v>9</v>
      </c>
      <c r="K18" s="32">
        <v>8</v>
      </c>
      <c r="L18" s="279">
        <v>8</v>
      </c>
      <c r="M18" s="48">
        <v>8</v>
      </c>
      <c r="N18" s="284">
        <v>8</v>
      </c>
      <c r="O18" s="284">
        <v>8</v>
      </c>
      <c r="P18" s="284">
        <v>8</v>
      </c>
      <c r="Q18" s="284">
        <v>9</v>
      </c>
      <c r="R18" s="284">
        <v>9</v>
      </c>
      <c r="S18" s="284">
        <v>9</v>
      </c>
      <c r="T18" s="284">
        <v>9</v>
      </c>
      <c r="U18" s="284">
        <v>8</v>
      </c>
      <c r="V18" s="284">
        <v>8</v>
      </c>
      <c r="W18" s="284">
        <v>8</v>
      </c>
      <c r="X18" s="166">
        <f t="shared" ref="X18" si="3">X19+X20</f>
        <v>7</v>
      </c>
      <c r="Y18" s="183"/>
    </row>
    <row r="19" spans="1:25" x14ac:dyDescent="0.2">
      <c r="A19" s="281" t="s">
        <v>5</v>
      </c>
      <c r="B19" s="282" t="s">
        <v>57</v>
      </c>
      <c r="C19" s="282" t="s">
        <v>57</v>
      </c>
      <c r="D19" s="282" t="s">
        <v>57</v>
      </c>
      <c r="E19" s="282" t="s">
        <v>57</v>
      </c>
      <c r="F19" s="282" t="s">
        <v>57</v>
      </c>
      <c r="G19" s="282" t="s">
        <v>57</v>
      </c>
      <c r="H19" s="282" t="s">
        <v>57</v>
      </c>
      <c r="I19" s="282" t="s">
        <v>57</v>
      </c>
      <c r="J19" s="282" t="s">
        <v>57</v>
      </c>
      <c r="K19" s="282" t="s">
        <v>57</v>
      </c>
      <c r="L19" s="282" t="s">
        <v>57</v>
      </c>
      <c r="M19" s="282" t="s">
        <v>57</v>
      </c>
      <c r="N19" s="285">
        <v>6</v>
      </c>
      <c r="O19" s="285">
        <v>5</v>
      </c>
      <c r="P19" s="285">
        <v>5</v>
      </c>
      <c r="Q19" s="285">
        <v>6</v>
      </c>
      <c r="R19" s="285">
        <v>7</v>
      </c>
      <c r="S19" s="285">
        <v>7</v>
      </c>
      <c r="T19" s="285">
        <v>8</v>
      </c>
      <c r="U19" s="285">
        <v>6</v>
      </c>
      <c r="V19" s="285">
        <v>5</v>
      </c>
      <c r="W19" s="285">
        <v>3</v>
      </c>
      <c r="X19" s="348">
        <v>4</v>
      </c>
      <c r="Y19" s="183"/>
    </row>
    <row r="20" spans="1:25" x14ac:dyDescent="0.2">
      <c r="A20" s="281" t="s">
        <v>6</v>
      </c>
      <c r="B20" s="282" t="s">
        <v>57</v>
      </c>
      <c r="C20" s="282" t="s">
        <v>57</v>
      </c>
      <c r="D20" s="282" t="s">
        <v>57</v>
      </c>
      <c r="E20" s="282" t="s">
        <v>57</v>
      </c>
      <c r="F20" s="282" t="s">
        <v>57</v>
      </c>
      <c r="G20" s="282" t="s">
        <v>57</v>
      </c>
      <c r="H20" s="282" t="s">
        <v>57</v>
      </c>
      <c r="I20" s="282" t="s">
        <v>57</v>
      </c>
      <c r="J20" s="282" t="s">
        <v>57</v>
      </c>
      <c r="K20" s="282" t="s">
        <v>57</v>
      </c>
      <c r="L20" s="282" t="s">
        <v>57</v>
      </c>
      <c r="M20" s="282" t="s">
        <v>57</v>
      </c>
      <c r="N20" s="285">
        <v>2</v>
      </c>
      <c r="O20" s="285">
        <v>3</v>
      </c>
      <c r="P20" s="285">
        <v>3</v>
      </c>
      <c r="Q20" s="285">
        <v>3</v>
      </c>
      <c r="R20" s="285">
        <v>2</v>
      </c>
      <c r="S20" s="285">
        <v>2</v>
      </c>
      <c r="T20" s="285">
        <v>1</v>
      </c>
      <c r="U20" s="285">
        <v>2</v>
      </c>
      <c r="V20" s="285">
        <v>3</v>
      </c>
      <c r="W20" s="285">
        <v>5</v>
      </c>
      <c r="X20" s="348">
        <v>3</v>
      </c>
      <c r="Y20" s="183"/>
    </row>
    <row r="21" spans="1:25" ht="11.25" customHeight="1" x14ac:dyDescent="0.2">
      <c r="A21" s="286" t="s">
        <v>52</v>
      </c>
      <c r="B21" s="289">
        <v>9.6</v>
      </c>
      <c r="C21" s="289">
        <v>10.199999999999999</v>
      </c>
      <c r="D21" s="289">
        <v>9.3000000000000007</v>
      </c>
      <c r="E21" s="289">
        <v>8.1999999999999993</v>
      </c>
      <c r="F21" s="289">
        <v>8.5</v>
      </c>
      <c r="G21" s="289">
        <v>9.6999999999999993</v>
      </c>
      <c r="H21" s="289">
        <v>10.6</v>
      </c>
      <c r="I21" s="289">
        <v>9.9</v>
      </c>
      <c r="J21" s="289">
        <v>8.8000000000000007</v>
      </c>
      <c r="K21" s="290">
        <v>12.3</v>
      </c>
      <c r="L21" s="290">
        <v>8.75</v>
      </c>
      <c r="M21" s="290">
        <v>9.5</v>
      </c>
      <c r="N21" s="244">
        <v>12.375</v>
      </c>
      <c r="O21" s="244">
        <v>11.75</v>
      </c>
      <c r="P21" s="292">
        <v>12.375</v>
      </c>
      <c r="Q21" s="244">
        <v>10.444444444444445</v>
      </c>
      <c r="R21" s="244">
        <f>R15/R18</f>
        <v>9.5555555555555554</v>
      </c>
      <c r="S21" s="244">
        <f>S15/S18</f>
        <v>8.2222222222222214</v>
      </c>
      <c r="T21" s="244">
        <v>6.333333333333333</v>
      </c>
      <c r="U21" s="244">
        <v>8.125</v>
      </c>
      <c r="V21" s="244">
        <v>10.625</v>
      </c>
      <c r="W21" s="244">
        <f>W15/W18</f>
        <v>10.375</v>
      </c>
      <c r="X21" s="244">
        <f t="shared" ref="X21" si="4">X15/X18</f>
        <v>9.1428571428571423</v>
      </c>
      <c r="Y21" s="183"/>
    </row>
    <row r="22" spans="1:25" ht="25.5" x14ac:dyDescent="0.2">
      <c r="A22" s="241" t="s">
        <v>71</v>
      </c>
      <c r="B22" s="293"/>
      <c r="C22" s="293"/>
      <c r="D22" s="293"/>
      <c r="E22" s="293"/>
      <c r="F22" s="293"/>
      <c r="G22" s="293"/>
      <c r="H22" s="293"/>
      <c r="I22" s="293"/>
      <c r="J22" s="293"/>
      <c r="K22" s="294"/>
      <c r="L22" s="294"/>
      <c r="M22" s="294"/>
      <c r="N22" s="295"/>
      <c r="O22" s="295"/>
      <c r="P22" s="296"/>
      <c r="Q22" s="295"/>
      <c r="R22" s="295"/>
      <c r="S22" s="295"/>
      <c r="T22" s="295"/>
      <c r="U22" s="295"/>
      <c r="V22" s="295"/>
      <c r="W22" s="295"/>
      <c r="X22" s="44"/>
      <c r="Y22" s="183"/>
    </row>
    <row r="23" spans="1:25" ht="13.5" customHeight="1" x14ac:dyDescent="0.2">
      <c r="A23" s="276" t="s">
        <v>12</v>
      </c>
      <c r="B23" s="297"/>
      <c r="C23" s="297"/>
      <c r="D23" s="297"/>
      <c r="E23" s="297"/>
      <c r="F23" s="297"/>
      <c r="G23" s="297"/>
      <c r="H23" s="297"/>
      <c r="I23" s="297"/>
      <c r="J23" s="297"/>
      <c r="K23" s="298"/>
      <c r="L23" s="298"/>
      <c r="M23" s="298"/>
      <c r="N23" s="299"/>
      <c r="O23" s="299"/>
      <c r="P23" s="299"/>
      <c r="Q23" s="299"/>
      <c r="R23" s="299"/>
      <c r="S23" s="299"/>
      <c r="T23" s="299"/>
      <c r="U23" s="299"/>
      <c r="V23" s="299"/>
      <c r="W23" s="300">
        <v>3</v>
      </c>
      <c r="X23" s="44">
        <v>7</v>
      </c>
      <c r="Y23" s="183"/>
    </row>
    <row r="24" spans="1:25" s="154" customFormat="1" x14ac:dyDescent="0.2">
      <c r="A24" s="276" t="s">
        <v>3</v>
      </c>
      <c r="B24" s="301"/>
      <c r="C24" s="301"/>
      <c r="D24" s="301"/>
      <c r="E24" s="301"/>
      <c r="F24" s="301"/>
      <c r="G24" s="301"/>
      <c r="H24" s="301"/>
      <c r="I24" s="301"/>
      <c r="J24" s="301"/>
      <c r="K24" s="302"/>
      <c r="L24" s="302"/>
      <c r="M24" s="302"/>
      <c r="N24" s="303"/>
      <c r="O24" s="303"/>
      <c r="P24" s="303"/>
      <c r="Q24" s="303"/>
      <c r="R24" s="303"/>
      <c r="S24" s="303"/>
      <c r="T24" s="303"/>
      <c r="U24" s="303"/>
      <c r="V24" s="303"/>
      <c r="W24" s="304">
        <v>170</v>
      </c>
      <c r="X24" s="280">
        <v>218</v>
      </c>
      <c r="Y24" s="305"/>
    </row>
    <row r="25" spans="1:25" x14ac:dyDescent="0.2">
      <c r="A25" s="281" t="s">
        <v>5</v>
      </c>
      <c r="B25" s="297"/>
      <c r="C25" s="297"/>
      <c r="D25" s="297"/>
      <c r="E25" s="297"/>
      <c r="F25" s="297"/>
      <c r="G25" s="297"/>
      <c r="H25" s="297"/>
      <c r="I25" s="297"/>
      <c r="J25" s="297"/>
      <c r="K25" s="298"/>
      <c r="L25" s="298"/>
      <c r="M25" s="298"/>
      <c r="N25" s="299"/>
      <c r="O25" s="299"/>
      <c r="P25" s="299"/>
      <c r="Q25" s="299"/>
      <c r="R25" s="299"/>
      <c r="S25" s="299"/>
      <c r="T25" s="299"/>
      <c r="U25" s="299"/>
      <c r="V25" s="299"/>
      <c r="W25" s="300">
        <f>W24-W26</f>
        <v>131</v>
      </c>
      <c r="X25" s="283">
        <v>139</v>
      </c>
      <c r="Y25" s="183"/>
    </row>
    <row r="26" spans="1:25" x14ac:dyDescent="0.2">
      <c r="A26" s="281" t="s">
        <v>6</v>
      </c>
      <c r="B26" s="297"/>
      <c r="C26" s="297"/>
      <c r="D26" s="297"/>
      <c r="E26" s="297"/>
      <c r="F26" s="297"/>
      <c r="G26" s="297"/>
      <c r="H26" s="297"/>
      <c r="I26" s="297"/>
      <c r="J26" s="297"/>
      <c r="K26" s="298"/>
      <c r="L26" s="298"/>
      <c r="M26" s="298"/>
      <c r="N26" s="299"/>
      <c r="O26" s="299"/>
      <c r="P26" s="299"/>
      <c r="Q26" s="299"/>
      <c r="R26" s="299"/>
      <c r="S26" s="299"/>
      <c r="T26" s="299"/>
      <c r="U26" s="299"/>
      <c r="V26" s="299"/>
      <c r="W26" s="300">
        <v>39</v>
      </c>
      <c r="X26" s="283">
        <v>79</v>
      </c>
      <c r="Y26" s="183"/>
    </row>
    <row r="27" spans="1:25" s="154" customFormat="1" x14ac:dyDescent="0.2">
      <c r="A27" s="276" t="s">
        <v>0</v>
      </c>
      <c r="B27" s="301"/>
      <c r="C27" s="301"/>
      <c r="D27" s="301"/>
      <c r="E27" s="301"/>
      <c r="F27" s="301"/>
      <c r="G27" s="301"/>
      <c r="H27" s="301"/>
      <c r="I27" s="301"/>
      <c r="J27" s="301"/>
      <c r="K27" s="302"/>
      <c r="L27" s="302"/>
      <c r="M27" s="302"/>
      <c r="N27" s="303"/>
      <c r="O27" s="303"/>
      <c r="P27" s="303"/>
      <c r="Q27" s="303"/>
      <c r="R27" s="303"/>
      <c r="S27" s="303"/>
      <c r="T27" s="303"/>
      <c r="U27" s="303"/>
      <c r="V27" s="303"/>
      <c r="W27" s="304">
        <v>3</v>
      </c>
      <c r="X27" s="280">
        <v>4</v>
      </c>
      <c r="Y27" s="305"/>
    </row>
    <row r="28" spans="1:25" x14ac:dyDescent="0.2">
      <c r="A28" s="281" t="s">
        <v>5</v>
      </c>
      <c r="B28" s="297"/>
      <c r="C28" s="297"/>
      <c r="D28" s="297"/>
      <c r="E28" s="297"/>
      <c r="F28" s="297"/>
      <c r="G28" s="297"/>
      <c r="H28" s="297"/>
      <c r="I28" s="297"/>
      <c r="J28" s="297"/>
      <c r="K28" s="298"/>
      <c r="L28" s="298"/>
      <c r="M28" s="298"/>
      <c r="N28" s="299"/>
      <c r="O28" s="299"/>
      <c r="P28" s="299"/>
      <c r="Q28" s="299"/>
      <c r="R28" s="299"/>
      <c r="S28" s="299"/>
      <c r="T28" s="299"/>
      <c r="U28" s="299"/>
      <c r="V28" s="299"/>
      <c r="W28" s="300">
        <v>3</v>
      </c>
      <c r="X28" s="283">
        <v>3</v>
      </c>
      <c r="Y28" s="183"/>
    </row>
    <row r="29" spans="1:25" x14ac:dyDescent="0.2">
      <c r="A29" s="281" t="s">
        <v>6</v>
      </c>
      <c r="B29" s="297"/>
      <c r="C29" s="297"/>
      <c r="D29" s="297"/>
      <c r="E29" s="297"/>
      <c r="F29" s="297"/>
      <c r="G29" s="297"/>
      <c r="H29" s="297"/>
      <c r="I29" s="297"/>
      <c r="J29" s="297"/>
      <c r="K29" s="298"/>
      <c r="L29" s="298"/>
      <c r="M29" s="298"/>
      <c r="N29" s="299"/>
      <c r="O29" s="299"/>
      <c r="P29" s="299"/>
      <c r="Q29" s="299"/>
      <c r="R29" s="299"/>
      <c r="S29" s="299"/>
      <c r="T29" s="299"/>
      <c r="U29" s="299"/>
      <c r="V29" s="299"/>
      <c r="W29" s="300">
        <v>0</v>
      </c>
      <c r="X29" s="283">
        <v>1</v>
      </c>
      <c r="Y29" s="183"/>
    </row>
    <row r="30" spans="1:25" ht="12.75" customHeight="1" x14ac:dyDescent="0.2">
      <c r="A30" s="286" t="s">
        <v>52</v>
      </c>
      <c r="B30" s="306"/>
      <c r="C30" s="306"/>
      <c r="D30" s="306"/>
      <c r="E30" s="306"/>
      <c r="F30" s="306"/>
      <c r="G30" s="306"/>
      <c r="H30" s="306"/>
      <c r="I30" s="306"/>
      <c r="J30" s="306"/>
      <c r="K30" s="307"/>
      <c r="L30" s="307"/>
      <c r="M30" s="307"/>
      <c r="N30" s="308"/>
      <c r="O30" s="308"/>
      <c r="P30" s="308"/>
      <c r="Q30" s="308"/>
      <c r="R30" s="308"/>
      <c r="S30" s="308"/>
      <c r="T30" s="308"/>
      <c r="U30" s="308"/>
      <c r="V30" s="308"/>
      <c r="W30" s="308">
        <f>W24/W27</f>
        <v>56.666666666666664</v>
      </c>
      <c r="X30" s="244">
        <f t="shared" ref="X30" si="5">X24/X27</f>
        <v>54.5</v>
      </c>
      <c r="Y30" s="183"/>
    </row>
    <row r="31" spans="1:25" x14ac:dyDescent="0.2">
      <c r="A31" s="309" t="s">
        <v>32</v>
      </c>
      <c r="L31" s="37"/>
      <c r="M31" s="30"/>
      <c r="X31" s="44"/>
      <c r="Y31" s="183"/>
    </row>
    <row r="32" spans="1:25" x14ac:dyDescent="0.2">
      <c r="A32" s="276" t="s">
        <v>12</v>
      </c>
      <c r="B32" s="30">
        <f>B14+B5</f>
        <v>64</v>
      </c>
      <c r="C32" s="30">
        <f t="shared" ref="C32:Q32" si="6">C14+C5</f>
        <v>66</v>
      </c>
      <c r="D32" s="30">
        <f t="shared" si="6"/>
        <v>72</v>
      </c>
      <c r="E32" s="30">
        <f t="shared" si="6"/>
        <v>74</v>
      </c>
      <c r="F32" s="30">
        <f t="shared" si="6"/>
        <v>69</v>
      </c>
      <c r="G32" s="30">
        <f t="shared" si="6"/>
        <v>59</v>
      </c>
      <c r="H32" s="30">
        <f t="shared" si="6"/>
        <v>57</v>
      </c>
      <c r="I32" s="30">
        <f t="shared" si="6"/>
        <v>54</v>
      </c>
      <c r="J32" s="30">
        <f t="shared" si="6"/>
        <v>54</v>
      </c>
      <c r="K32" s="30">
        <f t="shared" si="6"/>
        <v>48</v>
      </c>
      <c r="L32" s="30">
        <f t="shared" si="6"/>
        <v>48</v>
      </c>
      <c r="M32" s="30">
        <f t="shared" si="6"/>
        <v>48</v>
      </c>
      <c r="N32" s="30">
        <f t="shared" si="6"/>
        <v>48</v>
      </c>
      <c r="O32" s="30">
        <f t="shared" si="6"/>
        <v>48</v>
      </c>
      <c r="P32" s="30">
        <f t="shared" si="6"/>
        <v>48</v>
      </c>
      <c r="Q32" s="30">
        <f t="shared" si="6"/>
        <v>49</v>
      </c>
      <c r="R32" s="30">
        <f>R14+R5</f>
        <v>52</v>
      </c>
      <c r="S32" s="30">
        <f>S14+S5</f>
        <v>52</v>
      </c>
      <c r="T32" s="30">
        <v>52</v>
      </c>
      <c r="U32" s="30">
        <v>48</v>
      </c>
      <c r="V32" s="30">
        <f t="shared" ref="V32:V38" si="7">V5+V14</f>
        <v>48</v>
      </c>
      <c r="W32" s="30">
        <f t="shared" ref="W32:X38" si="8">W5+W14+W23</f>
        <v>51</v>
      </c>
      <c r="X32" s="43">
        <f t="shared" si="8"/>
        <v>54</v>
      </c>
      <c r="Y32" s="183"/>
    </row>
    <row r="33" spans="1:25" x14ac:dyDescent="0.2">
      <c r="A33" s="276" t="s">
        <v>3</v>
      </c>
      <c r="B33" s="309">
        <f>B6+B15</f>
        <v>663</v>
      </c>
      <c r="C33" s="309">
        <f t="shared" ref="C33:Q33" si="9">C6+C15</f>
        <v>606</v>
      </c>
      <c r="D33" s="309">
        <f t="shared" si="9"/>
        <v>661</v>
      </c>
      <c r="E33" s="309">
        <f t="shared" si="9"/>
        <v>729</v>
      </c>
      <c r="F33" s="309">
        <f t="shared" si="9"/>
        <v>701</v>
      </c>
      <c r="G33" s="309">
        <f t="shared" si="9"/>
        <v>828</v>
      </c>
      <c r="H33" s="309">
        <f t="shared" si="9"/>
        <v>793</v>
      </c>
      <c r="I33" s="309">
        <f t="shared" si="9"/>
        <v>744</v>
      </c>
      <c r="J33" s="309">
        <f t="shared" si="9"/>
        <v>617</v>
      </c>
      <c r="K33" s="309">
        <f t="shared" si="9"/>
        <v>707</v>
      </c>
      <c r="L33" s="309">
        <f t="shared" si="9"/>
        <v>623</v>
      </c>
      <c r="M33" s="309">
        <f t="shared" si="9"/>
        <v>619</v>
      </c>
      <c r="N33" s="309">
        <f t="shared" si="9"/>
        <v>652</v>
      </c>
      <c r="O33" s="309">
        <f t="shared" si="9"/>
        <v>675</v>
      </c>
      <c r="P33" s="309">
        <f t="shared" si="9"/>
        <v>724</v>
      </c>
      <c r="Q33" s="309">
        <f t="shared" si="9"/>
        <v>744</v>
      </c>
      <c r="R33" s="309">
        <f>R6+R15</f>
        <v>706</v>
      </c>
      <c r="S33" s="309">
        <f>S6+S15</f>
        <v>749</v>
      </c>
      <c r="T33" s="309">
        <f>T6+T15</f>
        <v>719</v>
      </c>
      <c r="U33" s="309">
        <f>U6+U15</f>
        <v>593</v>
      </c>
      <c r="V33" s="309">
        <f t="shared" si="7"/>
        <v>698</v>
      </c>
      <c r="W33" s="309">
        <f t="shared" si="8"/>
        <v>888</v>
      </c>
      <c r="X33" s="40">
        <f t="shared" si="8"/>
        <v>886</v>
      </c>
      <c r="Y33" s="183"/>
    </row>
    <row r="34" spans="1:25" x14ac:dyDescent="0.2">
      <c r="A34" s="281" t="s">
        <v>5</v>
      </c>
      <c r="B34" s="282" t="s">
        <v>57</v>
      </c>
      <c r="C34" s="282" t="s">
        <v>57</v>
      </c>
      <c r="D34" s="282" t="s">
        <v>57</v>
      </c>
      <c r="E34" s="282" t="s">
        <v>57</v>
      </c>
      <c r="F34" s="282" t="s">
        <v>57</v>
      </c>
      <c r="G34" s="282" t="s">
        <v>57</v>
      </c>
      <c r="H34" s="282" t="s">
        <v>57</v>
      </c>
      <c r="I34" s="282" t="s">
        <v>57</v>
      </c>
      <c r="J34" s="282" t="s">
        <v>57</v>
      </c>
      <c r="K34" s="282" t="s">
        <v>57</v>
      </c>
      <c r="L34" s="282" t="s">
        <v>57</v>
      </c>
      <c r="M34" s="282" t="s">
        <v>57</v>
      </c>
      <c r="N34" s="29">
        <f t="shared" ref="N34:S38" si="10">N16+N7</f>
        <v>381</v>
      </c>
      <c r="O34" s="29">
        <f t="shared" si="10"/>
        <v>368</v>
      </c>
      <c r="P34" s="29">
        <f t="shared" si="10"/>
        <v>420</v>
      </c>
      <c r="Q34" s="29">
        <f t="shared" si="10"/>
        <v>445</v>
      </c>
      <c r="R34" s="29">
        <f t="shared" si="10"/>
        <v>433</v>
      </c>
      <c r="S34" s="29">
        <f t="shared" si="10"/>
        <v>448</v>
      </c>
      <c r="T34" s="29">
        <v>430</v>
      </c>
      <c r="U34" s="29">
        <v>350</v>
      </c>
      <c r="V34" s="30">
        <f t="shared" si="7"/>
        <v>431</v>
      </c>
      <c r="W34" s="30">
        <f t="shared" si="8"/>
        <v>581</v>
      </c>
      <c r="X34" s="43">
        <f t="shared" si="8"/>
        <v>569</v>
      </c>
      <c r="Y34" s="183"/>
    </row>
    <row r="35" spans="1:25" x14ac:dyDescent="0.2">
      <c r="A35" s="281" t="s">
        <v>6</v>
      </c>
      <c r="B35" s="282" t="s">
        <v>57</v>
      </c>
      <c r="C35" s="282" t="s">
        <v>57</v>
      </c>
      <c r="D35" s="282" t="s">
        <v>57</v>
      </c>
      <c r="E35" s="282" t="s">
        <v>57</v>
      </c>
      <c r="F35" s="282" t="s">
        <v>57</v>
      </c>
      <c r="G35" s="282" t="s">
        <v>57</v>
      </c>
      <c r="H35" s="282" t="s">
        <v>57</v>
      </c>
      <c r="I35" s="282" t="s">
        <v>57</v>
      </c>
      <c r="J35" s="282" t="s">
        <v>57</v>
      </c>
      <c r="K35" s="282" t="s">
        <v>57</v>
      </c>
      <c r="L35" s="282" t="s">
        <v>57</v>
      </c>
      <c r="M35" s="282" t="s">
        <v>57</v>
      </c>
      <c r="N35" s="29">
        <f t="shared" si="10"/>
        <v>271</v>
      </c>
      <c r="O35" s="29">
        <f t="shared" si="10"/>
        <v>307</v>
      </c>
      <c r="P35" s="29">
        <f t="shared" si="10"/>
        <v>304</v>
      </c>
      <c r="Q35" s="310">
        <f t="shared" si="10"/>
        <v>299</v>
      </c>
      <c r="R35" s="310">
        <f t="shared" si="10"/>
        <v>273</v>
      </c>
      <c r="S35" s="310">
        <f t="shared" si="10"/>
        <v>301</v>
      </c>
      <c r="T35" s="310">
        <v>289</v>
      </c>
      <c r="U35" s="310">
        <v>243</v>
      </c>
      <c r="V35" s="30">
        <f t="shared" si="7"/>
        <v>267</v>
      </c>
      <c r="W35" s="30">
        <f t="shared" si="8"/>
        <v>307</v>
      </c>
      <c r="X35" s="43">
        <f t="shared" si="8"/>
        <v>317</v>
      </c>
      <c r="Y35" s="183"/>
    </row>
    <row r="36" spans="1:25" x14ac:dyDescent="0.2">
      <c r="A36" s="276" t="s">
        <v>0</v>
      </c>
      <c r="B36" s="309">
        <f t="shared" ref="B36:Q38" si="11">B18+B9</f>
        <v>64</v>
      </c>
      <c r="C36" s="309">
        <f t="shared" si="11"/>
        <v>66</v>
      </c>
      <c r="D36" s="309">
        <f t="shared" si="11"/>
        <v>72</v>
      </c>
      <c r="E36" s="309">
        <f t="shared" si="11"/>
        <v>74</v>
      </c>
      <c r="F36" s="309">
        <f t="shared" si="11"/>
        <v>69</v>
      </c>
      <c r="G36" s="309">
        <f t="shared" si="11"/>
        <v>59</v>
      </c>
      <c r="H36" s="309">
        <f t="shared" si="11"/>
        <v>54</v>
      </c>
      <c r="I36" s="309">
        <f t="shared" si="11"/>
        <v>54</v>
      </c>
      <c r="J36" s="309">
        <f t="shared" si="11"/>
        <v>54</v>
      </c>
      <c r="K36" s="309">
        <f t="shared" si="11"/>
        <v>49</v>
      </c>
      <c r="L36" s="309">
        <f t="shared" si="11"/>
        <v>48</v>
      </c>
      <c r="M36" s="309">
        <f t="shared" si="11"/>
        <v>48</v>
      </c>
      <c r="N36" s="309">
        <f t="shared" si="11"/>
        <v>48</v>
      </c>
      <c r="O36" s="309">
        <f t="shared" si="11"/>
        <v>48</v>
      </c>
      <c r="P36" s="309">
        <f t="shared" si="11"/>
        <v>48</v>
      </c>
      <c r="Q36" s="309">
        <f t="shared" si="11"/>
        <v>49</v>
      </c>
      <c r="R36" s="309">
        <f t="shared" si="10"/>
        <v>52</v>
      </c>
      <c r="S36" s="309">
        <f t="shared" si="10"/>
        <v>52</v>
      </c>
      <c r="T36" s="309">
        <v>52</v>
      </c>
      <c r="U36" s="309">
        <v>48</v>
      </c>
      <c r="V36" s="309">
        <f t="shared" si="7"/>
        <v>48</v>
      </c>
      <c r="W36" s="309">
        <f t="shared" si="8"/>
        <v>51</v>
      </c>
      <c r="X36" s="40">
        <f t="shared" si="8"/>
        <v>51</v>
      </c>
      <c r="Y36" s="183"/>
    </row>
    <row r="37" spans="1:25" x14ac:dyDescent="0.2">
      <c r="A37" s="281" t="s">
        <v>5</v>
      </c>
      <c r="B37" s="282" t="s">
        <v>57</v>
      </c>
      <c r="C37" s="282" t="s">
        <v>57</v>
      </c>
      <c r="D37" s="282" t="s">
        <v>57</v>
      </c>
      <c r="E37" s="282" t="s">
        <v>57</v>
      </c>
      <c r="F37" s="282" t="s">
        <v>57</v>
      </c>
      <c r="G37" s="282" t="s">
        <v>57</v>
      </c>
      <c r="H37" s="282" t="s">
        <v>57</v>
      </c>
      <c r="I37" s="282" t="s">
        <v>57</v>
      </c>
      <c r="J37" s="282" t="s">
        <v>57</v>
      </c>
      <c r="K37" s="282" t="s">
        <v>57</v>
      </c>
      <c r="L37" s="282" t="s">
        <v>57</v>
      </c>
      <c r="M37" s="282" t="s">
        <v>57</v>
      </c>
      <c r="N37" s="29">
        <f t="shared" si="11"/>
        <v>34</v>
      </c>
      <c r="O37" s="29">
        <f t="shared" si="11"/>
        <v>29</v>
      </c>
      <c r="P37" s="29">
        <f t="shared" si="11"/>
        <v>34</v>
      </c>
      <c r="Q37" s="29">
        <f t="shared" si="11"/>
        <v>32</v>
      </c>
      <c r="R37" s="29">
        <f t="shared" si="10"/>
        <v>39</v>
      </c>
      <c r="S37" s="29">
        <f t="shared" si="10"/>
        <v>39</v>
      </c>
      <c r="T37" s="29">
        <v>40</v>
      </c>
      <c r="U37" s="29">
        <v>31</v>
      </c>
      <c r="V37" s="30">
        <f t="shared" si="7"/>
        <v>30</v>
      </c>
      <c r="W37" s="30">
        <f t="shared" si="8"/>
        <v>34</v>
      </c>
      <c r="X37" s="43">
        <f t="shared" si="8"/>
        <v>33</v>
      </c>
      <c r="Y37" s="183"/>
    </row>
    <row r="38" spans="1:25" x14ac:dyDescent="0.2">
      <c r="A38" s="281" t="s">
        <v>6</v>
      </c>
      <c r="B38" s="282" t="s">
        <v>57</v>
      </c>
      <c r="C38" s="282" t="s">
        <v>57</v>
      </c>
      <c r="D38" s="282" t="s">
        <v>57</v>
      </c>
      <c r="E38" s="282" t="s">
        <v>57</v>
      </c>
      <c r="F38" s="282" t="s">
        <v>57</v>
      </c>
      <c r="G38" s="282" t="s">
        <v>57</v>
      </c>
      <c r="H38" s="282" t="s">
        <v>57</v>
      </c>
      <c r="I38" s="282" t="s">
        <v>57</v>
      </c>
      <c r="J38" s="282" t="s">
        <v>57</v>
      </c>
      <c r="K38" s="282" t="s">
        <v>57</v>
      </c>
      <c r="L38" s="282" t="s">
        <v>57</v>
      </c>
      <c r="M38" s="282" t="s">
        <v>57</v>
      </c>
      <c r="N38" s="29">
        <f t="shared" si="11"/>
        <v>14</v>
      </c>
      <c r="O38" s="29">
        <f t="shared" si="11"/>
        <v>19</v>
      </c>
      <c r="P38" s="29">
        <f t="shared" si="11"/>
        <v>14</v>
      </c>
      <c r="Q38" s="29">
        <f t="shared" si="11"/>
        <v>17</v>
      </c>
      <c r="R38" s="29">
        <f t="shared" si="10"/>
        <v>13</v>
      </c>
      <c r="S38" s="29">
        <f t="shared" si="10"/>
        <v>13</v>
      </c>
      <c r="T38" s="29">
        <v>12</v>
      </c>
      <c r="U38" s="29">
        <v>17</v>
      </c>
      <c r="V38" s="30">
        <f t="shared" si="7"/>
        <v>18</v>
      </c>
      <c r="W38" s="30">
        <f t="shared" si="8"/>
        <v>17</v>
      </c>
      <c r="X38" s="43">
        <f t="shared" si="8"/>
        <v>18</v>
      </c>
      <c r="Y38" s="183"/>
    </row>
    <row r="39" spans="1:25" ht="25.5" x14ac:dyDescent="0.2">
      <c r="A39" s="311" t="s">
        <v>52</v>
      </c>
      <c r="B39" s="312">
        <f>B33/B36</f>
        <v>10.359375</v>
      </c>
      <c r="C39" s="312">
        <f t="shared" ref="C39:Q39" si="12">C33/C36</f>
        <v>9.1818181818181817</v>
      </c>
      <c r="D39" s="312">
        <f t="shared" si="12"/>
        <v>9.1805555555555554</v>
      </c>
      <c r="E39" s="312">
        <f t="shared" si="12"/>
        <v>9.8513513513513509</v>
      </c>
      <c r="F39" s="312">
        <f t="shared" si="12"/>
        <v>10.159420289855072</v>
      </c>
      <c r="G39" s="312">
        <f t="shared" si="12"/>
        <v>14.033898305084746</v>
      </c>
      <c r="H39" s="312">
        <f t="shared" si="12"/>
        <v>14.685185185185185</v>
      </c>
      <c r="I39" s="312">
        <f t="shared" si="12"/>
        <v>13.777777777777779</v>
      </c>
      <c r="J39" s="312">
        <f t="shared" si="12"/>
        <v>11.425925925925926</v>
      </c>
      <c r="K39" s="312">
        <f t="shared" si="12"/>
        <v>14.428571428571429</v>
      </c>
      <c r="L39" s="312">
        <f t="shared" si="12"/>
        <v>12.979166666666666</v>
      </c>
      <c r="M39" s="312">
        <f t="shared" si="12"/>
        <v>12.895833333333334</v>
      </c>
      <c r="N39" s="312">
        <f t="shared" si="12"/>
        <v>13.583333333333334</v>
      </c>
      <c r="O39" s="312">
        <f t="shared" si="12"/>
        <v>14.0625</v>
      </c>
      <c r="P39" s="312">
        <f t="shared" si="12"/>
        <v>15.083333333333334</v>
      </c>
      <c r="Q39" s="312">
        <f t="shared" si="12"/>
        <v>15.183673469387756</v>
      </c>
      <c r="R39" s="312">
        <f>R33/R36</f>
        <v>13.576923076923077</v>
      </c>
      <c r="S39" s="312">
        <f>S33/S36</f>
        <v>14.403846153846153</v>
      </c>
      <c r="T39" s="312">
        <v>13.826923076923077</v>
      </c>
      <c r="U39" s="312">
        <v>12.354166666666666</v>
      </c>
      <c r="V39" s="312">
        <v>14.541666666666666</v>
      </c>
      <c r="W39" s="312">
        <f>W33/W36</f>
        <v>17.411764705882351</v>
      </c>
      <c r="X39" s="253">
        <f>X33/X36</f>
        <v>17.372549019607842</v>
      </c>
      <c r="Y39" s="183"/>
    </row>
    <row r="40" spans="1:25" x14ac:dyDescent="0.2">
      <c r="A40" s="313" t="s">
        <v>46</v>
      </c>
    </row>
    <row r="41" spans="1:25" x14ac:dyDescent="0.2">
      <c r="A41" s="29" t="s">
        <v>51</v>
      </c>
    </row>
    <row r="42" spans="1:25" x14ac:dyDescent="0.2">
      <c r="A42" s="29" t="s">
        <v>59</v>
      </c>
    </row>
    <row r="45" spans="1:25" x14ac:dyDescent="0.2">
      <c r="N45" s="314"/>
      <c r="O45" s="314"/>
      <c r="P45" s="314"/>
      <c r="Q45" s="314"/>
      <c r="R45" s="314"/>
      <c r="S45" s="314"/>
      <c r="T45" s="314"/>
      <c r="U45" s="314"/>
      <c r="V45" s="314"/>
      <c r="W45" s="314"/>
    </row>
    <row r="46" spans="1:25" x14ac:dyDescent="0.2">
      <c r="N46" s="314"/>
      <c r="O46" s="314"/>
      <c r="P46" s="314"/>
      <c r="Q46" s="314"/>
      <c r="R46" s="314"/>
      <c r="S46" s="314"/>
      <c r="T46" s="314"/>
      <c r="U46" s="314"/>
      <c r="V46" s="314"/>
      <c r="W46" s="314"/>
    </row>
    <row r="47" spans="1:25" x14ac:dyDescent="0.2">
      <c r="N47" s="314"/>
      <c r="O47" s="314"/>
      <c r="P47" s="314"/>
      <c r="Q47" s="314"/>
      <c r="R47" s="314"/>
      <c r="S47" s="314"/>
      <c r="T47" s="314"/>
      <c r="U47" s="314"/>
      <c r="V47" s="314"/>
      <c r="W47" s="314"/>
    </row>
    <row r="48" spans="1:25" x14ac:dyDescent="0.2">
      <c r="N48" s="314"/>
      <c r="O48" s="314"/>
      <c r="P48" s="314"/>
      <c r="Q48" s="314"/>
      <c r="R48" s="314"/>
      <c r="S48" s="314"/>
      <c r="T48" s="314"/>
      <c r="U48" s="314"/>
      <c r="V48" s="314"/>
      <c r="W48" s="314"/>
    </row>
  </sheetData>
  <mergeCells count="1">
    <mergeCell ref="A1:Q1"/>
  </mergeCells>
  <pageMargins left="0.7" right="0.7" top="0.75" bottom="0.75" header="0.3" footer="0.3"/>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3" tint="0.39997558519241921"/>
  </sheetPr>
  <dimension ref="A1:X35"/>
  <sheetViews>
    <sheetView showGridLines="0" zoomScale="80" zoomScaleNormal="80" workbookViewId="0">
      <pane xSplit="2" ySplit="3" topLeftCell="C4" activePane="bottomRight" state="frozen"/>
      <selection pane="topRight" activeCell="C1" sqref="C1"/>
      <selection pane="bottomLeft" activeCell="A4" sqref="A4"/>
      <selection pane="bottomRight" sqref="A1:P1"/>
    </sheetView>
  </sheetViews>
  <sheetFormatPr baseColWidth="10" defaultColWidth="11.42578125" defaultRowHeight="12.75" x14ac:dyDescent="0.2"/>
  <cols>
    <col min="1" max="1" width="18.28515625" style="315" customWidth="1"/>
    <col min="2" max="7" width="7" style="315" customWidth="1"/>
    <col min="8" max="18" width="6.5703125" style="315" customWidth="1"/>
    <col min="19" max="23" width="6.140625" style="315" customWidth="1"/>
    <col min="24" max="24" width="6.5703125" style="315" customWidth="1"/>
    <col min="25" max="16384" width="11.42578125" style="315"/>
  </cols>
  <sheetData>
    <row r="1" spans="1:24" ht="25.5" customHeight="1" x14ac:dyDescent="0.2">
      <c r="A1" s="415" t="s">
        <v>139</v>
      </c>
      <c r="B1" s="415"/>
      <c r="C1" s="415"/>
      <c r="D1" s="415"/>
      <c r="E1" s="415"/>
      <c r="F1" s="415"/>
      <c r="G1" s="415"/>
      <c r="H1" s="415"/>
      <c r="I1" s="415"/>
      <c r="J1" s="415"/>
      <c r="K1" s="415"/>
      <c r="L1" s="415"/>
      <c r="M1" s="415"/>
      <c r="N1" s="415"/>
      <c r="O1" s="415"/>
      <c r="P1" s="415"/>
    </row>
    <row r="2" spans="1:24" ht="3" customHeight="1" x14ac:dyDescent="0.2">
      <c r="A2" s="29"/>
    </row>
    <row r="3" spans="1:24" x14ac:dyDescent="0.2">
      <c r="A3" s="316" t="s">
        <v>44</v>
      </c>
      <c r="B3" s="317">
        <v>1998</v>
      </c>
      <c r="C3" s="317">
        <v>1999</v>
      </c>
      <c r="D3" s="317">
        <v>2000</v>
      </c>
      <c r="E3" s="317">
        <v>2001</v>
      </c>
      <c r="F3" s="317">
        <v>2002</v>
      </c>
      <c r="G3" s="317">
        <v>2003</v>
      </c>
      <c r="H3" s="317">
        <v>2004</v>
      </c>
      <c r="I3" s="317">
        <v>2005</v>
      </c>
      <c r="J3" s="317">
        <v>2006</v>
      </c>
      <c r="K3" s="317">
        <v>2007</v>
      </c>
      <c r="L3" s="317">
        <v>2008</v>
      </c>
      <c r="M3" s="317">
        <v>2009</v>
      </c>
      <c r="N3" s="317">
        <v>2010</v>
      </c>
      <c r="O3" s="317">
        <v>2011</v>
      </c>
      <c r="P3" s="317">
        <v>2012</v>
      </c>
      <c r="Q3" s="317">
        <v>2013</v>
      </c>
      <c r="R3" s="317">
        <v>2014</v>
      </c>
      <c r="S3" s="317">
        <v>2015</v>
      </c>
      <c r="T3" s="317">
        <v>2016</v>
      </c>
      <c r="U3" s="317">
        <v>2017</v>
      </c>
      <c r="V3" s="317">
        <v>2018</v>
      </c>
      <c r="W3" s="349">
        <v>2019</v>
      </c>
      <c r="X3" s="349">
        <v>2020</v>
      </c>
    </row>
    <row r="4" spans="1:24" x14ac:dyDescent="0.2">
      <c r="A4" s="318" t="s">
        <v>33</v>
      </c>
      <c r="B4" s="319"/>
      <c r="C4" s="319"/>
      <c r="D4" s="319"/>
      <c r="E4" s="319"/>
      <c r="F4" s="319"/>
      <c r="G4" s="319"/>
      <c r="H4" s="319"/>
      <c r="I4" s="319"/>
      <c r="J4" s="319"/>
      <c r="K4" s="319"/>
      <c r="L4" s="319"/>
      <c r="M4" s="319"/>
      <c r="N4" s="319"/>
      <c r="O4" s="319"/>
      <c r="P4" s="319"/>
      <c r="W4" s="350"/>
      <c r="X4" s="350"/>
    </row>
    <row r="5" spans="1:24" x14ac:dyDescent="0.2">
      <c r="A5" s="320" t="s">
        <v>19</v>
      </c>
      <c r="B5" s="321">
        <v>20</v>
      </c>
      <c r="C5" s="321">
        <v>15</v>
      </c>
      <c r="D5" s="321">
        <v>20</v>
      </c>
      <c r="E5" s="321">
        <v>25</v>
      </c>
      <c r="F5" s="321">
        <v>25</v>
      </c>
      <c r="G5" s="321">
        <v>23</v>
      </c>
      <c r="H5" s="321">
        <v>27</v>
      </c>
      <c r="I5" s="321">
        <v>27</v>
      </c>
      <c r="J5" s="321">
        <v>27</v>
      </c>
      <c r="K5" s="321">
        <v>30</v>
      </c>
      <c r="L5" s="321">
        <v>32</v>
      </c>
      <c r="M5" s="321">
        <v>30</v>
      </c>
      <c r="N5" s="321">
        <v>30</v>
      </c>
      <c r="O5" s="321">
        <v>30</v>
      </c>
      <c r="P5" s="321">
        <v>30</v>
      </c>
      <c r="Q5" s="321">
        <v>29</v>
      </c>
      <c r="R5" s="321">
        <v>28</v>
      </c>
      <c r="S5" s="321">
        <v>27</v>
      </c>
      <c r="T5" s="321">
        <v>24</v>
      </c>
      <c r="U5" s="321">
        <v>24</v>
      </c>
      <c r="V5" s="321">
        <v>24</v>
      </c>
      <c r="W5" s="351">
        <v>24</v>
      </c>
      <c r="X5" s="351">
        <v>24</v>
      </c>
    </row>
    <row r="6" spans="1:24" x14ac:dyDescent="0.2">
      <c r="A6" s="320" t="s">
        <v>8</v>
      </c>
      <c r="B6" s="321">
        <v>1837</v>
      </c>
      <c r="C6" s="321">
        <v>856</v>
      </c>
      <c r="D6" s="321">
        <v>836</v>
      </c>
      <c r="E6" s="321">
        <v>747</v>
      </c>
      <c r="F6" s="321">
        <v>1108</v>
      </c>
      <c r="G6" s="321">
        <v>1299</v>
      </c>
      <c r="H6" s="321">
        <v>1846</v>
      </c>
      <c r="I6" s="321">
        <v>1133</v>
      </c>
      <c r="J6" s="321">
        <v>1360</v>
      </c>
      <c r="K6" s="321">
        <v>1340</v>
      </c>
      <c r="L6" s="321">
        <v>1569</v>
      </c>
      <c r="M6" s="321">
        <v>1613</v>
      </c>
      <c r="N6" s="321">
        <v>1320</v>
      </c>
      <c r="O6" s="321">
        <v>926</v>
      </c>
      <c r="P6" s="321">
        <v>976</v>
      </c>
      <c r="Q6" s="321">
        <v>764</v>
      </c>
      <c r="R6" s="321">
        <v>720</v>
      </c>
      <c r="S6" s="321">
        <v>665</v>
      </c>
      <c r="T6" s="321">
        <v>503</v>
      </c>
      <c r="U6" s="321">
        <v>329</v>
      </c>
      <c r="V6" s="321">
        <v>375</v>
      </c>
      <c r="W6" s="350">
        <v>388</v>
      </c>
      <c r="X6" s="350">
        <v>431</v>
      </c>
    </row>
    <row r="7" spans="1:24" x14ac:dyDescent="0.2">
      <c r="A7" s="320" t="s">
        <v>3</v>
      </c>
      <c r="B7" s="321">
        <v>472</v>
      </c>
      <c r="C7" s="321">
        <v>184</v>
      </c>
      <c r="D7" s="321">
        <v>186</v>
      </c>
      <c r="E7" s="321">
        <v>180</v>
      </c>
      <c r="F7" s="321">
        <v>339</v>
      </c>
      <c r="G7" s="321">
        <v>389</v>
      </c>
      <c r="H7" s="321">
        <v>392</v>
      </c>
      <c r="I7" s="321">
        <v>373</v>
      </c>
      <c r="J7" s="321">
        <v>325</v>
      </c>
      <c r="K7" s="321">
        <v>373</v>
      </c>
      <c r="L7" s="321">
        <v>404</v>
      </c>
      <c r="M7" s="321">
        <v>413</v>
      </c>
      <c r="N7" s="321">
        <v>326</v>
      </c>
      <c r="O7" s="321">
        <v>307</v>
      </c>
      <c r="P7" s="321">
        <v>303</v>
      </c>
      <c r="Q7" s="321">
        <v>269</v>
      </c>
      <c r="R7" s="321">
        <v>244</v>
      </c>
      <c r="S7" s="321">
        <v>218</v>
      </c>
      <c r="T7" s="321">
        <v>210</v>
      </c>
      <c r="U7" s="321">
        <v>136</v>
      </c>
      <c r="V7" s="321">
        <v>219</v>
      </c>
      <c r="W7" s="351">
        <v>231</v>
      </c>
      <c r="X7" s="351">
        <v>177</v>
      </c>
    </row>
    <row r="8" spans="1:24" x14ac:dyDescent="0.2">
      <c r="A8" s="320" t="s">
        <v>0</v>
      </c>
      <c r="B8" s="321">
        <v>20</v>
      </c>
      <c r="C8" s="321">
        <v>14</v>
      </c>
      <c r="D8" s="321">
        <v>20</v>
      </c>
      <c r="E8" s="321">
        <v>24</v>
      </c>
      <c r="F8" s="321">
        <v>25</v>
      </c>
      <c r="G8" s="321">
        <v>23</v>
      </c>
      <c r="H8" s="321">
        <v>27</v>
      </c>
      <c r="I8" s="321">
        <v>27</v>
      </c>
      <c r="J8" s="321">
        <v>27</v>
      </c>
      <c r="K8" s="321">
        <v>30</v>
      </c>
      <c r="L8" s="321">
        <v>32</v>
      </c>
      <c r="M8" s="321">
        <v>30</v>
      </c>
      <c r="N8" s="321">
        <v>30</v>
      </c>
      <c r="O8" s="321">
        <v>30</v>
      </c>
      <c r="P8" s="321">
        <v>30</v>
      </c>
      <c r="Q8" s="321">
        <v>21</v>
      </c>
      <c r="R8" s="321">
        <v>17</v>
      </c>
      <c r="S8" s="321">
        <v>21</v>
      </c>
      <c r="T8" s="321">
        <v>21</v>
      </c>
      <c r="U8" s="321">
        <v>24</v>
      </c>
      <c r="V8" s="321">
        <v>24</v>
      </c>
      <c r="W8" s="351">
        <v>24</v>
      </c>
      <c r="X8" s="351">
        <v>20</v>
      </c>
    </row>
    <row r="9" spans="1:24" ht="14.25" customHeight="1" x14ac:dyDescent="0.2">
      <c r="A9" s="323" t="s">
        <v>53</v>
      </c>
      <c r="B9" s="322">
        <v>23.6</v>
      </c>
      <c r="C9" s="322">
        <v>13.142857142857142</v>
      </c>
      <c r="D9" s="322">
        <v>9.3000000000000007</v>
      </c>
      <c r="E9" s="322">
        <v>7.5</v>
      </c>
      <c r="F9" s="322">
        <v>13.56</v>
      </c>
      <c r="G9" s="322">
        <v>16.913043478260871</v>
      </c>
      <c r="H9" s="322">
        <v>14.518518518518519</v>
      </c>
      <c r="I9" s="322">
        <v>13.814814814814815</v>
      </c>
      <c r="J9" s="322">
        <v>12.037037037037036</v>
      </c>
      <c r="K9" s="322">
        <v>12.433333333333334</v>
      </c>
      <c r="L9" s="322">
        <v>12.625</v>
      </c>
      <c r="M9" s="322">
        <v>13.8</v>
      </c>
      <c r="N9" s="322">
        <v>10.9</v>
      </c>
      <c r="O9" s="322">
        <v>10.233333333333333</v>
      </c>
      <c r="P9" s="322">
        <v>10.1</v>
      </c>
      <c r="Q9" s="324">
        <f>Q7/Q8</f>
        <v>12.80952380952381</v>
      </c>
      <c r="R9" s="324">
        <f>R7/R8</f>
        <v>14.352941176470589</v>
      </c>
      <c r="S9" s="324">
        <f>S7/S8</f>
        <v>10.380952380952381</v>
      </c>
      <c r="T9" s="324">
        <v>10</v>
      </c>
      <c r="U9" s="324">
        <v>5.666666666666667</v>
      </c>
      <c r="V9" s="324">
        <f>V7/V8</f>
        <v>9.125</v>
      </c>
      <c r="W9" s="352">
        <v>9.625</v>
      </c>
      <c r="X9" s="352">
        <f>X7/X8</f>
        <v>8.85</v>
      </c>
    </row>
    <row r="10" spans="1:24" ht="12.75" customHeight="1" x14ac:dyDescent="0.2">
      <c r="A10" s="325" t="s">
        <v>34</v>
      </c>
      <c r="B10" s="326"/>
      <c r="C10" s="326"/>
      <c r="D10" s="326"/>
      <c r="E10" s="326"/>
      <c r="F10" s="326"/>
      <c r="G10" s="327"/>
      <c r="H10" s="327"/>
      <c r="I10" s="327"/>
      <c r="J10" s="327"/>
      <c r="K10" s="327"/>
      <c r="L10" s="327"/>
      <c r="M10" s="327"/>
      <c r="N10" s="327"/>
      <c r="O10" s="327"/>
      <c r="P10" s="327"/>
      <c r="W10" s="350"/>
      <c r="X10" s="350"/>
    </row>
    <row r="11" spans="1:24" ht="12.75" customHeight="1" x14ac:dyDescent="0.2">
      <c r="A11" s="320" t="s">
        <v>19</v>
      </c>
      <c r="B11" s="328"/>
      <c r="C11" s="328"/>
      <c r="D11" s="328"/>
      <c r="E11" s="328"/>
      <c r="F11" s="328"/>
      <c r="G11" s="321">
        <v>5</v>
      </c>
      <c r="H11" s="321">
        <v>6</v>
      </c>
      <c r="I11" s="321">
        <v>6</v>
      </c>
      <c r="J11" s="321">
        <v>6</v>
      </c>
      <c r="K11" s="321">
        <v>6</v>
      </c>
      <c r="L11" s="321">
        <v>7</v>
      </c>
      <c r="M11" s="321">
        <v>6</v>
      </c>
      <c r="N11" s="321">
        <v>6</v>
      </c>
      <c r="O11" s="321">
        <v>6</v>
      </c>
      <c r="P11" s="321">
        <v>6</v>
      </c>
      <c r="Q11" s="321">
        <v>4</v>
      </c>
      <c r="R11" s="321">
        <v>5</v>
      </c>
      <c r="S11" s="321">
        <v>4</v>
      </c>
      <c r="T11" s="321">
        <v>4</v>
      </c>
      <c r="U11" s="321">
        <v>4</v>
      </c>
      <c r="V11" s="321">
        <v>4</v>
      </c>
      <c r="W11" s="351">
        <v>4</v>
      </c>
      <c r="X11" s="351">
        <v>4</v>
      </c>
    </row>
    <row r="12" spans="1:24" x14ac:dyDescent="0.2">
      <c r="A12" s="320" t="s">
        <v>8</v>
      </c>
      <c r="B12" s="328"/>
      <c r="C12" s="328"/>
      <c r="D12" s="328"/>
      <c r="E12" s="328"/>
      <c r="F12" s="328"/>
      <c r="G12" s="321">
        <v>54</v>
      </c>
      <c r="H12" s="321">
        <v>103</v>
      </c>
      <c r="I12" s="321">
        <v>102</v>
      </c>
      <c r="J12" s="321">
        <v>102</v>
      </c>
      <c r="K12" s="321">
        <v>99</v>
      </c>
      <c r="L12" s="321">
        <v>93</v>
      </c>
      <c r="M12" s="321">
        <v>74</v>
      </c>
      <c r="N12" s="321">
        <v>84</v>
      </c>
      <c r="O12" s="321">
        <v>65</v>
      </c>
      <c r="P12" s="321">
        <v>74</v>
      </c>
      <c r="Q12" s="321">
        <v>73</v>
      </c>
      <c r="R12" s="321">
        <v>63</v>
      </c>
      <c r="S12" s="321">
        <v>56</v>
      </c>
      <c r="T12" s="321">
        <v>38</v>
      </c>
      <c r="U12" s="321">
        <v>32</v>
      </c>
      <c r="V12" s="321">
        <v>36</v>
      </c>
      <c r="W12" s="351">
        <v>36</v>
      </c>
      <c r="X12" s="351">
        <v>50</v>
      </c>
    </row>
    <row r="13" spans="1:24" x14ac:dyDescent="0.2">
      <c r="A13" s="320" t="s">
        <v>3</v>
      </c>
      <c r="B13" s="328"/>
      <c r="C13" s="328"/>
      <c r="D13" s="328"/>
      <c r="E13" s="328"/>
      <c r="F13" s="328"/>
      <c r="G13" s="321">
        <v>35</v>
      </c>
      <c r="H13" s="321">
        <v>53</v>
      </c>
      <c r="I13" s="321">
        <v>58</v>
      </c>
      <c r="J13" s="321">
        <v>46</v>
      </c>
      <c r="K13" s="321">
        <v>50</v>
      </c>
      <c r="L13" s="321">
        <v>42</v>
      </c>
      <c r="M13" s="321">
        <v>26</v>
      </c>
      <c r="N13" s="321">
        <v>46</v>
      </c>
      <c r="O13" s="321">
        <v>33</v>
      </c>
      <c r="P13" s="321">
        <v>32</v>
      </c>
      <c r="Q13" s="321">
        <v>39</v>
      </c>
      <c r="R13" s="321">
        <v>29</v>
      </c>
      <c r="S13" s="321">
        <v>22</v>
      </c>
      <c r="T13" s="321">
        <v>21</v>
      </c>
      <c r="U13" s="321">
        <v>17</v>
      </c>
      <c r="V13" s="321">
        <v>25</v>
      </c>
      <c r="W13" s="351">
        <v>18</v>
      </c>
      <c r="X13" s="351">
        <v>17</v>
      </c>
    </row>
    <row r="14" spans="1:24" x14ac:dyDescent="0.2">
      <c r="A14" s="320" t="s">
        <v>0</v>
      </c>
      <c r="B14" s="328"/>
      <c r="C14" s="328"/>
      <c r="D14" s="328"/>
      <c r="E14" s="328"/>
      <c r="F14" s="328"/>
      <c r="G14" s="321">
        <v>5</v>
      </c>
      <c r="H14" s="321">
        <v>6</v>
      </c>
      <c r="I14" s="321">
        <v>6</v>
      </c>
      <c r="J14" s="321">
        <v>6</v>
      </c>
      <c r="K14" s="321">
        <v>6</v>
      </c>
      <c r="L14" s="321">
        <v>7</v>
      </c>
      <c r="M14" s="321">
        <v>6</v>
      </c>
      <c r="N14" s="321">
        <v>6</v>
      </c>
      <c r="O14" s="321">
        <v>6</v>
      </c>
      <c r="P14" s="321">
        <v>6</v>
      </c>
      <c r="Q14" s="321">
        <v>4</v>
      </c>
      <c r="R14" s="321">
        <v>5</v>
      </c>
      <c r="S14" s="321">
        <v>4</v>
      </c>
      <c r="T14" s="321">
        <v>3</v>
      </c>
      <c r="U14" s="321">
        <v>3</v>
      </c>
      <c r="V14" s="321">
        <v>4</v>
      </c>
      <c r="W14" s="351">
        <v>4</v>
      </c>
      <c r="X14" s="351">
        <v>4</v>
      </c>
    </row>
    <row r="15" spans="1:24" ht="15" customHeight="1" x14ac:dyDescent="0.2">
      <c r="A15" s="329" t="s">
        <v>53</v>
      </c>
      <c r="B15" s="330"/>
      <c r="C15" s="330"/>
      <c r="D15" s="330"/>
      <c r="E15" s="330"/>
      <c r="F15" s="330"/>
      <c r="G15" s="324">
        <v>7</v>
      </c>
      <c r="H15" s="324">
        <v>8.8333333333333339</v>
      </c>
      <c r="I15" s="324">
        <v>9.6666666666666661</v>
      </c>
      <c r="J15" s="324">
        <v>7.666666666666667</v>
      </c>
      <c r="K15" s="324">
        <v>8.3333333333333339</v>
      </c>
      <c r="L15" s="324">
        <v>6</v>
      </c>
      <c r="M15" s="331">
        <v>4.3</v>
      </c>
      <c r="N15" s="331">
        <v>7.7</v>
      </c>
      <c r="O15" s="331">
        <v>5.5</v>
      </c>
      <c r="P15" s="324">
        <v>5.333333333333333</v>
      </c>
      <c r="Q15" s="324">
        <f>Q13/Q14</f>
        <v>9.75</v>
      </c>
      <c r="R15" s="324">
        <f>R13/R14</f>
        <v>5.8</v>
      </c>
      <c r="S15" s="324">
        <f>S13/S14</f>
        <v>5.5</v>
      </c>
      <c r="T15" s="324">
        <v>7</v>
      </c>
      <c r="U15" s="324">
        <v>5.666666666666667</v>
      </c>
      <c r="V15" s="324">
        <f>V13/V14</f>
        <v>6.25</v>
      </c>
      <c r="W15" s="352">
        <v>4.5</v>
      </c>
      <c r="X15" s="352">
        <f>X13/X14</f>
        <v>4.25</v>
      </c>
    </row>
    <row r="16" spans="1:24" x14ac:dyDescent="0.2">
      <c r="A16" s="319" t="s">
        <v>31</v>
      </c>
      <c r="W16" s="350"/>
      <c r="X16" s="350"/>
    </row>
    <row r="17" spans="1:24" ht="12.75" customHeight="1" x14ac:dyDescent="0.2">
      <c r="A17" s="320" t="s">
        <v>19</v>
      </c>
      <c r="B17" s="335">
        <v>20</v>
      </c>
      <c r="C17" s="335">
        <v>15</v>
      </c>
      <c r="D17" s="335">
        <v>20</v>
      </c>
      <c r="E17" s="335">
        <v>25</v>
      </c>
      <c r="F17" s="335">
        <v>25</v>
      </c>
      <c r="G17" s="321">
        <f>G11+G5</f>
        <v>28</v>
      </c>
      <c r="H17" s="321">
        <f t="shared" ref="H17:Q17" si="0">H11+H5</f>
        <v>33</v>
      </c>
      <c r="I17" s="321">
        <f t="shared" si="0"/>
        <v>33</v>
      </c>
      <c r="J17" s="321">
        <f t="shared" si="0"/>
        <v>33</v>
      </c>
      <c r="K17" s="321">
        <f t="shared" si="0"/>
        <v>36</v>
      </c>
      <c r="L17" s="321">
        <f t="shared" si="0"/>
        <v>39</v>
      </c>
      <c r="M17" s="321">
        <f t="shared" si="0"/>
        <v>36</v>
      </c>
      <c r="N17" s="321">
        <f t="shared" si="0"/>
        <v>36</v>
      </c>
      <c r="O17" s="321">
        <f t="shared" si="0"/>
        <v>36</v>
      </c>
      <c r="P17" s="321">
        <f t="shared" si="0"/>
        <v>36</v>
      </c>
      <c r="Q17" s="321">
        <f t="shared" si="0"/>
        <v>33</v>
      </c>
      <c r="R17" s="321">
        <f t="shared" ref="R17:S20" si="1">R11+R5</f>
        <v>33</v>
      </c>
      <c r="S17" s="321">
        <f t="shared" si="1"/>
        <v>31</v>
      </c>
      <c r="T17" s="321">
        <v>28</v>
      </c>
      <c r="U17" s="321">
        <f>U5+U11</f>
        <v>28</v>
      </c>
      <c r="V17" s="321">
        <f t="shared" ref="V17:V20" si="2">V5+V11</f>
        <v>28</v>
      </c>
      <c r="W17" s="351">
        <v>28</v>
      </c>
      <c r="X17" s="351">
        <f>X5+X11</f>
        <v>28</v>
      </c>
    </row>
    <row r="18" spans="1:24" x14ac:dyDescent="0.2">
      <c r="A18" s="320" t="s">
        <v>8</v>
      </c>
      <c r="B18" s="335">
        <v>1837</v>
      </c>
      <c r="C18" s="335">
        <v>856</v>
      </c>
      <c r="D18" s="335">
        <v>836</v>
      </c>
      <c r="E18" s="335">
        <v>747</v>
      </c>
      <c r="F18" s="335">
        <v>1108</v>
      </c>
      <c r="G18" s="321">
        <f t="shared" ref="G18:P20" si="3">G12+G6</f>
        <v>1353</v>
      </c>
      <c r="H18" s="321">
        <f t="shared" si="3"/>
        <v>1949</v>
      </c>
      <c r="I18" s="321">
        <f t="shared" si="3"/>
        <v>1235</v>
      </c>
      <c r="J18" s="321">
        <f t="shared" si="3"/>
        <v>1462</v>
      </c>
      <c r="K18" s="321">
        <f t="shared" si="3"/>
        <v>1439</v>
      </c>
      <c r="L18" s="321">
        <f t="shared" si="3"/>
        <v>1662</v>
      </c>
      <c r="M18" s="321">
        <f t="shared" si="3"/>
        <v>1687</v>
      </c>
      <c r="N18" s="321">
        <f t="shared" si="3"/>
        <v>1404</v>
      </c>
      <c r="O18" s="321">
        <f t="shared" si="3"/>
        <v>991</v>
      </c>
      <c r="P18" s="321">
        <f t="shared" si="3"/>
        <v>1050</v>
      </c>
      <c r="Q18" s="321">
        <f>Q12+Q6</f>
        <v>837</v>
      </c>
      <c r="R18" s="321">
        <f t="shared" si="1"/>
        <v>783</v>
      </c>
      <c r="S18" s="321">
        <f t="shared" si="1"/>
        <v>721</v>
      </c>
      <c r="T18" s="321">
        <v>541</v>
      </c>
      <c r="U18" s="321">
        <f>U6+U12</f>
        <v>361</v>
      </c>
      <c r="V18" s="321">
        <f t="shared" si="2"/>
        <v>411</v>
      </c>
      <c r="W18" s="351">
        <v>424</v>
      </c>
      <c r="X18" s="351">
        <f>X6+X12</f>
        <v>481</v>
      </c>
    </row>
    <row r="19" spans="1:24" x14ac:dyDescent="0.2">
      <c r="A19" s="320" t="s">
        <v>3</v>
      </c>
      <c r="B19" s="335">
        <v>472</v>
      </c>
      <c r="C19" s="335">
        <v>184</v>
      </c>
      <c r="D19" s="335">
        <v>186</v>
      </c>
      <c r="E19" s="335">
        <v>180</v>
      </c>
      <c r="F19" s="335">
        <v>339</v>
      </c>
      <c r="G19" s="321">
        <f t="shared" si="3"/>
        <v>424</v>
      </c>
      <c r="H19" s="321">
        <f t="shared" si="3"/>
        <v>445</v>
      </c>
      <c r="I19" s="321">
        <f t="shared" si="3"/>
        <v>431</v>
      </c>
      <c r="J19" s="321">
        <f t="shared" si="3"/>
        <v>371</v>
      </c>
      <c r="K19" s="321">
        <f t="shared" si="3"/>
        <v>423</v>
      </c>
      <c r="L19" s="321">
        <f t="shared" si="3"/>
        <v>446</v>
      </c>
      <c r="M19" s="321">
        <f t="shared" si="3"/>
        <v>439</v>
      </c>
      <c r="N19" s="321">
        <f t="shared" si="3"/>
        <v>372</v>
      </c>
      <c r="O19" s="321">
        <f t="shared" si="3"/>
        <v>340</v>
      </c>
      <c r="P19" s="321">
        <f t="shared" si="3"/>
        <v>335</v>
      </c>
      <c r="Q19" s="321">
        <f>Q13+Q7</f>
        <v>308</v>
      </c>
      <c r="R19" s="321">
        <f t="shared" si="1"/>
        <v>273</v>
      </c>
      <c r="S19" s="321">
        <f t="shared" si="1"/>
        <v>240</v>
      </c>
      <c r="T19" s="321">
        <v>231</v>
      </c>
      <c r="U19" s="321">
        <f>U7+U13</f>
        <v>153</v>
      </c>
      <c r="V19" s="321">
        <f t="shared" si="2"/>
        <v>244</v>
      </c>
      <c r="W19" s="351">
        <v>249</v>
      </c>
      <c r="X19" s="351">
        <f t="shared" ref="X19:X20" si="4">X7+X13</f>
        <v>194</v>
      </c>
    </row>
    <row r="20" spans="1:24" x14ac:dyDescent="0.2">
      <c r="A20" s="320" t="s">
        <v>0</v>
      </c>
      <c r="B20" s="335">
        <v>20</v>
      </c>
      <c r="C20" s="335">
        <v>14</v>
      </c>
      <c r="D20" s="335">
        <v>20</v>
      </c>
      <c r="E20" s="335">
        <v>24</v>
      </c>
      <c r="F20" s="335">
        <v>25</v>
      </c>
      <c r="G20" s="321">
        <f t="shared" si="3"/>
        <v>28</v>
      </c>
      <c r="H20" s="321">
        <f t="shared" si="3"/>
        <v>33</v>
      </c>
      <c r="I20" s="321">
        <f t="shared" si="3"/>
        <v>33</v>
      </c>
      <c r="J20" s="321">
        <f t="shared" si="3"/>
        <v>33</v>
      </c>
      <c r="K20" s="321">
        <f t="shared" si="3"/>
        <v>36</v>
      </c>
      <c r="L20" s="321">
        <f t="shared" si="3"/>
        <v>39</v>
      </c>
      <c r="M20" s="321">
        <f t="shared" si="3"/>
        <v>36</v>
      </c>
      <c r="N20" s="321">
        <f t="shared" si="3"/>
        <v>36</v>
      </c>
      <c r="O20" s="321">
        <f t="shared" si="3"/>
        <v>36</v>
      </c>
      <c r="P20" s="321">
        <f t="shared" si="3"/>
        <v>36</v>
      </c>
      <c r="Q20" s="321">
        <f>Q14+Q8</f>
        <v>25</v>
      </c>
      <c r="R20" s="321">
        <f t="shared" si="1"/>
        <v>22</v>
      </c>
      <c r="S20" s="321">
        <f t="shared" si="1"/>
        <v>25</v>
      </c>
      <c r="T20" s="321">
        <v>24</v>
      </c>
      <c r="U20" s="321">
        <f>U8+U14</f>
        <v>27</v>
      </c>
      <c r="V20" s="321">
        <f t="shared" si="2"/>
        <v>28</v>
      </c>
      <c r="W20" s="351">
        <v>28</v>
      </c>
      <c r="X20" s="351">
        <f t="shared" si="4"/>
        <v>24</v>
      </c>
    </row>
    <row r="21" spans="1:24" ht="13.5" customHeight="1" x14ac:dyDescent="0.2">
      <c r="A21" s="336" t="s">
        <v>52</v>
      </c>
      <c r="B21" s="324">
        <v>23.6</v>
      </c>
      <c r="C21" s="324">
        <v>13.142857142857142</v>
      </c>
      <c r="D21" s="324">
        <v>9.3000000000000007</v>
      </c>
      <c r="E21" s="324">
        <v>7.5</v>
      </c>
      <c r="F21" s="324">
        <v>13.56</v>
      </c>
      <c r="G21" s="331">
        <v>15.1</v>
      </c>
      <c r="H21" s="331">
        <v>13.5</v>
      </c>
      <c r="I21" s="331">
        <v>13.1</v>
      </c>
      <c r="J21" s="331">
        <v>11.2</v>
      </c>
      <c r="K21" s="331">
        <v>11.8</v>
      </c>
      <c r="L21" s="331">
        <v>11.4</v>
      </c>
      <c r="M21" s="331">
        <v>12.2</v>
      </c>
      <c r="N21" s="331">
        <v>10.3</v>
      </c>
      <c r="O21" s="331">
        <v>9.4</v>
      </c>
      <c r="P21" s="331">
        <v>9.3000000000000007</v>
      </c>
      <c r="Q21" s="337">
        <f>Q19/Q20</f>
        <v>12.32</v>
      </c>
      <c r="R21" s="337">
        <f>R19/R20</f>
        <v>12.409090909090908</v>
      </c>
      <c r="S21" s="337">
        <f>S19/S20</f>
        <v>9.6</v>
      </c>
      <c r="T21" s="337">
        <v>9.625</v>
      </c>
      <c r="U21" s="337">
        <v>5.666666666666667</v>
      </c>
      <c r="V21" s="337">
        <f>V19/V20</f>
        <v>8.7142857142857135</v>
      </c>
      <c r="W21" s="352">
        <v>8.8928571428571423</v>
      </c>
      <c r="X21" s="352">
        <f>X19/X20</f>
        <v>8.0833333333333339</v>
      </c>
    </row>
    <row r="22" spans="1:24" ht="12.75" customHeight="1" x14ac:dyDescent="0.2">
      <c r="A22" s="320"/>
    </row>
    <row r="23" spans="1:24" ht="13.5" customHeight="1" x14ac:dyDescent="0.2">
      <c r="A23" s="332" t="s">
        <v>47</v>
      </c>
    </row>
    <row r="24" spans="1:24" x14ac:dyDescent="0.2">
      <c r="A24" s="315" t="s">
        <v>51</v>
      </c>
    </row>
    <row r="29" spans="1:24" x14ac:dyDescent="0.2">
      <c r="G29" s="333"/>
    </row>
    <row r="35" spans="4:4" x14ac:dyDescent="0.2">
      <c r="D35" s="334"/>
    </row>
  </sheetData>
  <mergeCells count="1">
    <mergeCell ref="A1:P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3" tint="0.39997558519241921"/>
  </sheetPr>
  <dimension ref="A1:Y12"/>
  <sheetViews>
    <sheetView showGridLines="0" zoomScale="130" zoomScaleNormal="130" workbookViewId="0">
      <selection activeCell="A2" sqref="A2:Q2"/>
    </sheetView>
  </sheetViews>
  <sheetFormatPr baseColWidth="10" defaultColWidth="11.42578125" defaultRowHeight="12.75" x14ac:dyDescent="0.2"/>
  <cols>
    <col min="1" max="1" width="17.140625" style="44" customWidth="1"/>
    <col min="2" max="17" width="7.140625" style="44" customWidth="1"/>
    <col min="18" max="18" width="8.28515625" style="44" customWidth="1"/>
    <col min="19" max="23" width="7.7109375" style="44" customWidth="1"/>
    <col min="24" max="24" width="6.85546875" style="44" customWidth="1"/>
    <col min="25" max="16384" width="11.42578125" style="44"/>
  </cols>
  <sheetData>
    <row r="1" spans="1:25" ht="5.25" customHeight="1" x14ac:dyDescent="0.2"/>
    <row r="2" spans="1:25" ht="15" customHeight="1" x14ac:dyDescent="0.2">
      <c r="A2" s="406" t="s">
        <v>233</v>
      </c>
      <c r="B2" s="406"/>
      <c r="C2" s="406"/>
      <c r="D2" s="406"/>
      <c r="E2" s="406"/>
      <c r="F2" s="406"/>
      <c r="G2" s="406"/>
      <c r="H2" s="406"/>
      <c r="I2" s="406"/>
      <c r="J2" s="406"/>
      <c r="K2" s="406"/>
      <c r="L2" s="406"/>
      <c r="M2" s="406"/>
      <c r="N2" s="406"/>
      <c r="O2" s="406"/>
      <c r="P2" s="406"/>
      <c r="Q2" s="406"/>
    </row>
    <row r="3" spans="1:25" ht="8.25" customHeight="1" x14ac:dyDescent="0.2"/>
    <row r="4" spans="1:25" x14ac:dyDescent="0.2">
      <c r="A4" s="239" t="s">
        <v>44</v>
      </c>
      <c r="B4" s="70">
        <v>1998</v>
      </c>
      <c r="C4" s="70">
        <v>1999</v>
      </c>
      <c r="D4" s="70">
        <v>2000</v>
      </c>
      <c r="E4" s="70">
        <v>2001</v>
      </c>
      <c r="F4" s="70">
        <v>2002</v>
      </c>
      <c r="G4" s="70">
        <v>2003</v>
      </c>
      <c r="H4" s="70">
        <v>2004</v>
      </c>
      <c r="I4" s="70">
        <v>2005</v>
      </c>
      <c r="J4" s="70">
        <v>2006</v>
      </c>
      <c r="K4" s="70">
        <v>2007</v>
      </c>
      <c r="L4" s="70">
        <v>2008</v>
      </c>
      <c r="M4" s="70">
        <v>2009</v>
      </c>
      <c r="N4" s="70">
        <v>2010</v>
      </c>
      <c r="O4" s="70">
        <v>2011</v>
      </c>
      <c r="P4" s="70">
        <v>2012</v>
      </c>
      <c r="Q4" s="70">
        <v>2013</v>
      </c>
      <c r="R4" s="70">
        <v>2014</v>
      </c>
      <c r="S4" s="70">
        <v>2015</v>
      </c>
      <c r="T4" s="70">
        <v>2016</v>
      </c>
      <c r="U4" s="70">
        <v>2017</v>
      </c>
      <c r="V4" s="70">
        <v>2018</v>
      </c>
      <c r="W4" s="70">
        <v>2019</v>
      </c>
      <c r="X4" s="70">
        <v>2020</v>
      </c>
    </row>
    <row r="5" spans="1:25" x14ac:dyDescent="0.2">
      <c r="A5" s="250" t="s">
        <v>19</v>
      </c>
      <c r="B5" s="44">
        <v>38</v>
      </c>
      <c r="C5" s="44">
        <v>45</v>
      </c>
      <c r="D5" s="44">
        <v>52</v>
      </c>
      <c r="E5" s="44">
        <v>52</v>
      </c>
      <c r="F5" s="44">
        <v>52</v>
      </c>
      <c r="G5" s="44">
        <v>58</v>
      </c>
      <c r="H5" s="44">
        <v>58</v>
      </c>
      <c r="I5" s="44">
        <v>58</v>
      </c>
      <c r="J5" s="44">
        <v>58</v>
      </c>
      <c r="K5" s="44">
        <v>31</v>
      </c>
      <c r="L5" s="44">
        <v>39</v>
      </c>
      <c r="M5" s="44">
        <v>32</v>
      </c>
      <c r="N5" s="44">
        <v>30</v>
      </c>
      <c r="O5" s="44">
        <v>26</v>
      </c>
      <c r="P5" s="44">
        <v>26</v>
      </c>
      <c r="Q5" s="44">
        <v>39</v>
      </c>
      <c r="R5" s="44">
        <v>45</v>
      </c>
      <c r="S5" s="44">
        <v>48</v>
      </c>
      <c r="T5" s="44">
        <v>51</v>
      </c>
      <c r="U5" s="44">
        <v>50</v>
      </c>
      <c r="V5" s="44">
        <v>50</v>
      </c>
      <c r="W5" s="44">
        <v>50</v>
      </c>
      <c r="X5" s="202">
        <v>45</v>
      </c>
      <c r="Y5" s="242"/>
    </row>
    <row r="6" spans="1:25" x14ac:dyDescent="0.2">
      <c r="A6" s="250" t="s">
        <v>8</v>
      </c>
      <c r="B6" s="44">
        <v>1463</v>
      </c>
      <c r="C6" s="44">
        <v>1094</v>
      </c>
      <c r="D6" s="44">
        <v>991</v>
      </c>
      <c r="E6" s="44">
        <v>824</v>
      </c>
      <c r="F6" s="44">
        <v>706</v>
      </c>
      <c r="G6" s="44">
        <v>774</v>
      </c>
      <c r="H6" s="44">
        <v>889</v>
      </c>
      <c r="I6" s="44">
        <v>1021</v>
      </c>
      <c r="J6" s="44">
        <v>1039</v>
      </c>
      <c r="K6" s="44">
        <v>825</v>
      </c>
      <c r="L6" s="44">
        <v>510</v>
      </c>
      <c r="M6" s="44">
        <v>484</v>
      </c>
      <c r="N6" s="44">
        <v>570</v>
      </c>
      <c r="O6" s="44">
        <v>582</v>
      </c>
      <c r="P6" s="44">
        <v>472</v>
      </c>
      <c r="Q6" s="44">
        <v>585</v>
      </c>
      <c r="R6" s="44">
        <v>640</v>
      </c>
      <c r="S6" s="44">
        <v>676</v>
      </c>
      <c r="T6" s="44">
        <v>581</v>
      </c>
      <c r="U6" s="44">
        <v>484</v>
      </c>
      <c r="V6" s="44">
        <v>390</v>
      </c>
      <c r="W6" s="44">
        <v>399</v>
      </c>
      <c r="X6" s="44">
        <v>399</v>
      </c>
      <c r="Y6" s="242"/>
    </row>
    <row r="7" spans="1:25" x14ac:dyDescent="0.2">
      <c r="A7" s="250" t="s">
        <v>3</v>
      </c>
      <c r="B7" s="44">
        <v>606</v>
      </c>
      <c r="C7" s="44">
        <v>438</v>
      </c>
      <c r="D7" s="44">
        <v>404</v>
      </c>
      <c r="E7" s="44">
        <v>383</v>
      </c>
      <c r="F7" s="44">
        <v>366</v>
      </c>
      <c r="G7" s="44">
        <v>370</v>
      </c>
      <c r="H7" s="44">
        <v>439</v>
      </c>
      <c r="I7" s="44">
        <v>470</v>
      </c>
      <c r="J7" s="44">
        <v>463</v>
      </c>
      <c r="K7" s="44">
        <v>269</v>
      </c>
      <c r="L7" s="44">
        <v>268</v>
      </c>
      <c r="M7" s="44">
        <v>253</v>
      </c>
      <c r="N7" s="44">
        <v>283</v>
      </c>
      <c r="O7" s="44">
        <v>266</v>
      </c>
      <c r="P7" s="44">
        <v>260</v>
      </c>
      <c r="Q7" s="44">
        <v>308</v>
      </c>
      <c r="R7" s="44">
        <v>351</v>
      </c>
      <c r="S7" s="44">
        <v>386</v>
      </c>
      <c r="T7" s="44">
        <v>334</v>
      </c>
      <c r="U7" s="44">
        <v>265</v>
      </c>
      <c r="V7" s="44">
        <v>260</v>
      </c>
      <c r="W7" s="44">
        <v>223</v>
      </c>
      <c r="X7" s="202">
        <v>171</v>
      </c>
      <c r="Y7" s="242"/>
    </row>
    <row r="8" spans="1:25" x14ac:dyDescent="0.2">
      <c r="A8" s="250" t="s">
        <v>0</v>
      </c>
      <c r="B8" s="44">
        <v>38</v>
      </c>
      <c r="C8" s="44">
        <v>45</v>
      </c>
      <c r="D8" s="44">
        <v>52</v>
      </c>
      <c r="E8" s="44">
        <v>52</v>
      </c>
      <c r="F8" s="44">
        <v>52</v>
      </c>
      <c r="G8" s="44">
        <v>60</v>
      </c>
      <c r="H8" s="44">
        <v>58</v>
      </c>
      <c r="I8" s="44">
        <v>58</v>
      </c>
      <c r="J8" s="44">
        <v>58</v>
      </c>
      <c r="K8" s="44">
        <v>31</v>
      </c>
      <c r="L8" s="44">
        <v>39</v>
      </c>
      <c r="M8" s="44">
        <v>32</v>
      </c>
      <c r="N8" s="44">
        <v>30</v>
      </c>
      <c r="O8" s="44">
        <v>26</v>
      </c>
      <c r="P8" s="44">
        <v>26</v>
      </c>
      <c r="Q8" s="44">
        <v>39</v>
      </c>
      <c r="R8" s="44">
        <v>39</v>
      </c>
      <c r="S8" s="44">
        <v>48</v>
      </c>
      <c r="T8" s="44">
        <v>51</v>
      </c>
      <c r="U8" s="44">
        <v>50</v>
      </c>
      <c r="V8" s="44">
        <v>50</v>
      </c>
      <c r="W8" s="44">
        <v>50</v>
      </c>
      <c r="X8" s="202">
        <v>49</v>
      </c>
      <c r="Y8" s="242"/>
    </row>
    <row r="9" spans="1:25" s="179" customFormat="1" ht="13.5" customHeight="1" x14ac:dyDescent="0.2">
      <c r="A9" s="252" t="s">
        <v>52</v>
      </c>
      <c r="B9" s="338">
        <v>15.947368421052632</v>
      </c>
      <c r="C9" s="338">
        <v>9.7333333333333325</v>
      </c>
      <c r="D9" s="338">
        <v>7.7692307692307692</v>
      </c>
      <c r="E9" s="338">
        <v>7.365384615384615</v>
      </c>
      <c r="F9" s="338">
        <v>7.0384615384615383</v>
      </c>
      <c r="G9" s="338">
        <v>6.166666666666667</v>
      </c>
      <c r="H9" s="338">
        <v>7.568965517241379</v>
      </c>
      <c r="I9" s="338">
        <v>8.1034482758620694</v>
      </c>
      <c r="J9" s="338">
        <v>7.9827586206896548</v>
      </c>
      <c r="K9" s="338">
        <v>8.67741935483871</v>
      </c>
      <c r="L9" s="338">
        <v>6.8717948717948714</v>
      </c>
      <c r="M9" s="338">
        <v>7.91</v>
      </c>
      <c r="N9" s="338">
        <v>9.4333333333333336</v>
      </c>
      <c r="O9" s="338">
        <v>10.23</v>
      </c>
      <c r="P9" s="338">
        <v>10</v>
      </c>
      <c r="Q9" s="338">
        <v>7.9</v>
      </c>
      <c r="R9" s="338">
        <f>R7/R8</f>
        <v>9</v>
      </c>
      <c r="S9" s="338">
        <f>S7/S8</f>
        <v>8.0416666666666661</v>
      </c>
      <c r="T9" s="338">
        <v>6.55</v>
      </c>
      <c r="U9" s="338">
        <v>5.3</v>
      </c>
      <c r="V9" s="338">
        <v>5.2</v>
      </c>
      <c r="W9" s="338">
        <f>W7/W8</f>
        <v>4.46</v>
      </c>
      <c r="X9" s="338">
        <v>3.489795918367347</v>
      </c>
      <c r="Y9" s="242"/>
    </row>
    <row r="10" spans="1:25" ht="13.5" customHeight="1" x14ac:dyDescent="0.2"/>
    <row r="11" spans="1:25" x14ac:dyDescent="0.2">
      <c r="A11" s="256" t="s">
        <v>14</v>
      </c>
    </row>
    <row r="12" spans="1:25" x14ac:dyDescent="0.2">
      <c r="A12" s="44" t="s">
        <v>51</v>
      </c>
    </row>
  </sheetData>
  <mergeCells count="1">
    <mergeCell ref="A2:Q2"/>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3" tint="0.39997558519241921"/>
  </sheetPr>
  <dimension ref="A1:Y25"/>
  <sheetViews>
    <sheetView showGridLines="0" zoomScale="80" zoomScaleNormal="80" workbookViewId="0">
      <pane xSplit="2" ySplit="4" topLeftCell="C19" activePane="bottomRight" state="frozen"/>
      <selection pane="topRight" activeCell="C1" sqref="C1"/>
      <selection pane="bottomLeft" activeCell="A5" sqref="A5"/>
      <selection pane="bottomRight" activeCell="F30" sqref="F30"/>
    </sheetView>
  </sheetViews>
  <sheetFormatPr baseColWidth="10" defaultColWidth="11.42578125" defaultRowHeight="12.75" x14ac:dyDescent="0.2"/>
  <cols>
    <col min="1" max="1" width="32.140625" style="29" customWidth="1"/>
    <col min="2" max="21" width="6.7109375" style="29" customWidth="1"/>
    <col min="22" max="24" width="8.42578125" style="29" customWidth="1"/>
    <col min="25" max="16384" width="11.42578125" style="29"/>
  </cols>
  <sheetData>
    <row r="1" spans="1:25" ht="5.25" customHeight="1" x14ac:dyDescent="0.2"/>
    <row r="2" spans="1:25" ht="14.25" customHeight="1" x14ac:dyDescent="0.2">
      <c r="A2" s="388" t="s">
        <v>174</v>
      </c>
      <c r="B2" s="388"/>
      <c r="C2" s="388"/>
      <c r="D2" s="388"/>
      <c r="E2" s="388"/>
      <c r="F2" s="388"/>
      <c r="G2" s="388"/>
      <c r="H2" s="388"/>
      <c r="I2" s="388"/>
      <c r="J2" s="388"/>
      <c r="K2" s="388"/>
      <c r="L2" s="388"/>
      <c r="M2" s="388"/>
      <c r="N2" s="388"/>
      <c r="O2" s="388"/>
      <c r="P2" s="388"/>
      <c r="Q2" s="388"/>
    </row>
    <row r="3" spans="1:25" ht="6.75" customHeight="1" x14ac:dyDescent="0.2">
      <c r="A3" s="211"/>
      <c r="B3" s="211"/>
      <c r="C3" s="211"/>
      <c r="D3" s="211"/>
      <c r="E3" s="211"/>
      <c r="F3" s="211"/>
      <c r="G3" s="211"/>
    </row>
    <row r="4" spans="1:25" x14ac:dyDescent="0.2">
      <c r="A4" s="239" t="s">
        <v>44</v>
      </c>
      <c r="B4" s="275">
        <v>1998</v>
      </c>
      <c r="C4" s="275">
        <v>1999</v>
      </c>
      <c r="D4" s="275">
        <v>2000</v>
      </c>
      <c r="E4" s="275">
        <v>2001</v>
      </c>
      <c r="F4" s="275">
        <v>2002</v>
      </c>
      <c r="G4" s="275">
        <v>2003</v>
      </c>
      <c r="H4" s="275">
        <v>2004</v>
      </c>
      <c r="I4" s="275">
        <v>2005</v>
      </c>
      <c r="J4" s="275">
        <v>2006</v>
      </c>
      <c r="K4" s="275">
        <v>2007</v>
      </c>
      <c r="L4" s="275">
        <v>2008</v>
      </c>
      <c r="M4" s="275">
        <v>2009</v>
      </c>
      <c r="N4" s="275">
        <v>2010</v>
      </c>
      <c r="O4" s="275">
        <v>2011</v>
      </c>
      <c r="P4" s="275">
        <v>2012</v>
      </c>
      <c r="Q4" s="275">
        <v>2013</v>
      </c>
      <c r="R4" s="275">
        <v>2014</v>
      </c>
      <c r="S4" s="275">
        <v>2015</v>
      </c>
      <c r="T4" s="275">
        <v>2016</v>
      </c>
      <c r="U4" s="275">
        <v>2017</v>
      </c>
      <c r="V4" s="275">
        <v>2018</v>
      </c>
      <c r="W4" s="275">
        <v>2019</v>
      </c>
      <c r="X4" s="275">
        <v>2020</v>
      </c>
    </row>
    <row r="5" spans="1:25" ht="12.75" customHeight="1" x14ac:dyDescent="0.2">
      <c r="A5" s="339" t="s">
        <v>22</v>
      </c>
      <c r="B5" s="339"/>
      <c r="C5" s="339"/>
      <c r="D5" s="339"/>
      <c r="E5" s="339"/>
      <c r="F5" s="339"/>
      <c r="G5" s="339"/>
      <c r="H5" s="339"/>
      <c r="I5" s="44"/>
      <c r="J5" s="44"/>
      <c r="K5" s="44"/>
    </row>
    <row r="6" spans="1:25" x14ac:dyDescent="0.2">
      <c r="A6" s="276" t="s">
        <v>19</v>
      </c>
      <c r="B6" s="180"/>
      <c r="C6" s="180"/>
      <c r="D6" s="180"/>
      <c r="E6" s="180"/>
      <c r="F6" s="180"/>
      <c r="G6" s="180"/>
      <c r="H6" s="180"/>
      <c r="I6" s="180"/>
      <c r="J6" s="180"/>
      <c r="K6" s="180"/>
      <c r="L6" s="29">
        <v>60</v>
      </c>
      <c r="M6" s="29">
        <v>45</v>
      </c>
      <c r="N6" s="29">
        <v>40</v>
      </c>
      <c r="O6" s="29">
        <v>40</v>
      </c>
      <c r="P6" s="29">
        <v>40</v>
      </c>
      <c r="Q6" s="29">
        <v>43</v>
      </c>
      <c r="R6" s="29">
        <v>45</v>
      </c>
      <c r="S6" s="29">
        <v>57</v>
      </c>
      <c r="T6" s="29">
        <v>60</v>
      </c>
      <c r="U6" s="29">
        <v>60</v>
      </c>
      <c r="V6" s="29">
        <v>60</v>
      </c>
      <c r="W6" s="29">
        <v>60</v>
      </c>
      <c r="X6" s="29">
        <v>50</v>
      </c>
      <c r="Y6" s="183"/>
    </row>
    <row r="7" spans="1:25" x14ac:dyDescent="0.2">
      <c r="A7" s="276" t="s">
        <v>8</v>
      </c>
      <c r="B7" s="180"/>
      <c r="C7" s="180"/>
      <c r="D7" s="180"/>
      <c r="E7" s="180"/>
      <c r="F7" s="180"/>
      <c r="G7" s="297"/>
      <c r="H7" s="297"/>
      <c r="I7" s="181"/>
      <c r="J7" s="180"/>
      <c r="K7" s="180"/>
      <c r="L7" s="29">
        <v>316</v>
      </c>
      <c r="M7" s="29">
        <v>348</v>
      </c>
      <c r="N7" s="29">
        <v>411</v>
      </c>
      <c r="O7" s="29">
        <v>391</v>
      </c>
      <c r="P7" s="29">
        <v>397</v>
      </c>
      <c r="Q7" s="29">
        <v>466</v>
      </c>
      <c r="R7" s="29">
        <v>499</v>
      </c>
      <c r="S7" s="29">
        <v>556</v>
      </c>
      <c r="T7" s="29">
        <v>492</v>
      </c>
      <c r="U7" s="29">
        <v>423</v>
      </c>
      <c r="V7" s="29">
        <v>329</v>
      </c>
      <c r="W7" s="29">
        <v>297</v>
      </c>
      <c r="X7" s="29">
        <v>217</v>
      </c>
      <c r="Y7" s="183"/>
    </row>
    <row r="8" spans="1:25" x14ac:dyDescent="0.2">
      <c r="A8" s="276" t="s">
        <v>3</v>
      </c>
      <c r="B8" s="180"/>
      <c r="C8" s="180"/>
      <c r="D8" s="180"/>
      <c r="E8" s="180"/>
      <c r="F8" s="180"/>
      <c r="G8" s="297"/>
      <c r="H8" s="297"/>
      <c r="I8" s="181"/>
      <c r="J8" s="180"/>
      <c r="K8" s="180"/>
      <c r="L8" s="29">
        <v>130</v>
      </c>
      <c r="M8" s="29">
        <v>189</v>
      </c>
      <c r="N8" s="29">
        <v>212</v>
      </c>
      <c r="O8" s="29">
        <v>191</v>
      </c>
      <c r="P8" s="29">
        <v>204</v>
      </c>
      <c r="Q8" s="29">
        <v>226</v>
      </c>
      <c r="R8" s="29">
        <v>254</v>
      </c>
      <c r="S8" s="29">
        <v>297</v>
      </c>
      <c r="T8" s="29">
        <v>250</v>
      </c>
      <c r="U8" s="29">
        <v>230</v>
      </c>
      <c r="V8" s="29">
        <v>175</v>
      </c>
      <c r="W8" s="29">
        <v>174</v>
      </c>
      <c r="X8" s="29">
        <v>119</v>
      </c>
      <c r="Y8" s="183"/>
    </row>
    <row r="9" spans="1:25" x14ac:dyDescent="0.2">
      <c r="A9" s="276" t="s">
        <v>0</v>
      </c>
      <c r="B9" s="180"/>
      <c r="C9" s="180"/>
      <c r="D9" s="180"/>
      <c r="E9" s="180"/>
      <c r="F9" s="180"/>
      <c r="G9" s="297"/>
      <c r="H9" s="297"/>
      <c r="I9" s="181"/>
      <c r="J9" s="180"/>
      <c r="K9" s="180"/>
      <c r="L9" s="29">
        <v>46</v>
      </c>
      <c r="M9" s="29">
        <v>44</v>
      </c>
      <c r="N9" s="29">
        <v>40</v>
      </c>
      <c r="O9" s="29">
        <v>40</v>
      </c>
      <c r="P9" s="29">
        <v>40</v>
      </c>
      <c r="Q9" s="29">
        <v>43</v>
      </c>
      <c r="R9" s="29">
        <v>45</v>
      </c>
      <c r="S9" s="29">
        <v>57</v>
      </c>
      <c r="T9" s="29">
        <v>60</v>
      </c>
      <c r="U9" s="29">
        <v>60</v>
      </c>
      <c r="V9" s="29">
        <v>55</v>
      </c>
      <c r="W9" s="29">
        <v>55</v>
      </c>
      <c r="X9" s="29">
        <v>52</v>
      </c>
      <c r="Y9" s="183"/>
    </row>
    <row r="10" spans="1:25" ht="13.5" customHeight="1" x14ac:dyDescent="0.2">
      <c r="A10" s="311" t="s">
        <v>52</v>
      </c>
      <c r="B10" s="182"/>
      <c r="C10" s="182"/>
      <c r="D10" s="182"/>
      <c r="E10" s="182"/>
      <c r="F10" s="182"/>
      <c r="G10" s="306"/>
      <c r="H10" s="306"/>
      <c r="I10" s="182"/>
      <c r="J10" s="182"/>
      <c r="K10" s="182"/>
      <c r="L10" s="292">
        <v>2.8260869565217392</v>
      </c>
      <c r="M10" s="292">
        <v>4.3</v>
      </c>
      <c r="N10" s="292">
        <v>5.3</v>
      </c>
      <c r="O10" s="292">
        <v>4.78</v>
      </c>
      <c r="P10" s="292">
        <v>5.0999999999999996</v>
      </c>
      <c r="Q10" s="292">
        <v>5.26</v>
      </c>
      <c r="R10" s="292">
        <v>5.6</v>
      </c>
      <c r="S10" s="292">
        <v>5.2</v>
      </c>
      <c r="T10" s="292">
        <v>4.17</v>
      </c>
      <c r="U10" s="292">
        <v>3.8333333333333335</v>
      </c>
      <c r="V10" s="292">
        <v>3.1818181818181817</v>
      </c>
      <c r="W10" s="292">
        <f>W8/W9</f>
        <v>3.1636363636363636</v>
      </c>
      <c r="X10" s="292">
        <v>2.2884615384615383</v>
      </c>
    </row>
    <row r="11" spans="1:25" ht="14.25" customHeight="1" x14ac:dyDescent="0.2">
      <c r="A11" s="339" t="s">
        <v>20</v>
      </c>
      <c r="B11" s="339"/>
      <c r="C11" s="339"/>
      <c r="D11" s="339"/>
      <c r="E11" s="339"/>
      <c r="F11" s="339"/>
      <c r="G11" s="339"/>
      <c r="H11" s="339"/>
      <c r="I11" s="339"/>
      <c r="J11" s="40"/>
      <c r="K11" s="40"/>
      <c r="L11" s="40"/>
      <c r="M11" s="40"/>
      <c r="N11" s="40"/>
      <c r="O11" s="40"/>
      <c r="P11" s="40"/>
      <c r="Q11" s="40"/>
      <c r="R11" s="40"/>
      <c r="S11" s="40"/>
      <c r="T11" s="40"/>
      <c r="U11" s="40"/>
      <c r="V11" s="40"/>
      <c r="W11" s="40"/>
      <c r="X11" s="40"/>
    </row>
    <row r="12" spans="1:25" x14ac:dyDescent="0.2">
      <c r="A12" s="276" t="s">
        <v>19</v>
      </c>
      <c r="B12" s="29">
        <v>15</v>
      </c>
      <c r="C12" s="29">
        <v>20</v>
      </c>
      <c r="D12" s="29">
        <v>20</v>
      </c>
      <c r="E12" s="29">
        <v>20</v>
      </c>
      <c r="F12" s="29">
        <v>25</v>
      </c>
      <c r="G12" s="29">
        <v>25</v>
      </c>
      <c r="H12" s="29">
        <v>50</v>
      </c>
      <c r="I12" s="29">
        <v>50</v>
      </c>
      <c r="J12" s="29">
        <v>50</v>
      </c>
      <c r="K12" s="29">
        <v>50</v>
      </c>
      <c r="L12" s="180"/>
      <c r="M12" s="180"/>
      <c r="N12" s="180"/>
      <c r="O12" s="180"/>
      <c r="P12" s="180"/>
      <c r="Q12" s="180"/>
      <c r="R12" s="180"/>
      <c r="S12" s="180"/>
      <c r="T12" s="180"/>
      <c r="U12" s="180"/>
      <c r="V12" s="180"/>
      <c r="W12" s="180"/>
      <c r="X12" s="180"/>
    </row>
    <row r="13" spans="1:25" x14ac:dyDescent="0.2">
      <c r="A13" s="276" t="s">
        <v>8</v>
      </c>
      <c r="B13" s="29">
        <v>452</v>
      </c>
      <c r="C13" s="29">
        <v>548</v>
      </c>
      <c r="D13" s="29">
        <v>465</v>
      </c>
      <c r="E13" s="29">
        <v>442</v>
      </c>
      <c r="F13" s="29">
        <v>477</v>
      </c>
      <c r="G13" s="29">
        <v>436</v>
      </c>
      <c r="H13" s="29">
        <v>669</v>
      </c>
      <c r="I13" s="29">
        <v>773</v>
      </c>
      <c r="J13" s="29">
        <v>876</v>
      </c>
      <c r="K13" s="29">
        <v>576</v>
      </c>
      <c r="L13" s="180"/>
      <c r="M13" s="180"/>
      <c r="N13" s="180"/>
      <c r="O13" s="180"/>
      <c r="P13" s="180"/>
      <c r="Q13" s="180"/>
      <c r="R13" s="180"/>
      <c r="S13" s="180"/>
      <c r="T13" s="180"/>
      <c r="U13" s="180"/>
      <c r="V13" s="180"/>
      <c r="W13" s="180"/>
      <c r="X13" s="180"/>
    </row>
    <row r="14" spans="1:25" x14ac:dyDescent="0.2">
      <c r="A14" s="276" t="s">
        <v>3</v>
      </c>
      <c r="B14" s="29">
        <v>301</v>
      </c>
      <c r="C14" s="29">
        <v>280</v>
      </c>
      <c r="D14" s="29">
        <v>233</v>
      </c>
      <c r="E14" s="29">
        <v>166</v>
      </c>
      <c r="F14" s="29">
        <v>269</v>
      </c>
      <c r="G14" s="29">
        <v>276</v>
      </c>
      <c r="H14" s="29">
        <v>372</v>
      </c>
      <c r="I14" s="29">
        <v>423</v>
      </c>
      <c r="J14" s="29">
        <v>479</v>
      </c>
      <c r="K14" s="29">
        <v>323</v>
      </c>
      <c r="L14" s="180"/>
      <c r="M14" s="180"/>
      <c r="N14" s="180"/>
      <c r="O14" s="180"/>
      <c r="P14" s="180"/>
      <c r="Q14" s="180"/>
      <c r="R14" s="180"/>
      <c r="S14" s="180"/>
      <c r="T14" s="180"/>
      <c r="U14" s="180"/>
      <c r="V14" s="180"/>
      <c r="W14" s="180"/>
      <c r="X14" s="180"/>
    </row>
    <row r="15" spans="1:25" x14ac:dyDescent="0.2">
      <c r="A15" s="276" t="s">
        <v>0</v>
      </c>
      <c r="B15" s="29">
        <v>15</v>
      </c>
      <c r="C15" s="29">
        <v>20</v>
      </c>
      <c r="D15" s="29">
        <v>22</v>
      </c>
      <c r="E15" s="29">
        <v>22</v>
      </c>
      <c r="F15" s="29">
        <v>25</v>
      </c>
      <c r="G15" s="29">
        <v>25</v>
      </c>
      <c r="H15" s="29">
        <v>66</v>
      </c>
      <c r="I15" s="29">
        <v>61</v>
      </c>
      <c r="J15" s="29">
        <v>50</v>
      </c>
      <c r="K15" s="29">
        <v>52</v>
      </c>
      <c r="L15" s="180"/>
      <c r="M15" s="180"/>
      <c r="N15" s="180"/>
      <c r="O15" s="180"/>
      <c r="P15" s="180"/>
      <c r="Q15" s="180"/>
      <c r="R15" s="180"/>
      <c r="S15" s="180"/>
      <c r="T15" s="180"/>
      <c r="U15" s="180"/>
      <c r="V15" s="180"/>
      <c r="W15" s="180"/>
      <c r="X15" s="180"/>
    </row>
    <row r="16" spans="1:25" ht="12.75" customHeight="1" x14ac:dyDescent="0.2">
      <c r="A16" s="311" t="s">
        <v>52</v>
      </c>
      <c r="B16" s="292">
        <v>20.066666666666666</v>
      </c>
      <c r="C16" s="292">
        <v>14</v>
      </c>
      <c r="D16" s="292">
        <v>10.590909090909092</v>
      </c>
      <c r="E16" s="292">
        <v>7.5454545454545459</v>
      </c>
      <c r="F16" s="292">
        <v>10.76</v>
      </c>
      <c r="G16" s="292">
        <v>11.04</v>
      </c>
      <c r="H16" s="292">
        <v>5.6363636363636367</v>
      </c>
      <c r="I16" s="292">
        <v>6.9344262295081966</v>
      </c>
      <c r="J16" s="292">
        <v>9.58</v>
      </c>
      <c r="K16" s="292">
        <v>6.2115384615384617</v>
      </c>
      <c r="L16" s="308"/>
      <c r="M16" s="308"/>
      <c r="N16" s="308"/>
      <c r="O16" s="308"/>
      <c r="P16" s="308"/>
      <c r="Q16" s="308"/>
      <c r="R16" s="308"/>
      <c r="S16" s="308"/>
      <c r="T16" s="308"/>
      <c r="U16" s="308"/>
      <c r="V16" s="308"/>
      <c r="W16" s="308"/>
      <c r="X16" s="308"/>
    </row>
    <row r="17" spans="1:24" ht="12" customHeight="1" x14ac:dyDescent="0.2">
      <c r="A17" s="339" t="s">
        <v>21</v>
      </c>
      <c r="B17" s="339"/>
      <c r="C17" s="339"/>
      <c r="D17" s="339"/>
      <c r="E17" s="339"/>
      <c r="F17" s="339"/>
      <c r="G17" s="339"/>
      <c r="J17" s="44"/>
      <c r="K17" s="44"/>
      <c r="L17" s="44"/>
      <c r="M17" s="44"/>
      <c r="N17" s="44"/>
      <c r="O17" s="44"/>
      <c r="P17" s="44"/>
      <c r="Q17" s="44"/>
      <c r="R17" s="44"/>
      <c r="S17" s="44"/>
      <c r="T17" s="44"/>
      <c r="U17" s="44"/>
      <c r="V17" s="44"/>
      <c r="W17" s="44"/>
      <c r="X17" s="44"/>
    </row>
    <row r="18" spans="1:24" x14ac:dyDescent="0.2">
      <c r="A18" s="276" t="s">
        <v>19</v>
      </c>
      <c r="B18" s="180"/>
      <c r="C18" s="180"/>
      <c r="D18" s="180"/>
      <c r="E18" s="29">
        <v>10</v>
      </c>
      <c r="F18" s="29">
        <v>15</v>
      </c>
      <c r="G18" s="29">
        <v>20</v>
      </c>
      <c r="H18" s="29">
        <v>25</v>
      </c>
      <c r="I18" s="29">
        <v>25</v>
      </c>
      <c r="J18" s="29">
        <v>25</v>
      </c>
      <c r="K18" s="29">
        <v>25</v>
      </c>
      <c r="L18" s="180"/>
      <c r="M18" s="180"/>
      <c r="N18" s="180"/>
      <c r="O18" s="180"/>
      <c r="P18" s="180"/>
      <c r="Q18" s="180"/>
      <c r="R18" s="180"/>
      <c r="S18" s="180"/>
      <c r="T18" s="180"/>
      <c r="U18" s="180"/>
      <c r="V18" s="180"/>
      <c r="W18" s="180"/>
      <c r="X18" s="180"/>
    </row>
    <row r="19" spans="1:24" x14ac:dyDescent="0.2">
      <c r="A19" s="276" t="s">
        <v>8</v>
      </c>
      <c r="B19" s="180"/>
      <c r="C19" s="180"/>
      <c r="D19" s="180"/>
      <c r="E19" s="29">
        <v>161</v>
      </c>
      <c r="F19" s="29">
        <v>230</v>
      </c>
      <c r="G19" s="29">
        <v>362</v>
      </c>
      <c r="H19" s="29">
        <v>524</v>
      </c>
      <c r="I19" s="29">
        <v>577</v>
      </c>
      <c r="J19" s="29">
        <v>682</v>
      </c>
      <c r="K19" s="29">
        <v>438</v>
      </c>
      <c r="L19" s="180"/>
      <c r="M19" s="180"/>
      <c r="N19" s="180"/>
      <c r="O19" s="180"/>
      <c r="P19" s="180"/>
      <c r="Q19" s="180"/>
      <c r="R19" s="180"/>
      <c r="S19" s="180"/>
      <c r="T19" s="180"/>
      <c r="U19" s="180"/>
      <c r="V19" s="180"/>
      <c r="W19" s="180"/>
      <c r="X19" s="180"/>
    </row>
    <row r="20" spans="1:24" x14ac:dyDescent="0.2">
      <c r="A20" s="276" t="s">
        <v>3</v>
      </c>
      <c r="B20" s="180"/>
      <c r="C20" s="180"/>
      <c r="D20" s="180"/>
      <c r="E20" s="29">
        <v>65</v>
      </c>
      <c r="F20" s="29">
        <v>106</v>
      </c>
      <c r="G20" s="29">
        <v>193</v>
      </c>
      <c r="H20" s="29">
        <v>252</v>
      </c>
      <c r="I20" s="29">
        <v>259</v>
      </c>
      <c r="J20" s="29">
        <v>263</v>
      </c>
      <c r="K20" s="29">
        <v>285</v>
      </c>
      <c r="L20" s="180"/>
      <c r="M20" s="180"/>
      <c r="N20" s="180"/>
      <c r="O20" s="180"/>
      <c r="P20" s="180"/>
      <c r="Q20" s="180"/>
      <c r="R20" s="180"/>
      <c r="S20" s="180"/>
      <c r="T20" s="180"/>
      <c r="U20" s="180"/>
      <c r="V20" s="180"/>
      <c r="W20" s="180"/>
      <c r="X20" s="180"/>
    </row>
    <row r="21" spans="1:24" x14ac:dyDescent="0.2">
      <c r="A21" s="276" t="s">
        <v>0</v>
      </c>
      <c r="B21" s="180"/>
      <c r="C21" s="180"/>
      <c r="D21" s="180"/>
      <c r="E21" s="29">
        <v>13</v>
      </c>
      <c r="F21" s="29">
        <v>17</v>
      </c>
      <c r="G21" s="310">
        <v>22</v>
      </c>
      <c r="H21" s="29">
        <v>25</v>
      </c>
      <c r="I21" s="29">
        <v>32</v>
      </c>
      <c r="J21" s="29">
        <v>25</v>
      </c>
      <c r="K21" s="29">
        <v>25</v>
      </c>
      <c r="L21" s="180"/>
      <c r="M21" s="180"/>
      <c r="N21" s="180"/>
      <c r="O21" s="180"/>
      <c r="P21" s="180"/>
      <c r="Q21" s="180"/>
      <c r="R21" s="180"/>
      <c r="S21" s="180"/>
      <c r="T21" s="180"/>
      <c r="U21" s="180"/>
      <c r="V21" s="180"/>
      <c r="W21" s="180"/>
      <c r="X21" s="180"/>
    </row>
    <row r="22" spans="1:24" ht="15" customHeight="1" x14ac:dyDescent="0.2">
      <c r="A22" s="311" t="s">
        <v>52</v>
      </c>
      <c r="B22" s="182"/>
      <c r="C22" s="182"/>
      <c r="D22" s="182"/>
      <c r="E22" s="292">
        <v>5</v>
      </c>
      <c r="F22" s="292">
        <v>6.2352941176470589</v>
      </c>
      <c r="G22" s="292">
        <v>8.7727272727272734</v>
      </c>
      <c r="H22" s="292">
        <v>10.08</v>
      </c>
      <c r="I22" s="292">
        <v>8.09375</v>
      </c>
      <c r="J22" s="292">
        <v>10.52</v>
      </c>
      <c r="K22" s="178">
        <v>11.4</v>
      </c>
      <c r="L22" s="182"/>
      <c r="M22" s="182"/>
      <c r="N22" s="182"/>
      <c r="O22" s="182"/>
      <c r="P22" s="182"/>
      <c r="Q22" s="182"/>
      <c r="R22" s="182"/>
      <c r="S22" s="182"/>
      <c r="T22" s="182"/>
      <c r="U22" s="182"/>
      <c r="V22" s="182"/>
      <c r="W22" s="182"/>
      <c r="X22" s="182"/>
    </row>
    <row r="23" spans="1:24" x14ac:dyDescent="0.2">
      <c r="A23" s="340" t="s">
        <v>14</v>
      </c>
      <c r="B23" s="340"/>
      <c r="H23" s="341"/>
      <c r="I23" s="30"/>
    </row>
    <row r="24" spans="1:24" x14ac:dyDescent="0.2">
      <c r="A24" s="29" t="s">
        <v>51</v>
      </c>
      <c r="B24" s="209"/>
      <c r="C24" s="209"/>
      <c r="D24" s="209"/>
      <c r="E24" s="209"/>
      <c r="F24" s="209"/>
      <c r="G24" s="209"/>
      <c r="Q24" s="183"/>
      <c r="R24" s="183"/>
      <c r="S24" s="183"/>
      <c r="T24" s="183"/>
      <c r="U24" s="183"/>
    </row>
    <row r="25" spans="1:24" ht="26.25" customHeight="1" x14ac:dyDescent="0.2">
      <c r="A25" s="416" t="s">
        <v>234</v>
      </c>
      <c r="B25" s="416"/>
      <c r="C25" s="416"/>
      <c r="D25" s="416"/>
      <c r="E25" s="416"/>
      <c r="F25" s="416"/>
      <c r="G25" s="416"/>
      <c r="H25" s="416"/>
      <c r="I25" s="416"/>
      <c r="J25" s="416"/>
      <c r="K25" s="416"/>
      <c r="L25" s="416"/>
      <c r="M25" s="416"/>
      <c r="N25" s="416"/>
      <c r="O25" s="416"/>
      <c r="P25" s="416"/>
      <c r="Q25" s="416"/>
    </row>
  </sheetData>
  <mergeCells count="2">
    <mergeCell ref="A25:Q25"/>
    <mergeCell ref="A2:Q2"/>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3" tint="0.59999389629810485"/>
    <pageSetUpPr fitToPage="1"/>
  </sheetPr>
  <dimension ref="A2:U39"/>
  <sheetViews>
    <sheetView showGridLines="0" workbookViewId="0">
      <selection activeCell="A24" sqref="A24:I24"/>
    </sheetView>
  </sheetViews>
  <sheetFormatPr baseColWidth="10" defaultColWidth="11.42578125" defaultRowHeight="12.75" x14ac:dyDescent="0.2"/>
  <cols>
    <col min="1" max="1" width="49" style="29" customWidth="1"/>
    <col min="2" max="20" width="6.42578125" style="29" customWidth="1"/>
    <col min="21" max="21" width="7.140625" style="29" customWidth="1"/>
    <col min="22" max="16384" width="11.42578125" style="29"/>
  </cols>
  <sheetData>
    <row r="2" spans="1:9" ht="20.25" customHeight="1" x14ac:dyDescent="0.2">
      <c r="A2" s="405" t="s">
        <v>141</v>
      </c>
      <c r="B2" s="405"/>
      <c r="C2" s="405"/>
      <c r="D2" s="405"/>
      <c r="E2" s="405"/>
      <c r="F2" s="405"/>
      <c r="G2" s="405"/>
      <c r="H2" s="405"/>
      <c r="I2" s="83"/>
    </row>
    <row r="3" spans="1:9" ht="9" customHeight="1" x14ac:dyDescent="0.2">
      <c r="A3" s="83"/>
      <c r="B3" s="83"/>
      <c r="C3" s="83"/>
      <c r="D3" s="83"/>
      <c r="E3" s="83"/>
      <c r="F3" s="83"/>
      <c r="G3" s="83"/>
      <c r="H3" s="83"/>
      <c r="I3" s="83"/>
    </row>
    <row r="4" spans="1:9" ht="9" customHeight="1" x14ac:dyDescent="0.2">
      <c r="A4" s="83"/>
      <c r="B4" s="83"/>
      <c r="C4" s="83"/>
      <c r="D4" s="83"/>
      <c r="E4" s="83"/>
      <c r="F4" s="83"/>
      <c r="G4" s="83"/>
      <c r="H4" s="83"/>
      <c r="I4" s="83"/>
    </row>
    <row r="5" spans="1:9" ht="9" customHeight="1" x14ac:dyDescent="0.2">
      <c r="A5" s="83"/>
      <c r="B5" s="83"/>
      <c r="C5" s="83"/>
      <c r="D5" s="83"/>
      <c r="E5" s="83"/>
      <c r="F5" s="83"/>
      <c r="G5" s="83"/>
      <c r="H5" s="83"/>
      <c r="I5" s="83"/>
    </row>
    <row r="6" spans="1:9" x14ac:dyDescent="0.2">
      <c r="A6" s="140"/>
    </row>
    <row r="21" spans="1:21" ht="25.5" customHeight="1" x14ac:dyDescent="0.2"/>
    <row r="22" spans="1:21" x14ac:dyDescent="0.2">
      <c r="A22" s="171" t="s">
        <v>70</v>
      </c>
      <c r="B22" s="140"/>
      <c r="C22" s="140"/>
      <c r="D22" s="140"/>
      <c r="E22" s="140"/>
      <c r="F22" s="140"/>
      <c r="G22" s="140"/>
      <c r="H22" s="140"/>
      <c r="I22" s="140"/>
    </row>
    <row r="23" spans="1:21" x14ac:dyDescent="0.2">
      <c r="A23" s="140" t="s">
        <v>51</v>
      </c>
      <c r="B23" s="140"/>
      <c r="C23" s="140"/>
      <c r="D23" s="140"/>
      <c r="E23" s="140"/>
      <c r="F23" s="140"/>
      <c r="G23" s="140"/>
      <c r="H23" s="140"/>
      <c r="I23" s="140"/>
    </row>
    <row r="24" spans="1:21" ht="27" customHeight="1" x14ac:dyDescent="0.2">
      <c r="A24" s="418" t="s">
        <v>23</v>
      </c>
      <c r="B24" s="418"/>
      <c r="C24" s="418"/>
      <c r="D24" s="418"/>
      <c r="E24" s="418"/>
      <c r="F24" s="418"/>
      <c r="G24" s="418"/>
      <c r="H24" s="418"/>
      <c r="I24" s="419"/>
    </row>
    <row r="25" spans="1:21" x14ac:dyDescent="0.2">
      <c r="A25" s="140"/>
      <c r="B25" s="184"/>
      <c r="C25" s="184"/>
      <c r="D25" s="184"/>
      <c r="E25" s="184"/>
      <c r="F25" s="184"/>
      <c r="G25" s="184"/>
      <c r="H25" s="184"/>
    </row>
    <row r="26" spans="1:21" x14ac:dyDescent="0.2">
      <c r="A26" s="140"/>
      <c r="B26" s="185"/>
      <c r="C26" s="185"/>
      <c r="D26" s="185"/>
      <c r="E26" s="185"/>
      <c r="F26" s="185"/>
      <c r="G26" s="185"/>
      <c r="H26" s="185"/>
    </row>
    <row r="28" spans="1:21" x14ac:dyDescent="0.2">
      <c r="B28" s="417" t="s">
        <v>24</v>
      </c>
      <c r="C28" s="417"/>
      <c r="D28" s="417"/>
      <c r="E28" s="417"/>
    </row>
    <row r="29" spans="1:21" x14ac:dyDescent="0.2">
      <c r="B29" s="140" t="s">
        <v>25</v>
      </c>
      <c r="C29" s="140"/>
      <c r="D29" s="140"/>
      <c r="E29" s="140"/>
    </row>
    <row r="31" spans="1:21" x14ac:dyDescent="0.2">
      <c r="A31" s="130"/>
      <c r="B31" s="130">
        <v>2001</v>
      </c>
      <c r="C31" s="130">
        <v>2002</v>
      </c>
      <c r="D31" s="130">
        <v>2003</v>
      </c>
      <c r="E31" s="130">
        <v>2004</v>
      </c>
      <c r="F31" s="130">
        <v>2005</v>
      </c>
      <c r="G31" s="130">
        <v>2006</v>
      </c>
      <c r="H31" s="165">
        <v>2007</v>
      </c>
      <c r="I31" s="165">
        <v>2008</v>
      </c>
      <c r="J31" s="165">
        <v>2009</v>
      </c>
      <c r="K31" s="165">
        <v>2010</v>
      </c>
      <c r="L31" s="165">
        <v>2011</v>
      </c>
      <c r="M31" s="165">
        <v>2012</v>
      </c>
      <c r="N31" s="165">
        <v>2013</v>
      </c>
      <c r="O31" s="165">
        <v>2014</v>
      </c>
      <c r="P31" s="165">
        <v>2015</v>
      </c>
      <c r="Q31" s="165">
        <v>2016</v>
      </c>
      <c r="R31" s="165">
        <v>2017</v>
      </c>
      <c r="S31" s="165">
        <v>2018</v>
      </c>
      <c r="T31" s="165">
        <v>2019</v>
      </c>
      <c r="U31" s="165">
        <v>2020</v>
      </c>
    </row>
    <row r="32" spans="1:21" ht="12.75" customHeight="1" x14ac:dyDescent="0.2">
      <c r="A32" s="173" t="s">
        <v>48</v>
      </c>
      <c r="B32" s="172">
        <v>9.9</v>
      </c>
      <c r="C32" s="172">
        <v>10.199999999999999</v>
      </c>
      <c r="D32" s="174">
        <v>14</v>
      </c>
      <c r="E32" s="160">
        <v>14.7</v>
      </c>
      <c r="F32" s="172">
        <v>13.8</v>
      </c>
      <c r="G32" s="160">
        <v>11.4</v>
      </c>
      <c r="H32" s="163">
        <v>14.4</v>
      </c>
      <c r="I32" s="174">
        <v>13</v>
      </c>
      <c r="J32" s="163">
        <v>12.9</v>
      </c>
      <c r="K32" s="160">
        <v>13.6</v>
      </c>
      <c r="L32" s="160">
        <v>14.1</v>
      </c>
      <c r="M32" s="160">
        <v>15.1</v>
      </c>
      <c r="N32" s="160">
        <v>15.2</v>
      </c>
      <c r="O32" s="160">
        <v>13.6</v>
      </c>
      <c r="P32" s="160">
        <v>14.4</v>
      </c>
      <c r="Q32" s="163">
        <v>13.826923076923077</v>
      </c>
      <c r="R32" s="163">
        <v>12.354166666666666</v>
      </c>
      <c r="S32" s="163">
        <v>14.541666666666666</v>
      </c>
      <c r="T32" s="163">
        <f>'[5]ENA externe SL 7'!W39</f>
        <v>17.411764705882351</v>
      </c>
      <c r="U32" s="163">
        <f>'[6]3.5-1'!X44</f>
        <v>17.372549019607842</v>
      </c>
    </row>
    <row r="33" spans="1:21" ht="12.75" customHeight="1" x14ac:dyDescent="0.2">
      <c r="A33" s="175" t="s">
        <v>38</v>
      </c>
      <c r="B33" s="172">
        <v>7.5</v>
      </c>
      <c r="C33" s="172">
        <v>13.6</v>
      </c>
      <c r="D33" s="172">
        <v>15.1</v>
      </c>
      <c r="E33" s="160">
        <v>13.5</v>
      </c>
      <c r="F33" s="160">
        <v>13.1</v>
      </c>
      <c r="G33" s="160">
        <v>11.2</v>
      </c>
      <c r="H33" s="160">
        <v>11.8</v>
      </c>
      <c r="I33" s="160">
        <v>11.4</v>
      </c>
      <c r="J33" s="160">
        <v>12.2</v>
      </c>
      <c r="K33" s="160">
        <v>10.3</v>
      </c>
      <c r="L33" s="172">
        <v>9.4</v>
      </c>
      <c r="M33" s="160">
        <v>9.3000000000000007</v>
      </c>
      <c r="N33" s="160">
        <v>12.3</v>
      </c>
      <c r="O33" s="160">
        <v>12.9</v>
      </c>
      <c r="P33" s="160">
        <v>9.6</v>
      </c>
      <c r="Q33" s="160">
        <v>9.6</v>
      </c>
      <c r="R33" s="163">
        <v>5.666666666666667</v>
      </c>
      <c r="S33" s="163">
        <v>8.7142857142857135</v>
      </c>
      <c r="T33" s="163">
        <v>8.8928571428571423</v>
      </c>
      <c r="U33" s="163">
        <v>8.0833333333333339</v>
      </c>
    </row>
    <row r="34" spans="1:21" ht="12.75" customHeight="1" x14ac:dyDescent="0.2">
      <c r="A34" s="175" t="s">
        <v>26</v>
      </c>
      <c r="B34" s="174">
        <v>7.4</v>
      </c>
      <c r="C34" s="163">
        <v>7</v>
      </c>
      <c r="D34" s="163">
        <v>6.2</v>
      </c>
      <c r="E34" s="163">
        <v>7.6</v>
      </c>
      <c r="F34" s="163">
        <v>8.1</v>
      </c>
      <c r="G34" s="163">
        <v>8</v>
      </c>
      <c r="H34" s="163">
        <v>8.6999999999999993</v>
      </c>
      <c r="I34" s="160">
        <v>6.9</v>
      </c>
      <c r="J34" s="174">
        <v>7.91</v>
      </c>
      <c r="K34" s="172">
        <v>9.4</v>
      </c>
      <c r="L34" s="172">
        <v>10.199999999999999</v>
      </c>
      <c r="M34" s="174">
        <v>10</v>
      </c>
      <c r="N34" s="174">
        <v>7.9</v>
      </c>
      <c r="O34" s="174">
        <v>9</v>
      </c>
      <c r="P34" s="174">
        <v>8</v>
      </c>
      <c r="Q34" s="174">
        <v>6.6</v>
      </c>
      <c r="R34" s="174">
        <v>5.3</v>
      </c>
      <c r="S34" s="174">
        <v>5.2</v>
      </c>
      <c r="T34" s="174">
        <v>4.46</v>
      </c>
      <c r="U34" s="174">
        <f>'[6]3.5-3'!X10</f>
        <v>3.489795918367347</v>
      </c>
    </row>
    <row r="35" spans="1:21" ht="12.75" customHeight="1" x14ac:dyDescent="0.2">
      <c r="A35" s="175" t="s">
        <v>27</v>
      </c>
      <c r="B35" s="172">
        <v>7.5</v>
      </c>
      <c r="C35" s="174">
        <v>10.8</v>
      </c>
      <c r="D35" s="160">
        <v>11</v>
      </c>
      <c r="E35" s="160">
        <v>5.6</v>
      </c>
      <c r="F35" s="160">
        <v>6.9</v>
      </c>
      <c r="G35" s="160">
        <v>9.6</v>
      </c>
      <c r="H35" s="160">
        <v>6.2</v>
      </c>
      <c r="I35" s="176"/>
      <c r="J35" s="176"/>
      <c r="K35" s="186"/>
      <c r="L35" s="186"/>
      <c r="M35" s="186"/>
      <c r="N35" s="186"/>
      <c r="O35" s="186"/>
      <c r="P35" s="186"/>
      <c r="Q35" s="186"/>
      <c r="R35" s="187"/>
      <c r="S35" s="187"/>
      <c r="T35" s="187"/>
      <c r="U35" s="187"/>
    </row>
    <row r="36" spans="1:21" ht="12.75" customHeight="1" x14ac:dyDescent="0.2">
      <c r="A36" s="121" t="s">
        <v>28</v>
      </c>
      <c r="B36" s="163">
        <v>5</v>
      </c>
      <c r="C36" s="160">
        <v>6.2</v>
      </c>
      <c r="D36" s="163">
        <v>8.8000000000000007</v>
      </c>
      <c r="E36" s="160">
        <v>10.1</v>
      </c>
      <c r="F36" s="160">
        <v>8.1</v>
      </c>
      <c r="G36" s="160">
        <v>10.5</v>
      </c>
      <c r="H36" s="160">
        <v>11.4</v>
      </c>
      <c r="I36" s="176"/>
      <c r="J36" s="176"/>
      <c r="K36" s="186"/>
      <c r="L36" s="186"/>
      <c r="M36" s="186"/>
      <c r="N36" s="186"/>
      <c r="O36" s="186"/>
      <c r="P36" s="186"/>
      <c r="Q36" s="186"/>
      <c r="R36" s="187"/>
      <c r="S36" s="187"/>
      <c r="T36" s="187"/>
      <c r="U36" s="187"/>
    </row>
    <row r="37" spans="1:21" ht="12.75" customHeight="1" x14ac:dyDescent="0.2">
      <c r="A37" s="175" t="s">
        <v>22</v>
      </c>
      <c r="B37" s="186"/>
      <c r="C37" s="187"/>
      <c r="D37" s="186"/>
      <c r="E37" s="186"/>
      <c r="F37" s="186"/>
      <c r="G37" s="186"/>
      <c r="H37" s="186"/>
      <c r="I37" s="161">
        <v>2.8</v>
      </c>
      <c r="J37" s="172">
        <v>4.3</v>
      </c>
      <c r="K37" s="172">
        <v>5.3</v>
      </c>
      <c r="L37" s="172">
        <v>4.8</v>
      </c>
      <c r="M37" s="172">
        <v>5.0999999999999996</v>
      </c>
      <c r="N37" s="172">
        <v>5.3</v>
      </c>
      <c r="O37" s="172">
        <v>5.6</v>
      </c>
      <c r="P37" s="172">
        <v>5.2</v>
      </c>
      <c r="Q37" s="172">
        <v>4.2</v>
      </c>
      <c r="R37" s="174">
        <v>3.8333333333333335</v>
      </c>
      <c r="S37" s="174">
        <v>3.1818181818181817</v>
      </c>
      <c r="T37" s="174">
        <v>3.1636363636363636</v>
      </c>
      <c r="U37" s="174">
        <f>'[6]3.5-4'!X10</f>
        <v>2.2884615384615383</v>
      </c>
    </row>
    <row r="39" spans="1:21" x14ac:dyDescent="0.2">
      <c r="A39" s="171" t="s">
        <v>49</v>
      </c>
    </row>
  </sheetData>
  <mergeCells count="3">
    <mergeCell ref="B28:E28"/>
    <mergeCell ref="A24:I24"/>
    <mergeCell ref="A2:H2"/>
  </mergeCells>
  <pageMargins left="0.25" right="0.25" top="0.75" bottom="0.75" header="0.3" footer="0.3"/>
  <pageSetup paperSize="9" scale="96" fitToWidth="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3" tint="0.59999389629810485"/>
    <pageSetUpPr fitToPage="1"/>
  </sheetPr>
  <dimension ref="A1:S25"/>
  <sheetViews>
    <sheetView showGridLines="0" zoomScale="70" zoomScaleNormal="70" workbookViewId="0">
      <pane xSplit="1" ySplit="4" topLeftCell="F11" activePane="bottomRight" state="frozen"/>
      <selection pane="topRight" activeCell="B1" sqref="B1"/>
      <selection pane="bottomLeft" activeCell="A5" sqref="A5"/>
      <selection pane="bottomRight" activeCell="F25" sqref="F25"/>
    </sheetView>
  </sheetViews>
  <sheetFormatPr baseColWidth="10" defaultColWidth="11.42578125" defaultRowHeight="12.75" x14ac:dyDescent="0.2"/>
  <cols>
    <col min="1" max="1" width="61.42578125" style="29" customWidth="1"/>
    <col min="2" max="19" width="9.28515625" style="29" customWidth="1"/>
    <col min="20" max="16384" width="11.42578125" style="29"/>
  </cols>
  <sheetData>
    <row r="1" spans="1:19" x14ac:dyDescent="0.2">
      <c r="A1" s="154" t="s">
        <v>142</v>
      </c>
    </row>
    <row r="3" spans="1:19" s="30" customFormat="1" x14ac:dyDescent="0.2">
      <c r="A3" s="29"/>
      <c r="B3" s="29"/>
      <c r="C3" s="29"/>
      <c r="D3" s="29"/>
      <c r="E3" s="29"/>
      <c r="F3" s="29"/>
      <c r="G3" s="29"/>
      <c r="H3" s="29"/>
      <c r="I3" s="29"/>
      <c r="J3" s="29"/>
      <c r="K3" s="29"/>
      <c r="L3" s="29"/>
      <c r="M3" s="29"/>
      <c r="N3" s="29"/>
      <c r="O3" s="29"/>
      <c r="P3" s="29"/>
      <c r="Q3" s="29"/>
      <c r="R3" s="29"/>
      <c r="S3" s="29"/>
    </row>
    <row r="4" spans="1:19" ht="15" x14ac:dyDescent="0.2">
      <c r="A4" s="70" t="s">
        <v>222</v>
      </c>
      <c r="B4" s="114">
        <v>2002</v>
      </c>
      <c r="C4" s="188">
        <v>2003</v>
      </c>
      <c r="D4" s="114">
        <v>2004</v>
      </c>
      <c r="E4" s="162">
        <v>2005</v>
      </c>
      <c r="F4" s="158">
        <v>2006</v>
      </c>
      <c r="G4" s="158">
        <v>2007</v>
      </c>
      <c r="H4" s="189" t="s">
        <v>175</v>
      </c>
      <c r="I4" s="190" t="s">
        <v>176</v>
      </c>
      <c r="J4" s="190">
        <v>2010</v>
      </c>
      <c r="K4" s="190" t="s">
        <v>177</v>
      </c>
      <c r="L4" s="190" t="s">
        <v>178</v>
      </c>
      <c r="M4" s="190" t="s">
        <v>179</v>
      </c>
      <c r="N4" s="190" t="s">
        <v>180</v>
      </c>
      <c r="O4" s="190" t="s">
        <v>181</v>
      </c>
      <c r="P4" s="190" t="s">
        <v>182</v>
      </c>
      <c r="Q4" s="191" t="s">
        <v>183</v>
      </c>
      <c r="R4" s="191" t="s">
        <v>184</v>
      </c>
      <c r="S4" s="192">
        <v>2019</v>
      </c>
    </row>
    <row r="5" spans="1:19" x14ac:dyDescent="0.2">
      <c r="A5" s="43" t="s">
        <v>89</v>
      </c>
      <c r="B5" s="146">
        <v>120</v>
      </c>
      <c r="C5" s="193">
        <v>126</v>
      </c>
      <c r="D5" s="29">
        <v>158</v>
      </c>
      <c r="E5" s="194">
        <v>197</v>
      </c>
      <c r="F5" s="54">
        <v>170</v>
      </c>
      <c r="G5" s="54">
        <v>204</v>
      </c>
      <c r="H5" s="54">
        <v>181</v>
      </c>
      <c r="I5" s="54">
        <v>213</v>
      </c>
      <c r="J5" s="54">
        <v>92</v>
      </c>
      <c r="K5" s="54">
        <v>162</v>
      </c>
      <c r="L5" s="54">
        <v>144</v>
      </c>
      <c r="M5" s="54">
        <v>127</v>
      </c>
      <c r="N5" s="54">
        <v>78</v>
      </c>
      <c r="O5" s="54">
        <v>124</v>
      </c>
      <c r="P5" s="54">
        <v>162</v>
      </c>
      <c r="Q5" s="54">
        <v>62</v>
      </c>
      <c r="R5" s="54">
        <v>119</v>
      </c>
      <c r="S5" s="73">
        <v>87</v>
      </c>
    </row>
    <row r="6" spans="1:19" x14ac:dyDescent="0.2">
      <c r="A6" s="43" t="s">
        <v>212</v>
      </c>
      <c r="B6" s="146">
        <v>1329</v>
      </c>
      <c r="C6" s="193">
        <v>1145</v>
      </c>
      <c r="D6" s="29">
        <v>772</v>
      </c>
      <c r="E6" s="54">
        <v>656</v>
      </c>
      <c r="F6" s="54">
        <v>551</v>
      </c>
      <c r="G6" s="54">
        <v>735</v>
      </c>
      <c r="H6" s="54">
        <v>956</v>
      </c>
      <c r="I6" s="54">
        <v>689</v>
      </c>
      <c r="J6" s="54">
        <v>849</v>
      </c>
      <c r="K6" s="54">
        <v>566</v>
      </c>
      <c r="L6" s="54">
        <v>457</v>
      </c>
      <c r="M6" s="54">
        <v>498</v>
      </c>
      <c r="N6" s="54">
        <v>487</v>
      </c>
      <c r="O6" s="54">
        <v>458</v>
      </c>
      <c r="P6" s="54">
        <v>523</v>
      </c>
      <c r="Q6" s="54">
        <v>651</v>
      </c>
      <c r="R6" s="54">
        <v>577</v>
      </c>
      <c r="S6" s="73">
        <v>357</v>
      </c>
    </row>
    <row r="7" spans="1:19" ht="25.5" x14ac:dyDescent="0.2">
      <c r="A7" s="210" t="s">
        <v>185</v>
      </c>
      <c r="B7" s="146">
        <v>5869</v>
      </c>
      <c r="C7" s="193">
        <v>3081</v>
      </c>
      <c r="D7" s="29">
        <v>3766</v>
      </c>
      <c r="E7" s="54">
        <v>2678</v>
      </c>
      <c r="F7" s="54">
        <v>3152</v>
      </c>
      <c r="G7" s="54">
        <v>3499</v>
      </c>
      <c r="H7" s="54">
        <v>3967</v>
      </c>
      <c r="I7" s="54">
        <v>2958</v>
      </c>
      <c r="J7" s="54">
        <v>2987</v>
      </c>
      <c r="K7" s="54">
        <v>2054</v>
      </c>
      <c r="L7" s="54">
        <v>2409</v>
      </c>
      <c r="M7" s="54">
        <v>2679</v>
      </c>
      <c r="N7" s="54">
        <v>2961</v>
      </c>
      <c r="O7" s="54">
        <v>3494</v>
      </c>
      <c r="P7" s="54">
        <v>3378</v>
      </c>
      <c r="Q7" s="54">
        <v>3330</v>
      </c>
      <c r="R7" s="54">
        <v>2876.6792452830186</v>
      </c>
      <c r="S7" s="73">
        <v>3233</v>
      </c>
    </row>
    <row r="8" spans="1:19" x14ac:dyDescent="0.2">
      <c r="A8" s="43" t="s">
        <v>90</v>
      </c>
      <c r="B8" s="146">
        <v>521</v>
      </c>
      <c r="C8" s="193">
        <v>110</v>
      </c>
      <c r="D8" s="29">
        <v>23</v>
      </c>
      <c r="E8" s="54">
        <v>175</v>
      </c>
      <c r="F8" s="54">
        <v>118</v>
      </c>
      <c r="G8" s="54">
        <v>89</v>
      </c>
      <c r="H8" s="54">
        <v>121</v>
      </c>
      <c r="I8" s="54">
        <v>103</v>
      </c>
      <c r="J8" s="54">
        <v>170</v>
      </c>
      <c r="K8" s="54">
        <v>199</v>
      </c>
      <c r="L8" s="54">
        <v>180</v>
      </c>
      <c r="M8" s="54">
        <v>38</v>
      </c>
      <c r="N8" s="54">
        <v>199</v>
      </c>
      <c r="O8" s="54">
        <v>113</v>
      </c>
      <c r="P8" s="54">
        <v>173</v>
      </c>
      <c r="Q8" s="54">
        <v>82</v>
      </c>
      <c r="R8" s="54">
        <v>76</v>
      </c>
      <c r="S8" s="73">
        <v>64</v>
      </c>
    </row>
    <row r="9" spans="1:19" x14ac:dyDescent="0.2">
      <c r="A9" s="43" t="s">
        <v>211</v>
      </c>
      <c r="B9" s="146">
        <v>2225</v>
      </c>
      <c r="C9" s="193">
        <v>1028</v>
      </c>
      <c r="D9" s="29">
        <v>350</v>
      </c>
      <c r="E9" s="54">
        <v>1125</v>
      </c>
      <c r="F9" s="54">
        <v>1010</v>
      </c>
      <c r="G9" s="54">
        <v>384</v>
      </c>
      <c r="H9" s="54">
        <v>1020</v>
      </c>
      <c r="I9" s="54">
        <v>259</v>
      </c>
      <c r="J9" s="54">
        <v>579</v>
      </c>
      <c r="K9" s="54">
        <v>193</v>
      </c>
      <c r="L9" s="54">
        <v>410</v>
      </c>
      <c r="M9" s="54">
        <v>159</v>
      </c>
      <c r="N9" s="54">
        <v>110</v>
      </c>
      <c r="O9" s="54">
        <v>253</v>
      </c>
      <c r="P9" s="54">
        <v>619</v>
      </c>
      <c r="Q9" s="54">
        <v>1126.1140610567045</v>
      </c>
      <c r="R9" s="54">
        <v>1075.7359097962003</v>
      </c>
      <c r="S9" s="73">
        <v>781</v>
      </c>
    </row>
    <row r="10" spans="1:19" ht="15" x14ac:dyDescent="0.2">
      <c r="A10" s="195" t="s">
        <v>186</v>
      </c>
      <c r="B10" s="146">
        <v>3801</v>
      </c>
      <c r="C10" s="193">
        <v>2296</v>
      </c>
      <c r="D10" s="29">
        <v>1061</v>
      </c>
      <c r="E10" s="54">
        <v>997</v>
      </c>
      <c r="F10" s="54">
        <v>799</v>
      </c>
      <c r="G10" s="54">
        <v>725</v>
      </c>
      <c r="H10" s="55">
        <v>1179</v>
      </c>
      <c r="I10" s="54">
        <v>1086</v>
      </c>
      <c r="J10" s="54">
        <v>802</v>
      </c>
      <c r="K10" s="55">
        <v>880</v>
      </c>
      <c r="L10" s="54">
        <v>720</v>
      </c>
      <c r="M10" s="54">
        <v>676</v>
      </c>
      <c r="N10" s="54">
        <v>654</v>
      </c>
      <c r="O10" s="54">
        <v>528</v>
      </c>
      <c r="P10" s="54">
        <v>531</v>
      </c>
      <c r="Q10" s="54">
        <v>793</v>
      </c>
      <c r="R10" s="54">
        <v>780</v>
      </c>
      <c r="S10" s="73">
        <v>559</v>
      </c>
    </row>
    <row r="11" spans="1:19" ht="27.75" x14ac:dyDescent="0.2">
      <c r="A11" s="210" t="s">
        <v>187</v>
      </c>
      <c r="B11" s="146">
        <v>42662</v>
      </c>
      <c r="C11" s="193">
        <v>40402</v>
      </c>
      <c r="D11" s="29">
        <v>35237</v>
      </c>
      <c r="E11" s="54">
        <v>34083</v>
      </c>
      <c r="F11" s="54">
        <v>26755</v>
      </c>
      <c r="G11" s="54">
        <v>26943</v>
      </c>
      <c r="H11" s="55">
        <v>25763</v>
      </c>
      <c r="I11" s="54">
        <v>20262</v>
      </c>
      <c r="J11" s="54">
        <v>19913</v>
      </c>
      <c r="K11" s="196">
        <v>14593</v>
      </c>
      <c r="L11" s="54">
        <v>15922</v>
      </c>
      <c r="M11" s="54">
        <v>20230</v>
      </c>
      <c r="N11" s="54">
        <v>35726</v>
      </c>
      <c r="O11" s="54">
        <v>27041</v>
      </c>
      <c r="P11" s="54">
        <v>27262</v>
      </c>
      <c r="Q11" s="54">
        <v>26728</v>
      </c>
      <c r="R11" s="54"/>
      <c r="S11" s="197"/>
    </row>
    <row r="12" spans="1:19" x14ac:dyDescent="0.2">
      <c r="A12" s="198" t="s">
        <v>91</v>
      </c>
      <c r="B12" s="199" t="s">
        <v>57</v>
      </c>
      <c r="C12" s="200" t="s">
        <v>57</v>
      </c>
      <c r="D12" s="38" t="s">
        <v>57</v>
      </c>
      <c r="E12" s="55" t="s">
        <v>57</v>
      </c>
      <c r="F12" s="55" t="s">
        <v>57</v>
      </c>
      <c r="G12" s="55" t="s">
        <v>57</v>
      </c>
      <c r="H12" s="55" t="s">
        <v>57</v>
      </c>
      <c r="I12" s="55" t="s">
        <v>57</v>
      </c>
      <c r="J12" s="55" t="s">
        <v>57</v>
      </c>
      <c r="K12" s="196" t="s">
        <v>57</v>
      </c>
      <c r="L12" s="55" t="s">
        <v>57</v>
      </c>
      <c r="M12" s="55" t="s">
        <v>57</v>
      </c>
      <c r="N12" s="55" t="s">
        <v>57</v>
      </c>
      <c r="O12" s="55" t="s">
        <v>57</v>
      </c>
      <c r="P12" s="55" t="s">
        <v>57</v>
      </c>
      <c r="Q12" s="54">
        <v>28554</v>
      </c>
      <c r="R12" s="54">
        <v>25638</v>
      </c>
      <c r="S12" s="73">
        <v>26544</v>
      </c>
    </row>
    <row r="13" spans="1:19" ht="27.75" x14ac:dyDescent="0.2">
      <c r="A13" s="195" t="s">
        <v>223</v>
      </c>
      <c r="B13" s="146">
        <v>6987</v>
      </c>
      <c r="C13" s="193">
        <v>6338</v>
      </c>
      <c r="D13" s="54">
        <v>4402</v>
      </c>
      <c r="E13" s="54">
        <v>4389</v>
      </c>
      <c r="F13" s="54">
        <v>3400</v>
      </c>
      <c r="G13" s="54">
        <v>3974</v>
      </c>
      <c r="H13" s="54">
        <v>2909</v>
      </c>
      <c r="I13" s="54">
        <v>1203</v>
      </c>
      <c r="J13" s="54">
        <v>1099</v>
      </c>
      <c r="K13" s="55" t="s">
        <v>92</v>
      </c>
      <c r="L13" s="54">
        <v>1363</v>
      </c>
      <c r="M13" s="54">
        <v>1608</v>
      </c>
      <c r="N13" s="54">
        <v>1796</v>
      </c>
      <c r="O13" s="54">
        <v>1837</v>
      </c>
      <c r="P13" s="54">
        <v>3944</v>
      </c>
      <c r="Q13" s="54">
        <v>2663</v>
      </c>
      <c r="R13" s="54">
        <v>4062</v>
      </c>
      <c r="S13" s="73">
        <v>2338</v>
      </c>
    </row>
    <row r="14" spans="1:19" x14ac:dyDescent="0.2">
      <c r="A14" s="43" t="s">
        <v>93</v>
      </c>
      <c r="B14" s="146">
        <v>2387</v>
      </c>
      <c r="C14" s="193">
        <v>3741</v>
      </c>
      <c r="D14" s="29">
        <v>2269</v>
      </c>
      <c r="E14" s="54">
        <v>2045</v>
      </c>
      <c r="F14" s="54">
        <v>2060</v>
      </c>
      <c r="G14" s="54">
        <v>1794</v>
      </c>
      <c r="H14" s="54">
        <v>2675</v>
      </c>
      <c r="I14" s="54">
        <v>2677</v>
      </c>
      <c r="J14" s="54">
        <v>2297</v>
      </c>
      <c r="K14" s="54">
        <v>2054</v>
      </c>
      <c r="L14" s="54">
        <v>2459</v>
      </c>
      <c r="M14" s="54">
        <v>1619</v>
      </c>
      <c r="N14" s="54">
        <v>2979</v>
      </c>
      <c r="O14" s="54">
        <v>2349</v>
      </c>
      <c r="P14" s="54">
        <v>2766</v>
      </c>
      <c r="Q14" s="54">
        <v>1881</v>
      </c>
      <c r="R14" s="54">
        <v>3466</v>
      </c>
      <c r="S14" s="73">
        <v>2973</v>
      </c>
    </row>
    <row r="15" spans="1:19" x14ac:dyDescent="0.2">
      <c r="A15" s="201" t="s">
        <v>188</v>
      </c>
      <c r="B15" s="146"/>
      <c r="C15" s="193"/>
      <c r="E15" s="44">
        <v>540</v>
      </c>
      <c r="F15" s="44">
        <v>640</v>
      </c>
      <c r="G15" s="44"/>
      <c r="H15" s="44"/>
      <c r="I15" s="202"/>
      <c r="J15" s="202"/>
      <c r="K15" s="202"/>
      <c r="L15" s="54"/>
      <c r="M15" s="54"/>
      <c r="N15" s="193">
        <v>423</v>
      </c>
      <c r="O15" s="203">
        <v>365</v>
      </c>
      <c r="P15" s="203">
        <v>321</v>
      </c>
      <c r="Q15" s="203">
        <v>333</v>
      </c>
      <c r="R15" s="203">
        <v>285</v>
      </c>
      <c r="S15" s="204">
        <v>103</v>
      </c>
    </row>
    <row r="16" spans="1:19" x14ac:dyDescent="0.2">
      <c r="A16" s="205" t="s">
        <v>94</v>
      </c>
      <c r="B16" s="146">
        <v>514</v>
      </c>
      <c r="C16" s="193">
        <v>446</v>
      </c>
      <c r="D16" s="29">
        <v>575</v>
      </c>
      <c r="E16" s="54">
        <v>447</v>
      </c>
      <c r="F16" s="54">
        <v>448</v>
      </c>
      <c r="G16" s="54">
        <v>749</v>
      </c>
      <c r="H16" s="54">
        <v>350</v>
      </c>
      <c r="I16" s="54">
        <v>307</v>
      </c>
      <c r="J16" s="54">
        <v>388</v>
      </c>
      <c r="K16" s="54">
        <v>388</v>
      </c>
      <c r="L16" s="54">
        <v>378</v>
      </c>
      <c r="M16" s="54">
        <v>319</v>
      </c>
      <c r="N16" s="54">
        <v>356</v>
      </c>
      <c r="O16" s="54">
        <v>326</v>
      </c>
      <c r="P16" s="54">
        <v>277</v>
      </c>
      <c r="Q16" s="55">
        <v>309</v>
      </c>
      <c r="R16" s="55">
        <v>248</v>
      </c>
      <c r="S16" s="56" t="s">
        <v>13</v>
      </c>
    </row>
    <row r="17" spans="1:19" x14ac:dyDescent="0.2">
      <c r="A17" s="205" t="s">
        <v>95</v>
      </c>
      <c r="B17" s="146">
        <v>96</v>
      </c>
      <c r="C17" s="193">
        <v>105</v>
      </c>
      <c r="D17" s="29">
        <v>55</v>
      </c>
      <c r="E17" s="54">
        <v>93</v>
      </c>
      <c r="F17" s="54">
        <v>192</v>
      </c>
      <c r="G17" s="54">
        <v>177</v>
      </c>
      <c r="H17" s="54">
        <v>120</v>
      </c>
      <c r="I17" s="54">
        <v>97</v>
      </c>
      <c r="J17" s="54">
        <v>59</v>
      </c>
      <c r="K17" s="54">
        <v>9</v>
      </c>
      <c r="L17" s="54">
        <v>66</v>
      </c>
      <c r="M17" s="54">
        <v>57</v>
      </c>
      <c r="N17" s="54">
        <v>67</v>
      </c>
      <c r="O17" s="54">
        <v>39</v>
      </c>
      <c r="P17" s="54">
        <v>44</v>
      </c>
      <c r="Q17" s="55">
        <v>24</v>
      </c>
      <c r="R17" s="55">
        <v>37</v>
      </c>
      <c r="S17" s="56" t="s">
        <v>13</v>
      </c>
    </row>
    <row r="18" spans="1:19" ht="15" x14ac:dyDescent="0.2">
      <c r="A18" s="43" t="s">
        <v>189</v>
      </c>
      <c r="B18" s="146">
        <v>539</v>
      </c>
      <c r="C18" s="193">
        <v>474</v>
      </c>
      <c r="D18" s="29">
        <v>466</v>
      </c>
      <c r="E18" s="54">
        <v>492</v>
      </c>
      <c r="F18" s="54">
        <v>517</v>
      </c>
      <c r="G18" s="54">
        <v>594</v>
      </c>
      <c r="H18" s="54">
        <v>451</v>
      </c>
      <c r="I18" s="54">
        <v>463</v>
      </c>
      <c r="J18" s="54">
        <v>443</v>
      </c>
      <c r="K18" s="54">
        <v>446</v>
      </c>
      <c r="L18" s="54">
        <v>463</v>
      </c>
      <c r="M18" s="54">
        <v>454</v>
      </c>
      <c r="N18" s="54">
        <v>454</v>
      </c>
      <c r="O18" s="54">
        <v>437</v>
      </c>
      <c r="P18" s="54">
        <v>530</v>
      </c>
      <c r="Q18" s="54">
        <v>557</v>
      </c>
      <c r="R18" s="54">
        <v>328</v>
      </c>
      <c r="S18" s="73">
        <v>590</v>
      </c>
    </row>
    <row r="19" spans="1:19" x14ac:dyDescent="0.2">
      <c r="A19" s="40" t="s">
        <v>96</v>
      </c>
      <c r="B19" s="206">
        <v>67050</v>
      </c>
      <c r="C19" s="206">
        <v>59292</v>
      </c>
      <c r="D19" s="206">
        <v>49134</v>
      </c>
      <c r="E19" s="206">
        <v>47377</v>
      </c>
      <c r="F19" s="206">
        <v>39172</v>
      </c>
      <c r="G19" s="206">
        <v>39867</v>
      </c>
      <c r="H19" s="206">
        <v>39692</v>
      </c>
      <c r="I19" s="206">
        <v>30317</v>
      </c>
      <c r="J19" s="206">
        <v>29678</v>
      </c>
      <c r="K19" s="206">
        <v>22338</v>
      </c>
      <c r="L19" s="206">
        <v>24971</v>
      </c>
      <c r="M19" s="206">
        <v>28464</v>
      </c>
      <c r="N19" s="206">
        <v>45867</v>
      </c>
      <c r="O19" s="206">
        <v>36999</v>
      </c>
      <c r="P19" s="206">
        <v>40209</v>
      </c>
      <c r="Q19" s="206">
        <v>38206.114061056702</v>
      </c>
      <c r="R19" s="206"/>
      <c r="S19" s="197"/>
    </row>
    <row r="20" spans="1:19" ht="15" x14ac:dyDescent="0.2">
      <c r="A20" s="76" t="s">
        <v>235</v>
      </c>
      <c r="B20" s="207"/>
      <c r="C20" s="207"/>
      <c r="D20" s="207"/>
      <c r="E20" s="207"/>
      <c r="F20" s="207"/>
      <c r="G20" s="207"/>
      <c r="H20" s="207"/>
      <c r="I20" s="207"/>
      <c r="J20" s="207"/>
      <c r="K20" s="207"/>
      <c r="L20" s="207"/>
      <c r="M20" s="207"/>
      <c r="N20" s="207"/>
      <c r="O20" s="207"/>
      <c r="P20" s="207"/>
      <c r="Q20" s="207">
        <v>40032.114061056702</v>
      </c>
      <c r="R20" s="207">
        <f>SUM(R5:R10,R12:R15,R18)</f>
        <v>39283.415155079216</v>
      </c>
      <c r="S20" s="208">
        <f>SUM(S5:S10,S12:S15,S18)</f>
        <v>37629</v>
      </c>
    </row>
    <row r="21" spans="1:19" ht="15.75" customHeight="1" x14ac:dyDescent="0.2">
      <c r="A21" s="394" t="s">
        <v>80</v>
      </c>
      <c r="B21" s="394"/>
      <c r="C21" s="394"/>
      <c r="D21" s="389"/>
      <c r="E21" s="389"/>
      <c r="F21" s="389"/>
      <c r="G21" s="389"/>
      <c r="H21" s="389"/>
      <c r="I21" s="389"/>
      <c r="J21" s="389"/>
      <c r="K21" s="389"/>
      <c r="L21" s="389"/>
      <c r="M21" s="389"/>
      <c r="N21" s="389"/>
    </row>
    <row r="22" spans="1:19" ht="92.25" customHeight="1" x14ac:dyDescent="0.2">
      <c r="A22" s="416" t="s">
        <v>97</v>
      </c>
      <c r="B22" s="416"/>
      <c r="C22" s="416"/>
      <c r="D22" s="416"/>
      <c r="E22" s="416"/>
      <c r="F22" s="416"/>
      <c r="G22" s="416"/>
      <c r="H22" s="416"/>
      <c r="I22" s="416"/>
      <c r="J22" s="416"/>
      <c r="K22" s="416"/>
      <c r="L22" s="416"/>
      <c r="O22" s="146"/>
      <c r="P22" s="146"/>
      <c r="Q22" s="146"/>
      <c r="R22" s="146"/>
    </row>
    <row r="23" spans="1:19" ht="16.5" customHeight="1" x14ac:dyDescent="0.2">
      <c r="A23" s="427" t="s">
        <v>98</v>
      </c>
      <c r="B23" s="427"/>
      <c r="C23" s="427"/>
      <c r="D23" s="427"/>
      <c r="E23" s="427"/>
      <c r="F23" s="427"/>
      <c r="G23" s="427"/>
      <c r="H23" s="427"/>
      <c r="I23" s="427"/>
      <c r="J23" s="427"/>
      <c r="K23" s="427"/>
      <c r="L23" s="427"/>
      <c r="M23" s="427"/>
      <c r="N23" s="427"/>
    </row>
    <row r="24" spans="1:19" x14ac:dyDescent="0.2">
      <c r="A24" s="416" t="s">
        <v>99</v>
      </c>
      <c r="B24" s="416"/>
      <c r="C24" s="416"/>
      <c r="D24" s="416"/>
      <c r="E24" s="416"/>
      <c r="F24" s="416"/>
      <c r="G24" s="416"/>
      <c r="H24" s="416"/>
      <c r="I24" s="416"/>
      <c r="J24" s="416"/>
      <c r="K24" s="416"/>
      <c r="L24" s="416"/>
      <c r="M24" s="416"/>
      <c r="N24" s="416"/>
      <c r="O24" s="416"/>
      <c r="P24" s="416"/>
      <c r="Q24" s="416"/>
    </row>
    <row r="25" spans="1:19" x14ac:dyDescent="0.2">
      <c r="A25" s="29" t="s">
        <v>100</v>
      </c>
    </row>
  </sheetData>
  <mergeCells count="4">
    <mergeCell ref="A21:N21"/>
    <mergeCell ref="A22:L22"/>
    <mergeCell ref="A23:N23"/>
    <mergeCell ref="A24:Q24"/>
  </mergeCells>
  <conditionalFormatting sqref="A15:A17 A10:A13">
    <cfRule type="expression" dxfId="3" priority="1" stopIfTrue="1">
      <formula>(MID(#REF!,1,5)="Total")</formula>
    </cfRule>
  </conditionalFormatting>
  <conditionalFormatting sqref="A14">
    <cfRule type="expression" dxfId="2" priority="2" stopIfTrue="1">
      <formula>(MID(#REF!,1,5)="Total")</formula>
    </cfRule>
  </conditionalFormatting>
  <conditionalFormatting sqref="A8">
    <cfRule type="expression" dxfId="1" priority="3" stopIfTrue="1">
      <formula>(MID(#REF!,1,5)="Total")</formula>
    </cfRule>
  </conditionalFormatting>
  <conditionalFormatting sqref="A5:A7">
    <cfRule type="expression" dxfId="0" priority="4" stopIfTrue="1">
      <formula>(MID(#REF!,1,5)="Total")</formula>
    </cfRule>
  </conditionalFormatting>
  <pageMargins left="0.7" right="0.7" top="0.75" bottom="0.75" header="0.3" footer="0.3"/>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28"/>
  <sheetViews>
    <sheetView showGridLines="0" topLeftCell="A100" zoomScale="78" zoomScaleNormal="78" workbookViewId="0">
      <selection activeCell="Q93" sqref="Q93"/>
    </sheetView>
  </sheetViews>
  <sheetFormatPr baseColWidth="10" defaultColWidth="11.42578125" defaultRowHeight="12.75" x14ac:dyDescent="0.2"/>
  <cols>
    <col min="1" max="1" width="20" style="86" customWidth="1"/>
    <col min="2" max="2" width="8.42578125" style="29" customWidth="1"/>
    <col min="3" max="12" width="9.42578125" style="29" hidden="1" customWidth="1"/>
    <col min="13" max="14" width="9.42578125" style="29" customWidth="1"/>
    <col min="15" max="19" width="8.5703125" style="29" customWidth="1"/>
    <col min="20" max="20" width="10.85546875" style="29" customWidth="1"/>
    <col min="21" max="21" width="9.5703125" style="29" customWidth="1"/>
    <col min="22" max="22" width="10.85546875" style="30" customWidth="1"/>
    <col min="23" max="16384" width="11.42578125" style="29"/>
  </cols>
  <sheetData>
    <row r="1" spans="1:24" x14ac:dyDescent="0.2">
      <c r="A1" s="388" t="s">
        <v>190</v>
      </c>
      <c r="B1" s="388"/>
      <c r="C1" s="388"/>
      <c r="D1" s="388"/>
      <c r="E1" s="389"/>
      <c r="F1" s="389"/>
      <c r="G1" s="389"/>
      <c r="H1" s="389"/>
      <c r="I1" s="389"/>
      <c r="J1" s="389"/>
      <c r="K1" s="389"/>
      <c r="L1" s="389"/>
      <c r="M1" s="389"/>
      <c r="N1" s="389"/>
    </row>
    <row r="2" spans="1:24" ht="15" x14ac:dyDescent="0.2">
      <c r="A2" s="89"/>
      <c r="B2" s="89"/>
      <c r="C2" s="390" t="s">
        <v>143</v>
      </c>
      <c r="D2" s="391"/>
      <c r="E2" s="391"/>
      <c r="F2" s="391"/>
      <c r="G2" s="391"/>
      <c r="H2" s="391"/>
      <c r="I2" s="391"/>
      <c r="J2" s="391"/>
      <c r="K2" s="391"/>
      <c r="L2" s="391"/>
      <c r="M2" s="391"/>
      <c r="N2" s="391"/>
      <c r="O2" s="391"/>
      <c r="P2" s="391"/>
      <c r="Q2" s="391"/>
      <c r="R2" s="391"/>
      <c r="S2" s="391"/>
      <c r="T2" s="395" t="s">
        <v>144</v>
      </c>
      <c r="U2" s="396"/>
      <c r="V2" s="397"/>
    </row>
    <row r="3" spans="1:24" s="38" customFormat="1" x14ac:dyDescent="0.2">
      <c r="A3" s="31"/>
      <c r="B3" s="32" t="s">
        <v>44</v>
      </c>
      <c r="C3" s="33">
        <v>2001</v>
      </c>
      <c r="D3" s="34">
        <v>2002</v>
      </c>
      <c r="E3" s="34">
        <v>2003</v>
      </c>
      <c r="F3" s="34">
        <v>2004</v>
      </c>
      <c r="G3" s="34">
        <v>2005</v>
      </c>
      <c r="H3" s="34">
        <v>2006</v>
      </c>
      <c r="I3" s="34">
        <v>2007</v>
      </c>
      <c r="J3" s="34">
        <v>2008</v>
      </c>
      <c r="K3" s="34">
        <v>2009</v>
      </c>
      <c r="L3" s="34">
        <v>2010</v>
      </c>
      <c r="M3" s="34">
        <v>2011</v>
      </c>
      <c r="N3" s="34">
        <v>2012</v>
      </c>
      <c r="O3" s="34">
        <v>2013</v>
      </c>
      <c r="P3" s="34">
        <v>2014</v>
      </c>
      <c r="Q3" s="34">
        <v>2015</v>
      </c>
      <c r="R3" s="34">
        <v>2016</v>
      </c>
      <c r="S3" s="34" t="s">
        <v>72</v>
      </c>
      <c r="T3" s="35" t="s">
        <v>72</v>
      </c>
      <c r="U3" s="34" t="s">
        <v>73</v>
      </c>
      <c r="V3" s="36">
        <v>2019</v>
      </c>
    </row>
    <row r="4" spans="1:24" s="44" customFormat="1" ht="15" x14ac:dyDescent="0.2">
      <c r="A4" s="39" t="s">
        <v>145</v>
      </c>
      <c r="B4" s="39"/>
      <c r="C4" s="39"/>
      <c r="D4" s="39"/>
      <c r="E4" s="39"/>
      <c r="F4" s="39"/>
      <c r="G4" s="39"/>
      <c r="H4" s="39"/>
      <c r="I4" s="39"/>
      <c r="J4" s="39"/>
      <c r="K4" s="39"/>
      <c r="L4" s="39"/>
      <c r="M4" s="39"/>
      <c r="N4" s="39"/>
      <c r="O4" s="39"/>
      <c r="P4" s="39"/>
      <c r="Q4" s="40"/>
      <c r="R4" s="40"/>
      <c r="S4" s="40"/>
      <c r="T4" s="41"/>
      <c r="U4" s="40"/>
      <c r="V4" s="42"/>
    </row>
    <row r="5" spans="1:24" s="44" customFormat="1" x14ac:dyDescent="0.2">
      <c r="A5" s="45" t="s">
        <v>19</v>
      </c>
      <c r="B5" s="46"/>
      <c r="C5" s="47">
        <v>49131</v>
      </c>
      <c r="D5" s="48">
        <v>55823</v>
      </c>
      <c r="E5" s="48">
        <v>50507</v>
      </c>
      <c r="F5" s="48">
        <v>43454</v>
      </c>
      <c r="G5" s="48">
        <v>43428</v>
      </c>
      <c r="H5" s="48">
        <v>35517</v>
      </c>
      <c r="I5" s="48">
        <v>35178</v>
      </c>
      <c r="J5" s="48">
        <v>36117</v>
      </c>
      <c r="K5" s="48">
        <v>29459</v>
      </c>
      <c r="L5" s="48">
        <v>29250</v>
      </c>
      <c r="M5" s="48">
        <v>23778</v>
      </c>
      <c r="N5" s="48">
        <v>25003</v>
      </c>
      <c r="O5" s="48">
        <v>29817</v>
      </c>
      <c r="P5" s="49">
        <v>51304</v>
      </c>
      <c r="Q5" s="49">
        <v>37407</v>
      </c>
      <c r="R5" s="49">
        <v>44136</v>
      </c>
      <c r="S5" s="49">
        <v>41731</v>
      </c>
      <c r="T5" s="50">
        <v>43697</v>
      </c>
      <c r="U5" s="49">
        <v>41950</v>
      </c>
      <c r="V5" s="51">
        <v>40540</v>
      </c>
      <c r="X5" s="202"/>
    </row>
    <row r="6" spans="1:24" s="44" customFormat="1" x14ac:dyDescent="0.2">
      <c r="A6" s="392" t="s">
        <v>0</v>
      </c>
      <c r="B6" s="52" t="s">
        <v>5</v>
      </c>
      <c r="C6" s="53" t="s">
        <v>2</v>
      </c>
      <c r="D6" s="54">
        <v>23828</v>
      </c>
      <c r="E6" s="54">
        <v>21976</v>
      </c>
      <c r="F6" s="54">
        <v>18194</v>
      </c>
      <c r="G6" s="54">
        <v>18353</v>
      </c>
      <c r="H6" s="54">
        <v>14540</v>
      </c>
      <c r="I6" s="54">
        <v>14424</v>
      </c>
      <c r="J6" s="55" t="s">
        <v>2</v>
      </c>
      <c r="K6" s="55" t="s">
        <v>2</v>
      </c>
      <c r="L6" s="54">
        <v>10922</v>
      </c>
      <c r="M6" s="55" t="s">
        <v>2</v>
      </c>
      <c r="N6" s="55" t="s">
        <v>2</v>
      </c>
      <c r="O6" s="55" t="s">
        <v>2</v>
      </c>
      <c r="P6" s="55" t="s">
        <v>2</v>
      </c>
      <c r="Q6" s="55" t="s">
        <v>2</v>
      </c>
      <c r="R6" s="55" t="s">
        <v>2</v>
      </c>
      <c r="S6" s="55">
        <v>14364.852228208485</v>
      </c>
      <c r="T6" s="53">
        <v>15379.852228208485</v>
      </c>
      <c r="U6" s="55">
        <v>16324.316010992286</v>
      </c>
      <c r="V6" s="56">
        <f>V8-V7</f>
        <v>14942.8</v>
      </c>
    </row>
    <row r="7" spans="1:24" s="44" customFormat="1" x14ac:dyDescent="0.2">
      <c r="A7" s="392"/>
      <c r="B7" s="57" t="s">
        <v>6</v>
      </c>
      <c r="C7" s="53" t="s">
        <v>2</v>
      </c>
      <c r="D7" s="54">
        <v>35395</v>
      </c>
      <c r="E7" s="54">
        <v>31469</v>
      </c>
      <c r="F7" s="54">
        <v>28679</v>
      </c>
      <c r="G7" s="54">
        <v>27636</v>
      </c>
      <c r="H7" s="54">
        <v>22757</v>
      </c>
      <c r="I7" s="54">
        <v>22852</v>
      </c>
      <c r="J7" s="55" t="s">
        <v>2</v>
      </c>
      <c r="K7" s="55" t="s">
        <v>2</v>
      </c>
      <c r="L7" s="54">
        <v>18566</v>
      </c>
      <c r="M7" s="55" t="s">
        <v>2</v>
      </c>
      <c r="N7" s="55" t="s">
        <v>2</v>
      </c>
      <c r="O7" s="55" t="s">
        <v>2</v>
      </c>
      <c r="P7" s="55" t="s">
        <v>2</v>
      </c>
      <c r="Q7" s="55" t="s">
        <v>2</v>
      </c>
      <c r="R7" s="55" t="s">
        <v>2</v>
      </c>
      <c r="S7" s="55">
        <v>26834.749227806202</v>
      </c>
      <c r="T7" s="53">
        <v>27645.749227806202</v>
      </c>
      <c r="U7" s="55">
        <v>25161.41989880391</v>
      </c>
      <c r="V7" s="56">
        <f>0.6*V8</f>
        <v>22414.2</v>
      </c>
    </row>
    <row r="8" spans="1:24" s="44" customFormat="1" x14ac:dyDescent="0.2">
      <c r="A8" s="392"/>
      <c r="B8" s="58" t="s">
        <v>1</v>
      </c>
      <c r="C8" s="47">
        <v>51037</v>
      </c>
      <c r="D8" s="48">
        <v>59223</v>
      </c>
      <c r="E8" s="48">
        <v>53445</v>
      </c>
      <c r="F8" s="48">
        <v>46873</v>
      </c>
      <c r="G8" s="48">
        <v>45989</v>
      </c>
      <c r="H8" s="48">
        <v>37297</v>
      </c>
      <c r="I8" s="48">
        <v>37276</v>
      </c>
      <c r="J8" s="48" t="s">
        <v>2</v>
      </c>
      <c r="K8" s="48" t="s">
        <v>2</v>
      </c>
      <c r="L8" s="48">
        <v>29488</v>
      </c>
      <c r="M8" s="48" t="s">
        <v>2</v>
      </c>
      <c r="N8" s="48" t="s">
        <v>2</v>
      </c>
      <c r="O8" s="48" t="s">
        <v>2</v>
      </c>
      <c r="P8" s="48" t="s">
        <v>2</v>
      </c>
      <c r="Q8" s="48" t="s">
        <v>2</v>
      </c>
      <c r="R8" s="48">
        <v>40900</v>
      </c>
      <c r="S8" s="48">
        <v>41199.601456014694</v>
      </c>
      <c r="T8" s="47">
        <v>43025.601456014694</v>
      </c>
      <c r="U8" s="48">
        <v>41485.735909796203</v>
      </c>
      <c r="V8" s="59">
        <v>37357</v>
      </c>
    </row>
    <row r="9" spans="1:24" s="44" customFormat="1" x14ac:dyDescent="0.2">
      <c r="A9" s="385" t="s">
        <v>74</v>
      </c>
      <c r="B9" s="52" t="s">
        <v>5</v>
      </c>
      <c r="C9" s="53" t="s">
        <v>2</v>
      </c>
      <c r="D9" s="55" t="s">
        <v>2</v>
      </c>
      <c r="E9" s="55" t="s">
        <v>2</v>
      </c>
      <c r="F9" s="55">
        <v>18350</v>
      </c>
      <c r="G9" s="55">
        <v>18217</v>
      </c>
      <c r="H9" s="55">
        <v>14751</v>
      </c>
      <c r="I9" s="55">
        <v>14614</v>
      </c>
      <c r="J9" s="55" t="s">
        <v>2</v>
      </c>
      <c r="K9" s="55" t="s">
        <v>2</v>
      </c>
      <c r="L9" s="55">
        <v>11189</v>
      </c>
      <c r="M9" s="55" t="s">
        <v>2</v>
      </c>
      <c r="N9" s="55" t="s">
        <v>2</v>
      </c>
      <c r="O9" s="55" t="s">
        <v>2</v>
      </c>
      <c r="P9" s="55" t="s">
        <v>2</v>
      </c>
      <c r="Q9" s="55" t="s">
        <v>2</v>
      </c>
      <c r="R9" s="55" t="s">
        <v>2</v>
      </c>
      <c r="S9" s="55">
        <v>13281.456302945249</v>
      </c>
      <c r="T9" s="53">
        <v>14296.456302945249</v>
      </c>
      <c r="U9" s="55">
        <v>15777.30033659308</v>
      </c>
      <c r="V9" s="56">
        <v>13902</v>
      </c>
    </row>
    <row r="10" spans="1:24" s="44" customFormat="1" x14ac:dyDescent="0.2">
      <c r="A10" s="385"/>
      <c r="B10" s="57" t="s">
        <v>6</v>
      </c>
      <c r="C10" s="53" t="s">
        <v>2</v>
      </c>
      <c r="D10" s="55" t="s">
        <v>2</v>
      </c>
      <c r="E10" s="55" t="s">
        <v>2</v>
      </c>
      <c r="F10" s="55">
        <v>30784</v>
      </c>
      <c r="G10" s="55">
        <v>29160</v>
      </c>
      <c r="H10" s="55">
        <v>24421</v>
      </c>
      <c r="I10" s="55">
        <v>25253</v>
      </c>
      <c r="J10" s="55" t="s">
        <v>2</v>
      </c>
      <c r="K10" s="55" t="s">
        <v>2</v>
      </c>
      <c r="L10" s="55">
        <v>18489</v>
      </c>
      <c r="M10" s="55" t="s">
        <v>2</v>
      </c>
      <c r="N10" s="55" t="s">
        <v>2</v>
      </c>
      <c r="O10" s="55" t="s">
        <v>2</v>
      </c>
      <c r="P10" s="55" t="s">
        <v>2</v>
      </c>
      <c r="Q10" s="55" t="s">
        <v>2</v>
      </c>
      <c r="R10" s="55" t="s">
        <v>2</v>
      </c>
      <c r="S10" s="55">
        <v>24924.657758111454</v>
      </c>
      <c r="T10" s="53">
        <v>25735.657758111454</v>
      </c>
      <c r="U10" s="55">
        <v>23506.114818486138</v>
      </c>
      <c r="V10" s="56">
        <v>23185</v>
      </c>
    </row>
    <row r="11" spans="1:24" s="44" customFormat="1" x14ac:dyDescent="0.2">
      <c r="A11" s="385"/>
      <c r="B11" s="58" t="s">
        <v>1</v>
      </c>
      <c r="C11" s="47">
        <v>62040</v>
      </c>
      <c r="D11" s="48">
        <v>67050</v>
      </c>
      <c r="E11" s="48">
        <v>59292</v>
      </c>
      <c r="F11" s="48">
        <v>49134</v>
      </c>
      <c r="G11" s="48">
        <v>47377</v>
      </c>
      <c r="H11" s="48">
        <v>39172</v>
      </c>
      <c r="I11" s="48">
        <v>39867</v>
      </c>
      <c r="J11" s="48">
        <v>39692</v>
      </c>
      <c r="K11" s="48">
        <v>30317</v>
      </c>
      <c r="L11" s="48">
        <v>29678</v>
      </c>
      <c r="M11" s="48">
        <v>22338</v>
      </c>
      <c r="N11" s="48">
        <v>24971</v>
      </c>
      <c r="O11" s="48">
        <v>28464</v>
      </c>
      <c r="P11" s="48">
        <v>45867</v>
      </c>
      <c r="Q11" s="48">
        <v>36999</v>
      </c>
      <c r="R11" s="60">
        <v>40209</v>
      </c>
      <c r="S11" s="60">
        <v>38206.114061056709</v>
      </c>
      <c r="T11" s="61">
        <v>40032.114061056709</v>
      </c>
      <c r="U11" s="60">
        <v>39283.415155079216</v>
      </c>
      <c r="V11" s="62">
        <v>37087</v>
      </c>
    </row>
    <row r="12" spans="1:24" s="44" customFormat="1" ht="15" x14ac:dyDescent="0.2">
      <c r="A12" s="386" t="s">
        <v>146</v>
      </c>
      <c r="B12" s="387"/>
      <c r="C12" s="63">
        <v>10.5</v>
      </c>
      <c r="D12" s="64">
        <v>10.1</v>
      </c>
      <c r="E12" s="64">
        <v>11.4</v>
      </c>
      <c r="F12" s="64">
        <v>12.6</v>
      </c>
      <c r="G12" s="64">
        <v>12</v>
      </c>
      <c r="H12" s="64">
        <v>13.2</v>
      </c>
      <c r="I12" s="64">
        <v>11.8</v>
      </c>
      <c r="J12" s="64" t="s">
        <v>57</v>
      </c>
      <c r="K12" s="64" t="s">
        <v>57</v>
      </c>
      <c r="L12" s="64" t="s">
        <v>147</v>
      </c>
      <c r="M12" s="64" t="s">
        <v>57</v>
      </c>
      <c r="N12" s="64" t="s">
        <v>57</v>
      </c>
      <c r="O12" s="65" t="s">
        <v>57</v>
      </c>
      <c r="P12" s="65" t="s">
        <v>57</v>
      </c>
      <c r="Q12" s="65" t="s">
        <v>57</v>
      </c>
      <c r="R12" s="65" t="s">
        <v>57</v>
      </c>
      <c r="S12" s="65">
        <v>6.8320849981027587</v>
      </c>
      <c r="T12" s="66">
        <v>6.8000253136391775</v>
      </c>
      <c r="U12" s="65">
        <v>6.8100418475532427</v>
      </c>
      <c r="V12" s="67">
        <v>6.2</v>
      </c>
    </row>
    <row r="13" spans="1:24" s="44" customFormat="1" ht="15" x14ac:dyDescent="0.2">
      <c r="A13" s="39" t="s">
        <v>148</v>
      </c>
      <c r="B13" s="68"/>
      <c r="C13" s="69"/>
      <c r="D13" s="70"/>
      <c r="E13" s="70"/>
      <c r="F13" s="70"/>
      <c r="G13" s="70"/>
      <c r="H13" s="70"/>
      <c r="I13" s="70"/>
      <c r="J13" s="70"/>
      <c r="K13" s="70"/>
      <c r="L13" s="70"/>
      <c r="M13" s="70"/>
      <c r="N13" s="70"/>
      <c r="O13" s="40"/>
      <c r="P13" s="70"/>
      <c r="Q13" s="70"/>
      <c r="R13" s="40"/>
      <c r="S13" s="40"/>
      <c r="T13" s="41"/>
      <c r="U13" s="40"/>
      <c r="V13" s="42"/>
    </row>
    <row r="14" spans="1:24" s="44" customFormat="1" ht="13.9" customHeight="1" x14ac:dyDescent="0.2">
      <c r="A14" s="45" t="s">
        <v>19</v>
      </c>
      <c r="B14" s="87"/>
      <c r="C14" s="47">
        <v>49131</v>
      </c>
      <c r="D14" s="48">
        <v>55823</v>
      </c>
      <c r="E14" s="48">
        <v>50507</v>
      </c>
      <c r="F14" s="48">
        <v>43454</v>
      </c>
      <c r="G14" s="48">
        <v>43428</v>
      </c>
      <c r="H14" s="48">
        <v>35517</v>
      </c>
      <c r="I14" s="48">
        <v>35178</v>
      </c>
      <c r="J14" s="48">
        <v>34371</v>
      </c>
      <c r="K14" s="48">
        <v>29032</v>
      </c>
      <c r="L14" s="48">
        <v>29250</v>
      </c>
      <c r="M14" s="48">
        <v>23361</v>
      </c>
      <c r="N14" s="48">
        <v>24279</v>
      </c>
      <c r="O14" s="49">
        <v>28916</v>
      </c>
      <c r="P14" s="48">
        <v>50472</v>
      </c>
      <c r="Q14" s="48">
        <v>36873</v>
      </c>
      <c r="R14" s="49">
        <v>43574</v>
      </c>
      <c r="S14" s="49">
        <v>41731</v>
      </c>
      <c r="T14" s="50">
        <v>43697</v>
      </c>
      <c r="U14" s="49">
        <v>41950</v>
      </c>
      <c r="V14" s="51">
        <v>40540</v>
      </c>
    </row>
    <row r="15" spans="1:24" s="44" customFormat="1" x14ac:dyDescent="0.2">
      <c r="A15" s="392" t="s">
        <v>0</v>
      </c>
      <c r="B15" s="71" t="s">
        <v>5</v>
      </c>
      <c r="C15" s="53" t="s">
        <v>2</v>
      </c>
      <c r="D15" s="54">
        <v>23828</v>
      </c>
      <c r="E15" s="54">
        <v>21976</v>
      </c>
      <c r="F15" s="54">
        <v>18194</v>
      </c>
      <c r="G15" s="54">
        <v>18353</v>
      </c>
      <c r="H15" s="54">
        <v>14540</v>
      </c>
      <c r="I15" s="54">
        <v>14424</v>
      </c>
      <c r="J15" s="54">
        <v>13916</v>
      </c>
      <c r="K15" s="54">
        <v>13408</v>
      </c>
      <c r="L15" s="54">
        <v>10922</v>
      </c>
      <c r="M15" s="54">
        <v>8984</v>
      </c>
      <c r="N15" s="54">
        <v>8453</v>
      </c>
      <c r="O15" s="54">
        <v>9093</v>
      </c>
      <c r="P15" s="54">
        <v>14470</v>
      </c>
      <c r="Q15" s="54">
        <v>12406</v>
      </c>
      <c r="R15" s="54">
        <v>15550</v>
      </c>
      <c r="S15" s="54">
        <v>14364.852228208485</v>
      </c>
      <c r="T15" s="72">
        <v>15379.852228208485</v>
      </c>
      <c r="U15" s="54">
        <v>16324.316010992286</v>
      </c>
      <c r="V15" s="73">
        <v>15524</v>
      </c>
    </row>
    <row r="16" spans="1:24" s="44" customFormat="1" x14ac:dyDescent="0.2">
      <c r="A16" s="392"/>
      <c r="B16" s="74" t="s">
        <v>6</v>
      </c>
      <c r="C16" s="53" t="s">
        <v>2</v>
      </c>
      <c r="D16" s="54">
        <v>35395</v>
      </c>
      <c r="E16" s="54">
        <v>31469</v>
      </c>
      <c r="F16" s="54">
        <v>28679</v>
      </c>
      <c r="G16" s="54">
        <v>27636</v>
      </c>
      <c r="H16" s="54">
        <v>22757</v>
      </c>
      <c r="I16" s="54">
        <v>22852</v>
      </c>
      <c r="J16" s="54">
        <v>22220</v>
      </c>
      <c r="K16" s="54">
        <v>16636</v>
      </c>
      <c r="L16" s="54">
        <v>18566</v>
      </c>
      <c r="M16" s="54">
        <v>13174</v>
      </c>
      <c r="N16" s="54">
        <v>14601</v>
      </c>
      <c r="O16" s="54">
        <v>17441</v>
      </c>
      <c r="P16" s="54">
        <v>29633</v>
      </c>
      <c r="Q16" s="54">
        <v>21797</v>
      </c>
      <c r="R16" s="54">
        <v>25200</v>
      </c>
      <c r="S16" s="54">
        <v>26834.749227806202</v>
      </c>
      <c r="T16" s="72">
        <v>27645.749227806202</v>
      </c>
      <c r="U16" s="54">
        <v>25161.41989880391</v>
      </c>
      <c r="V16" s="73">
        <v>24875</v>
      </c>
    </row>
    <row r="17" spans="1:22" s="44" customFormat="1" x14ac:dyDescent="0.2">
      <c r="A17" s="392"/>
      <c r="B17" s="75" t="s">
        <v>1</v>
      </c>
      <c r="C17" s="47">
        <v>51037</v>
      </c>
      <c r="D17" s="48">
        <v>59223</v>
      </c>
      <c r="E17" s="48">
        <v>53445</v>
      </c>
      <c r="F17" s="48">
        <v>46873</v>
      </c>
      <c r="G17" s="48">
        <v>45989</v>
      </c>
      <c r="H17" s="48">
        <v>37297</v>
      </c>
      <c r="I17" s="48">
        <v>37276</v>
      </c>
      <c r="J17" s="48">
        <v>36136</v>
      </c>
      <c r="K17" s="48">
        <v>30044</v>
      </c>
      <c r="L17" s="48">
        <v>29488</v>
      </c>
      <c r="M17" s="48">
        <v>22158</v>
      </c>
      <c r="N17" s="48">
        <v>23054</v>
      </c>
      <c r="O17" s="48">
        <v>26534</v>
      </c>
      <c r="P17" s="48">
        <v>44103</v>
      </c>
      <c r="Q17" s="48">
        <v>34203</v>
      </c>
      <c r="R17" s="48">
        <v>40750</v>
      </c>
      <c r="S17" s="48">
        <v>41199.601456014694</v>
      </c>
      <c r="T17" s="47">
        <v>43025.601456014694</v>
      </c>
      <c r="U17" s="48">
        <v>41485.735909796203</v>
      </c>
      <c r="V17" s="59">
        <v>37399</v>
      </c>
    </row>
    <row r="18" spans="1:22" s="44" customFormat="1" x14ac:dyDescent="0.2">
      <c r="A18" s="385" t="s">
        <v>74</v>
      </c>
      <c r="B18" s="71" t="s">
        <v>5</v>
      </c>
      <c r="C18" s="53" t="s">
        <v>2</v>
      </c>
      <c r="D18" s="55" t="s">
        <v>2</v>
      </c>
      <c r="E18" s="55" t="s">
        <v>2</v>
      </c>
      <c r="F18" s="55">
        <v>18350</v>
      </c>
      <c r="G18" s="55">
        <v>18217</v>
      </c>
      <c r="H18" s="55">
        <v>14751</v>
      </c>
      <c r="I18" s="55">
        <v>14614</v>
      </c>
      <c r="J18" s="55">
        <v>14021</v>
      </c>
      <c r="K18" s="55">
        <v>11224</v>
      </c>
      <c r="L18" s="55">
        <v>11189</v>
      </c>
      <c r="M18" s="55">
        <v>8839</v>
      </c>
      <c r="N18" s="55">
        <v>8985</v>
      </c>
      <c r="O18" s="54">
        <v>9476</v>
      </c>
      <c r="P18" s="55">
        <v>14946</v>
      </c>
      <c r="Q18" s="55">
        <v>13277</v>
      </c>
      <c r="R18" s="54">
        <v>14986</v>
      </c>
      <c r="S18" s="54">
        <v>13281.456302945249</v>
      </c>
      <c r="T18" s="72">
        <v>14296.456302945249</v>
      </c>
      <c r="U18" s="54">
        <v>15777.30033659308</v>
      </c>
      <c r="V18" s="73">
        <v>13902</v>
      </c>
    </row>
    <row r="19" spans="1:22" s="44" customFormat="1" x14ac:dyDescent="0.2">
      <c r="A19" s="385"/>
      <c r="B19" s="74" t="s">
        <v>6</v>
      </c>
      <c r="C19" s="53" t="s">
        <v>2</v>
      </c>
      <c r="D19" s="55" t="s">
        <v>2</v>
      </c>
      <c r="E19" s="55" t="s">
        <v>2</v>
      </c>
      <c r="F19" s="55">
        <v>30784</v>
      </c>
      <c r="G19" s="55">
        <v>29160</v>
      </c>
      <c r="H19" s="55">
        <v>24421</v>
      </c>
      <c r="I19" s="55">
        <v>25253</v>
      </c>
      <c r="J19" s="55">
        <v>23925</v>
      </c>
      <c r="K19" s="55">
        <v>18666</v>
      </c>
      <c r="L19" s="55">
        <v>18489</v>
      </c>
      <c r="M19" s="55">
        <v>13082</v>
      </c>
      <c r="N19" s="55">
        <v>15262</v>
      </c>
      <c r="O19" s="54">
        <v>18087</v>
      </c>
      <c r="P19" s="55">
        <v>30089</v>
      </c>
      <c r="Q19" s="55">
        <v>23188</v>
      </c>
      <c r="R19" s="54">
        <v>24647</v>
      </c>
      <c r="S19" s="54">
        <v>24924.657758111454</v>
      </c>
      <c r="T19" s="72">
        <v>25735.657758111454</v>
      </c>
      <c r="U19" s="54">
        <v>23506.114818486138</v>
      </c>
      <c r="V19" s="73">
        <v>23185</v>
      </c>
    </row>
    <row r="20" spans="1:22" s="44" customFormat="1" x14ac:dyDescent="0.2">
      <c r="A20" s="385"/>
      <c r="B20" s="75" t="s">
        <v>1</v>
      </c>
      <c r="C20" s="47">
        <v>62040</v>
      </c>
      <c r="D20" s="48">
        <v>67050</v>
      </c>
      <c r="E20" s="48">
        <v>59292</v>
      </c>
      <c r="F20" s="48">
        <v>49134</v>
      </c>
      <c r="G20" s="48">
        <v>47377</v>
      </c>
      <c r="H20" s="48">
        <v>39172</v>
      </c>
      <c r="I20" s="48">
        <v>39867</v>
      </c>
      <c r="J20" s="48">
        <v>37946</v>
      </c>
      <c r="K20" s="48">
        <v>29890</v>
      </c>
      <c r="L20" s="48">
        <v>29678</v>
      </c>
      <c r="M20" s="48">
        <v>21921</v>
      </c>
      <c r="N20" s="48">
        <v>24247</v>
      </c>
      <c r="O20" s="48">
        <v>27563</v>
      </c>
      <c r="P20" s="48">
        <v>45035</v>
      </c>
      <c r="Q20" s="48">
        <v>36465</v>
      </c>
      <c r="R20" s="48">
        <v>39633</v>
      </c>
      <c r="S20" s="48">
        <v>38206.114061056709</v>
      </c>
      <c r="T20" s="47">
        <v>40032.114061056709</v>
      </c>
      <c r="U20" s="48">
        <v>39283.415155079216</v>
      </c>
      <c r="V20" s="59">
        <v>37087</v>
      </c>
    </row>
    <row r="21" spans="1:22" s="44" customFormat="1" ht="15" x14ac:dyDescent="0.2">
      <c r="A21" s="386" t="s">
        <v>146</v>
      </c>
      <c r="B21" s="387"/>
      <c r="C21" s="41">
        <v>10.5</v>
      </c>
      <c r="D21" s="64">
        <v>10.1</v>
      </c>
      <c r="E21" s="64">
        <v>11.4</v>
      </c>
      <c r="F21" s="64">
        <v>12.6</v>
      </c>
      <c r="G21" s="64">
        <v>12</v>
      </c>
      <c r="H21" s="64">
        <v>13.2</v>
      </c>
      <c r="I21" s="64">
        <v>11.8</v>
      </c>
      <c r="J21" s="64">
        <v>10.5</v>
      </c>
      <c r="K21" s="64">
        <v>12</v>
      </c>
      <c r="L21" s="64" t="s">
        <v>147</v>
      </c>
      <c r="M21" s="64" t="s">
        <v>149</v>
      </c>
      <c r="N21" s="64" t="s">
        <v>150</v>
      </c>
      <c r="O21" s="65" t="s">
        <v>75</v>
      </c>
      <c r="P21" s="64" t="s">
        <v>76</v>
      </c>
      <c r="Q21" s="64">
        <v>8.1419836161497958</v>
      </c>
      <c r="R21" s="65">
        <v>7.9567726161369192</v>
      </c>
      <c r="S21" s="65">
        <v>6.8320849981027587</v>
      </c>
      <c r="T21" s="66">
        <v>6.8000253136391775</v>
      </c>
      <c r="U21" s="65">
        <v>6.8100418475532427</v>
      </c>
      <c r="V21" s="67">
        <v>6.2</v>
      </c>
    </row>
    <row r="22" spans="1:22" s="44" customFormat="1" ht="15" x14ac:dyDescent="0.2">
      <c r="A22" s="39" t="s">
        <v>151</v>
      </c>
      <c r="B22" s="68"/>
      <c r="C22" s="69"/>
      <c r="D22" s="70"/>
      <c r="E22" s="70"/>
      <c r="F22" s="70"/>
      <c r="G22" s="70"/>
      <c r="H22" s="70"/>
      <c r="I22" s="70"/>
      <c r="J22" s="70"/>
      <c r="K22" s="70"/>
      <c r="L22" s="70"/>
      <c r="M22" s="70"/>
      <c r="N22" s="70"/>
      <c r="O22" s="40"/>
      <c r="P22" s="70"/>
      <c r="Q22" s="70"/>
      <c r="R22" s="40"/>
      <c r="S22" s="40"/>
      <c r="T22" s="41"/>
      <c r="U22" s="40"/>
      <c r="V22" s="42"/>
    </row>
    <row r="23" spans="1:22" s="44" customFormat="1" x14ac:dyDescent="0.2">
      <c r="A23" s="45" t="s">
        <v>19</v>
      </c>
      <c r="B23" s="88"/>
      <c r="C23" s="47">
        <v>45322</v>
      </c>
      <c r="D23" s="48">
        <v>48860</v>
      </c>
      <c r="E23" s="48">
        <v>44373</v>
      </c>
      <c r="F23" s="48">
        <v>37934</v>
      </c>
      <c r="G23" s="48">
        <v>38013</v>
      </c>
      <c r="H23" s="48">
        <v>32602</v>
      </c>
      <c r="I23" s="48">
        <v>31713</v>
      </c>
      <c r="J23" s="48">
        <v>30935</v>
      </c>
      <c r="K23" s="48">
        <v>25560</v>
      </c>
      <c r="L23" s="48">
        <v>25246</v>
      </c>
      <c r="M23" s="48">
        <v>20202</v>
      </c>
      <c r="N23" s="48">
        <v>21896</v>
      </c>
      <c r="O23" s="49">
        <v>26610</v>
      </c>
      <c r="P23" s="48">
        <v>47565</v>
      </c>
      <c r="Q23" s="48">
        <v>34566</v>
      </c>
      <c r="R23" s="49">
        <v>40477</v>
      </c>
      <c r="S23" s="49">
        <v>37666</v>
      </c>
      <c r="T23" s="50">
        <v>37666</v>
      </c>
      <c r="U23" s="49">
        <v>36793</v>
      </c>
      <c r="V23" s="51">
        <v>35410</v>
      </c>
    </row>
    <row r="24" spans="1:22" s="44" customFormat="1" x14ac:dyDescent="0.2">
      <c r="A24" s="392" t="s">
        <v>0</v>
      </c>
      <c r="B24" s="71" t="s">
        <v>5</v>
      </c>
      <c r="C24" s="53" t="s">
        <v>2</v>
      </c>
      <c r="D24" s="54">
        <v>20850</v>
      </c>
      <c r="E24" s="54">
        <v>19928</v>
      </c>
      <c r="F24" s="54">
        <v>16872</v>
      </c>
      <c r="G24" s="54">
        <v>16497</v>
      </c>
      <c r="H24" s="54">
        <v>13038</v>
      </c>
      <c r="I24" s="54">
        <v>13077</v>
      </c>
      <c r="J24" s="55" t="s">
        <v>2</v>
      </c>
      <c r="K24" s="55" t="s">
        <v>2</v>
      </c>
      <c r="L24" s="54">
        <v>9506</v>
      </c>
      <c r="M24" s="55" t="s">
        <v>2</v>
      </c>
      <c r="N24" s="55" t="s">
        <v>2</v>
      </c>
      <c r="O24" s="55" t="s">
        <v>2</v>
      </c>
      <c r="P24" s="55" t="s">
        <v>2</v>
      </c>
      <c r="Q24" s="55">
        <v>11492</v>
      </c>
      <c r="R24" s="54">
        <v>14445</v>
      </c>
      <c r="S24" s="54">
        <v>12752.351993275801</v>
      </c>
      <c r="T24" s="72">
        <v>12752.351993275801</v>
      </c>
      <c r="U24" s="54">
        <v>14042.108188294253</v>
      </c>
      <c r="V24" s="73">
        <v>13060</v>
      </c>
    </row>
    <row r="25" spans="1:22" s="44" customFormat="1" x14ac:dyDescent="0.2">
      <c r="A25" s="392"/>
      <c r="B25" s="74" t="s">
        <v>6</v>
      </c>
      <c r="C25" s="53" t="s">
        <v>2</v>
      </c>
      <c r="D25" s="54">
        <v>30316</v>
      </c>
      <c r="E25" s="54">
        <v>27316</v>
      </c>
      <c r="F25" s="54">
        <v>24676</v>
      </c>
      <c r="G25" s="54">
        <v>24563</v>
      </c>
      <c r="H25" s="54">
        <v>21263</v>
      </c>
      <c r="I25" s="54">
        <v>20572</v>
      </c>
      <c r="J25" s="55" t="s">
        <v>2</v>
      </c>
      <c r="K25" s="55" t="s">
        <v>2</v>
      </c>
      <c r="L25" s="54">
        <v>15477</v>
      </c>
      <c r="M25" s="55" t="s">
        <v>2</v>
      </c>
      <c r="N25" s="55" t="s">
        <v>2</v>
      </c>
      <c r="O25" s="55" t="s">
        <v>2</v>
      </c>
      <c r="P25" s="55" t="s">
        <v>2</v>
      </c>
      <c r="Q25" s="55">
        <v>20494</v>
      </c>
      <c r="R25" s="54">
        <v>23212</v>
      </c>
      <c r="S25" s="54">
        <v>22576.383916520397</v>
      </c>
      <c r="T25" s="72">
        <v>22576.383916520397</v>
      </c>
      <c r="U25" s="54">
        <v>21817.62772150194</v>
      </c>
      <c r="V25" s="73">
        <v>195.13</v>
      </c>
    </row>
    <row r="26" spans="1:22" s="44" customFormat="1" x14ac:dyDescent="0.2">
      <c r="A26" s="392"/>
      <c r="B26" s="75" t="s">
        <v>1</v>
      </c>
      <c r="C26" s="47">
        <v>46840</v>
      </c>
      <c r="D26" s="48">
        <v>51166</v>
      </c>
      <c r="E26" s="48">
        <v>47244</v>
      </c>
      <c r="F26" s="48">
        <v>41548</v>
      </c>
      <c r="G26" s="48">
        <v>41060</v>
      </c>
      <c r="H26" s="48">
        <v>34301</v>
      </c>
      <c r="I26" s="48">
        <v>33649</v>
      </c>
      <c r="J26" s="48" t="s">
        <v>2</v>
      </c>
      <c r="K26" s="48" t="s">
        <v>2</v>
      </c>
      <c r="L26" s="48">
        <v>24983</v>
      </c>
      <c r="M26" s="48" t="s">
        <v>2</v>
      </c>
      <c r="N26" s="48" t="s">
        <v>2</v>
      </c>
      <c r="O26" s="48" t="s">
        <v>2</v>
      </c>
      <c r="P26" s="48" t="s">
        <v>2</v>
      </c>
      <c r="Q26" s="48">
        <v>31986</v>
      </c>
      <c r="R26" s="48">
        <v>37727</v>
      </c>
      <c r="S26" s="48">
        <v>35328.735909796203</v>
      </c>
      <c r="T26" s="47">
        <v>35328.735909796203</v>
      </c>
      <c r="U26" s="48">
        <v>35859.735909796203</v>
      </c>
      <c r="V26" s="59">
        <f>V24+V25</f>
        <v>13255.13</v>
      </c>
    </row>
    <row r="27" spans="1:22" s="44" customFormat="1" x14ac:dyDescent="0.2">
      <c r="A27" s="385" t="s">
        <v>74</v>
      </c>
      <c r="B27" s="71" t="s">
        <v>5</v>
      </c>
      <c r="C27" s="53" t="s">
        <v>2</v>
      </c>
      <c r="D27" s="55">
        <v>23609</v>
      </c>
      <c r="E27" s="55">
        <v>21486</v>
      </c>
      <c r="F27" s="55">
        <v>17012</v>
      </c>
      <c r="G27" s="55">
        <v>16263</v>
      </c>
      <c r="H27" s="55">
        <v>13268</v>
      </c>
      <c r="I27" s="55">
        <v>13310</v>
      </c>
      <c r="J27" s="55" t="s">
        <v>2</v>
      </c>
      <c r="K27" s="55" t="s">
        <v>2</v>
      </c>
      <c r="L27" s="55">
        <v>9841</v>
      </c>
      <c r="M27" s="55" t="s">
        <v>2</v>
      </c>
      <c r="N27" s="55" t="s">
        <v>2</v>
      </c>
      <c r="O27" s="55" t="s">
        <v>2</v>
      </c>
      <c r="P27" s="55" t="s">
        <v>2</v>
      </c>
      <c r="Q27" s="55">
        <v>12369</v>
      </c>
      <c r="R27" s="54">
        <v>13831</v>
      </c>
      <c r="S27" s="54">
        <v>11912.122689499871</v>
      </c>
      <c r="T27" s="72">
        <v>11912.122689499871</v>
      </c>
      <c r="U27" s="54">
        <v>13710.092513895046</v>
      </c>
      <c r="V27" s="73">
        <v>11599</v>
      </c>
    </row>
    <row r="28" spans="1:22" s="44" customFormat="1" x14ac:dyDescent="0.2">
      <c r="A28" s="385"/>
      <c r="B28" s="74" t="s">
        <v>6</v>
      </c>
      <c r="C28" s="53" t="s">
        <v>2</v>
      </c>
      <c r="D28" s="55">
        <v>36010</v>
      </c>
      <c r="E28" s="55">
        <v>31024</v>
      </c>
      <c r="F28" s="55">
        <v>26403</v>
      </c>
      <c r="G28" s="55">
        <v>25759</v>
      </c>
      <c r="H28" s="55">
        <v>22883</v>
      </c>
      <c r="I28" s="55">
        <v>23119</v>
      </c>
      <c r="J28" s="55" t="s">
        <v>2</v>
      </c>
      <c r="K28" s="55" t="s">
        <v>2</v>
      </c>
      <c r="L28" s="55">
        <v>15997</v>
      </c>
      <c r="M28" s="55" t="s">
        <v>2</v>
      </c>
      <c r="N28" s="55" t="s">
        <v>2</v>
      </c>
      <c r="O28" s="55" t="s">
        <v>2</v>
      </c>
      <c r="P28" s="55" t="s">
        <v>2</v>
      </c>
      <c r="Q28" s="55">
        <v>21887</v>
      </c>
      <c r="R28" s="54">
        <v>22737</v>
      </c>
      <c r="S28" s="54">
        <v>22115.613220296327</v>
      </c>
      <c r="T28" s="72">
        <v>22115.613220296327</v>
      </c>
      <c r="U28" s="54">
        <v>20644.322641184168</v>
      </c>
      <c r="V28" s="73">
        <v>20717</v>
      </c>
    </row>
    <row r="29" spans="1:22" s="44" customFormat="1" x14ac:dyDescent="0.2">
      <c r="A29" s="385"/>
      <c r="B29" s="75" t="s">
        <v>1</v>
      </c>
      <c r="C29" s="47">
        <v>57742</v>
      </c>
      <c r="D29" s="48">
        <v>59619</v>
      </c>
      <c r="E29" s="48">
        <v>52510</v>
      </c>
      <c r="F29" s="48">
        <v>43415</v>
      </c>
      <c r="G29" s="48">
        <v>42022</v>
      </c>
      <c r="H29" s="48">
        <v>36151</v>
      </c>
      <c r="I29" s="48">
        <v>36429</v>
      </c>
      <c r="J29" s="48"/>
      <c r="K29" s="48">
        <v>26609</v>
      </c>
      <c r="L29" s="48">
        <v>25838</v>
      </c>
      <c r="M29" s="48">
        <v>18838</v>
      </c>
      <c r="N29" s="48">
        <v>22045</v>
      </c>
      <c r="O29" s="48">
        <v>25684</v>
      </c>
      <c r="P29" s="48">
        <v>42288</v>
      </c>
      <c r="Q29" s="48">
        <v>34256</v>
      </c>
      <c r="R29" s="48">
        <v>36568</v>
      </c>
      <c r="S29" s="48">
        <v>34027.735909796203</v>
      </c>
      <c r="T29" s="47">
        <v>34027.735909796203</v>
      </c>
      <c r="U29" s="48">
        <v>34354.415155079216</v>
      </c>
      <c r="V29" s="59">
        <f>V28+V27</f>
        <v>32316</v>
      </c>
    </row>
    <row r="30" spans="1:22" s="44" customFormat="1" x14ac:dyDescent="0.2">
      <c r="A30" s="386" t="s">
        <v>146</v>
      </c>
      <c r="B30" s="387" t="s">
        <v>77</v>
      </c>
      <c r="C30" s="63">
        <v>10.1</v>
      </c>
      <c r="D30" s="64">
        <v>10.7</v>
      </c>
      <c r="E30" s="64">
        <v>11.6</v>
      </c>
      <c r="F30" s="64">
        <v>13.1</v>
      </c>
      <c r="G30" s="64">
        <v>12.3</v>
      </c>
      <c r="H30" s="64">
        <v>13.6</v>
      </c>
      <c r="I30" s="64">
        <v>12</v>
      </c>
      <c r="J30" s="64" t="s">
        <v>2</v>
      </c>
      <c r="K30" s="64" t="s">
        <v>2</v>
      </c>
      <c r="L30" s="64">
        <v>11.7</v>
      </c>
      <c r="M30" s="64" t="s">
        <v>2</v>
      </c>
      <c r="N30" s="64" t="s">
        <v>2</v>
      </c>
      <c r="O30" s="65" t="s">
        <v>2</v>
      </c>
      <c r="P30" s="65" t="s">
        <v>2</v>
      </c>
      <c r="Q30" s="65">
        <v>8.1193343551565587</v>
      </c>
      <c r="R30" s="65">
        <v>7.6839712918660288</v>
      </c>
      <c r="S30" s="65">
        <v>6.4960873871985045</v>
      </c>
      <c r="T30" s="66">
        <v>6.4960873871985045</v>
      </c>
      <c r="U30" s="65">
        <v>6.3533236529041259</v>
      </c>
      <c r="V30" s="67">
        <v>6.1</v>
      </c>
    </row>
    <row r="31" spans="1:22" s="44" customFormat="1" ht="15" x14ac:dyDescent="0.2">
      <c r="A31" s="39" t="s">
        <v>152</v>
      </c>
      <c r="B31" s="68"/>
      <c r="C31" s="69"/>
      <c r="D31" s="70"/>
      <c r="E31" s="70"/>
      <c r="F31" s="70"/>
      <c r="G31" s="70"/>
      <c r="H31" s="70"/>
      <c r="I31" s="70"/>
      <c r="J31" s="70"/>
      <c r="K31" s="70"/>
      <c r="L31" s="70"/>
      <c r="M31" s="70"/>
      <c r="N31" s="70"/>
      <c r="O31" s="76"/>
      <c r="P31" s="70"/>
      <c r="Q31" s="70"/>
      <c r="R31" s="40"/>
      <c r="S31" s="40"/>
      <c r="T31" s="41"/>
      <c r="U31" s="40"/>
      <c r="V31" s="42"/>
    </row>
    <row r="32" spans="1:22" s="44" customFormat="1" x14ac:dyDescent="0.2">
      <c r="A32" s="45" t="s">
        <v>19</v>
      </c>
      <c r="B32" s="88"/>
      <c r="C32" s="47">
        <v>45322</v>
      </c>
      <c r="D32" s="48">
        <v>48860</v>
      </c>
      <c r="E32" s="48">
        <v>44373</v>
      </c>
      <c r="F32" s="48">
        <v>37934</v>
      </c>
      <c r="G32" s="48">
        <v>38013</v>
      </c>
      <c r="H32" s="48">
        <v>32602</v>
      </c>
      <c r="I32" s="48">
        <v>31713</v>
      </c>
      <c r="J32" s="48">
        <v>30282</v>
      </c>
      <c r="K32" s="48">
        <v>25251</v>
      </c>
      <c r="L32" s="48">
        <v>25246</v>
      </c>
      <c r="M32" s="48">
        <v>20088</v>
      </c>
      <c r="N32" s="48">
        <v>21801</v>
      </c>
      <c r="O32" s="49">
        <v>26501</v>
      </c>
      <c r="P32" s="48">
        <v>47351</v>
      </c>
      <c r="Q32" s="48">
        <v>34566</v>
      </c>
      <c r="R32" s="49">
        <v>40445</v>
      </c>
      <c r="S32" s="49">
        <v>37666</v>
      </c>
      <c r="T32" s="50">
        <v>37666</v>
      </c>
      <c r="U32" s="49">
        <v>36793</v>
      </c>
      <c r="V32" s="51">
        <v>35410</v>
      </c>
    </row>
    <row r="33" spans="1:22" s="44" customFormat="1" x14ac:dyDescent="0.2">
      <c r="A33" s="392" t="s">
        <v>0</v>
      </c>
      <c r="B33" s="71" t="s">
        <v>5</v>
      </c>
      <c r="C33" s="53" t="s">
        <v>2</v>
      </c>
      <c r="D33" s="54">
        <v>20850</v>
      </c>
      <c r="E33" s="54">
        <v>19928</v>
      </c>
      <c r="F33" s="54">
        <v>16872</v>
      </c>
      <c r="G33" s="54">
        <v>16497</v>
      </c>
      <c r="H33" s="54">
        <v>13038</v>
      </c>
      <c r="I33" s="54">
        <v>13077</v>
      </c>
      <c r="J33" s="54">
        <v>12182</v>
      </c>
      <c r="K33" s="54">
        <v>12086</v>
      </c>
      <c r="L33" s="54">
        <v>9506</v>
      </c>
      <c r="M33" s="54">
        <v>7509</v>
      </c>
      <c r="N33" s="54">
        <v>7686</v>
      </c>
      <c r="O33" s="54">
        <v>8321</v>
      </c>
      <c r="P33" s="54">
        <v>13392</v>
      </c>
      <c r="Q33" s="55">
        <v>11492</v>
      </c>
      <c r="R33" s="54">
        <v>14420</v>
      </c>
      <c r="S33" s="54">
        <v>12752.351993275801</v>
      </c>
      <c r="T33" s="72">
        <v>12752.351993275801</v>
      </c>
      <c r="U33" s="54">
        <v>14042.108188294253</v>
      </c>
      <c r="V33" s="73">
        <v>13060</v>
      </c>
    </row>
    <row r="34" spans="1:22" s="44" customFormat="1" x14ac:dyDescent="0.2">
      <c r="A34" s="392"/>
      <c r="B34" s="74" t="s">
        <v>6</v>
      </c>
      <c r="C34" s="53" t="s">
        <v>2</v>
      </c>
      <c r="D34" s="54">
        <v>30316</v>
      </c>
      <c r="E34" s="54">
        <v>27316</v>
      </c>
      <c r="F34" s="54">
        <v>24676</v>
      </c>
      <c r="G34" s="54">
        <v>24563</v>
      </c>
      <c r="H34" s="54">
        <v>21263</v>
      </c>
      <c r="I34" s="54">
        <v>20572</v>
      </c>
      <c r="J34" s="54">
        <v>19167</v>
      </c>
      <c r="K34" s="54">
        <v>13995</v>
      </c>
      <c r="L34" s="54">
        <v>15477</v>
      </c>
      <c r="M34" s="54">
        <v>11390</v>
      </c>
      <c r="N34" s="54">
        <v>13012</v>
      </c>
      <c r="O34" s="54">
        <v>16198</v>
      </c>
      <c r="P34" s="54">
        <v>27924</v>
      </c>
      <c r="Q34" s="55">
        <v>20494</v>
      </c>
      <c r="R34" s="54">
        <v>23200</v>
      </c>
      <c r="S34" s="54">
        <v>22576.383916520397</v>
      </c>
      <c r="T34" s="72">
        <v>22576.383916520397</v>
      </c>
      <c r="U34" s="54">
        <v>21817.62772150194</v>
      </c>
      <c r="V34" s="73">
        <v>195.13</v>
      </c>
    </row>
    <row r="35" spans="1:22" s="44" customFormat="1" x14ac:dyDescent="0.2">
      <c r="A35" s="392"/>
      <c r="B35" s="75" t="s">
        <v>1</v>
      </c>
      <c r="C35" s="47">
        <v>46840</v>
      </c>
      <c r="D35" s="48">
        <v>51166</v>
      </c>
      <c r="E35" s="48">
        <v>47244</v>
      </c>
      <c r="F35" s="48">
        <v>41548</v>
      </c>
      <c r="G35" s="48">
        <v>41060</v>
      </c>
      <c r="H35" s="48">
        <v>34301</v>
      </c>
      <c r="I35" s="48">
        <v>33649</v>
      </c>
      <c r="J35" s="48">
        <v>31349</v>
      </c>
      <c r="K35" s="48">
        <v>26081</v>
      </c>
      <c r="L35" s="48">
        <v>24983</v>
      </c>
      <c r="M35" s="48">
        <v>18899</v>
      </c>
      <c r="N35" s="48">
        <v>20698</v>
      </c>
      <c r="O35" s="48">
        <v>24519</v>
      </c>
      <c r="P35" s="48">
        <v>41316</v>
      </c>
      <c r="Q35" s="48">
        <v>31986</v>
      </c>
      <c r="R35" s="48">
        <v>37620</v>
      </c>
      <c r="S35" s="48">
        <v>35328.735909796203</v>
      </c>
      <c r="T35" s="47">
        <v>35328.735909796203</v>
      </c>
      <c r="U35" s="48">
        <v>35859.735909796203</v>
      </c>
      <c r="V35" s="59">
        <f>V33+V34</f>
        <v>13255.13</v>
      </c>
    </row>
    <row r="36" spans="1:22" s="44" customFormat="1" x14ac:dyDescent="0.2">
      <c r="A36" s="385" t="s">
        <v>74</v>
      </c>
      <c r="B36" s="71" t="s">
        <v>5</v>
      </c>
      <c r="C36" s="53" t="s">
        <v>2</v>
      </c>
      <c r="D36" s="55">
        <v>23609</v>
      </c>
      <c r="E36" s="55">
        <v>21486</v>
      </c>
      <c r="F36" s="55">
        <v>17012</v>
      </c>
      <c r="G36" s="55">
        <v>16263</v>
      </c>
      <c r="H36" s="55">
        <v>13268</v>
      </c>
      <c r="I36" s="55">
        <v>13310</v>
      </c>
      <c r="J36" s="55">
        <v>12583</v>
      </c>
      <c r="K36" s="55">
        <v>9927</v>
      </c>
      <c r="L36" s="55">
        <v>9841</v>
      </c>
      <c r="M36" s="55">
        <v>7376</v>
      </c>
      <c r="N36" s="55">
        <v>8224</v>
      </c>
      <c r="O36" s="54">
        <v>8688</v>
      </c>
      <c r="P36" s="54">
        <v>13845</v>
      </c>
      <c r="Q36" s="55">
        <v>12369</v>
      </c>
      <c r="R36" s="54">
        <v>13799</v>
      </c>
      <c r="S36" s="54">
        <v>11912.122689499871</v>
      </c>
      <c r="T36" s="72">
        <v>11912.122689499871</v>
      </c>
      <c r="U36" s="54">
        <v>13710.092513895046</v>
      </c>
      <c r="V36" s="73">
        <v>11599</v>
      </c>
    </row>
    <row r="37" spans="1:22" s="44" customFormat="1" x14ac:dyDescent="0.2">
      <c r="A37" s="385"/>
      <c r="B37" s="74" t="s">
        <v>6</v>
      </c>
      <c r="C37" s="53" t="s">
        <v>2</v>
      </c>
      <c r="D37" s="55">
        <v>36010</v>
      </c>
      <c r="E37" s="55">
        <v>31024</v>
      </c>
      <c r="F37" s="55">
        <v>26403</v>
      </c>
      <c r="G37" s="55">
        <v>25759</v>
      </c>
      <c r="H37" s="55">
        <v>22883</v>
      </c>
      <c r="I37" s="55">
        <v>23119</v>
      </c>
      <c r="J37" s="55">
        <v>21337</v>
      </c>
      <c r="K37" s="55">
        <v>16373</v>
      </c>
      <c r="L37" s="55">
        <v>15997</v>
      </c>
      <c r="M37" s="55">
        <v>11348</v>
      </c>
      <c r="N37" s="55">
        <v>13726</v>
      </c>
      <c r="O37" s="54">
        <v>16887</v>
      </c>
      <c r="P37" s="54">
        <v>28229</v>
      </c>
      <c r="Q37" s="55">
        <v>21887</v>
      </c>
      <c r="R37" s="54">
        <v>22723</v>
      </c>
      <c r="S37" s="54">
        <v>22115.613220296327</v>
      </c>
      <c r="T37" s="72">
        <v>22115.613220296327</v>
      </c>
      <c r="U37" s="54">
        <v>20644.322641184168</v>
      </c>
      <c r="V37" s="73">
        <v>20717</v>
      </c>
    </row>
    <row r="38" spans="1:22" s="44" customFormat="1" x14ac:dyDescent="0.2">
      <c r="A38" s="385"/>
      <c r="B38" s="75" t="s">
        <v>1</v>
      </c>
      <c r="C38" s="47">
        <v>57742</v>
      </c>
      <c r="D38" s="48">
        <v>59619</v>
      </c>
      <c r="E38" s="48">
        <v>52510</v>
      </c>
      <c r="F38" s="48">
        <v>43415</v>
      </c>
      <c r="G38" s="48">
        <v>42022</v>
      </c>
      <c r="H38" s="48">
        <v>36151</v>
      </c>
      <c r="I38" s="48">
        <v>36429</v>
      </c>
      <c r="J38" s="48">
        <v>33920</v>
      </c>
      <c r="K38" s="48">
        <v>26300</v>
      </c>
      <c r="L38" s="48">
        <v>25838</v>
      </c>
      <c r="M38" s="48">
        <v>18724</v>
      </c>
      <c r="N38" s="48">
        <v>21950</v>
      </c>
      <c r="O38" s="48">
        <v>25575</v>
      </c>
      <c r="P38" s="48">
        <v>42074</v>
      </c>
      <c r="Q38" s="48">
        <v>34256</v>
      </c>
      <c r="R38" s="48">
        <v>36522</v>
      </c>
      <c r="S38" s="48">
        <v>34027.735909796203</v>
      </c>
      <c r="T38" s="47">
        <v>34027.735909796203</v>
      </c>
      <c r="U38" s="48">
        <v>34354.415155079216</v>
      </c>
      <c r="V38" s="59">
        <f>V37+V36</f>
        <v>32316</v>
      </c>
    </row>
    <row r="39" spans="1:22" s="44" customFormat="1" x14ac:dyDescent="0.2">
      <c r="A39" s="386" t="s">
        <v>146</v>
      </c>
      <c r="B39" s="387" t="s">
        <v>77</v>
      </c>
      <c r="C39" s="63">
        <v>10.1</v>
      </c>
      <c r="D39" s="64">
        <v>10.7</v>
      </c>
      <c r="E39" s="64">
        <v>11.6</v>
      </c>
      <c r="F39" s="64">
        <v>13.1</v>
      </c>
      <c r="G39" s="64">
        <v>12.3</v>
      </c>
      <c r="H39" s="64">
        <v>13.6</v>
      </c>
      <c r="I39" s="64">
        <v>12</v>
      </c>
      <c r="J39" s="64">
        <v>10.199999999999999</v>
      </c>
      <c r="K39" s="64">
        <v>11.8</v>
      </c>
      <c r="L39" s="64">
        <v>11.7</v>
      </c>
      <c r="M39" s="64">
        <v>12.4</v>
      </c>
      <c r="N39" s="64">
        <v>10.6</v>
      </c>
      <c r="O39" s="65">
        <v>9.5</v>
      </c>
      <c r="P39" s="64">
        <v>7.3</v>
      </c>
      <c r="Q39" s="65">
        <v>8.1193343551565587</v>
      </c>
      <c r="R39" s="65">
        <v>7.6839712918660288</v>
      </c>
      <c r="S39" s="65">
        <v>6.4960873871985045</v>
      </c>
      <c r="T39" s="66">
        <v>6.4960873871985045</v>
      </c>
      <c r="U39" s="65">
        <v>6.3533236529041259</v>
      </c>
      <c r="V39" s="67">
        <v>6.1</v>
      </c>
    </row>
    <row r="40" spans="1:22" s="44" customFormat="1" ht="15" x14ac:dyDescent="0.2">
      <c r="A40" s="39" t="s">
        <v>153</v>
      </c>
      <c r="B40" s="68"/>
      <c r="C40" s="69"/>
      <c r="D40" s="70"/>
      <c r="E40" s="70"/>
      <c r="F40" s="70"/>
      <c r="G40" s="70"/>
      <c r="H40" s="70"/>
      <c r="I40" s="70"/>
      <c r="J40" s="70"/>
      <c r="K40" s="70"/>
      <c r="L40" s="70"/>
      <c r="M40" s="70"/>
      <c r="N40" s="70"/>
      <c r="O40" s="40"/>
      <c r="P40" s="70"/>
      <c r="Q40" s="70"/>
      <c r="R40" s="40"/>
      <c r="S40" s="40"/>
      <c r="T40" s="41"/>
      <c r="U40" s="40"/>
      <c r="V40" s="42"/>
    </row>
    <row r="41" spans="1:22" s="44" customFormat="1" x14ac:dyDescent="0.2">
      <c r="A41" s="45" t="s">
        <v>19</v>
      </c>
      <c r="B41" s="88"/>
      <c r="C41" s="47">
        <v>3765</v>
      </c>
      <c r="D41" s="48">
        <v>2380</v>
      </c>
      <c r="E41" s="48">
        <v>2346</v>
      </c>
      <c r="F41" s="48">
        <v>1341</v>
      </c>
      <c r="G41" s="48">
        <v>1426</v>
      </c>
      <c r="H41" s="48">
        <v>1411</v>
      </c>
      <c r="I41" s="48">
        <v>1733</v>
      </c>
      <c r="J41" s="48">
        <v>1886</v>
      </c>
      <c r="K41" s="48">
        <v>1777</v>
      </c>
      <c r="L41" s="48">
        <v>1846</v>
      </c>
      <c r="M41" s="48">
        <v>1720</v>
      </c>
      <c r="N41" s="48">
        <v>1232</v>
      </c>
      <c r="O41" s="49">
        <v>1360</v>
      </c>
      <c r="P41" s="48">
        <v>1246</v>
      </c>
      <c r="Q41" s="48">
        <v>1177</v>
      </c>
      <c r="R41" s="49">
        <v>1234</v>
      </c>
      <c r="S41" s="49">
        <v>1199</v>
      </c>
      <c r="T41" s="50">
        <v>3165</v>
      </c>
      <c r="U41" s="49">
        <v>2959</v>
      </c>
      <c r="V41" s="51">
        <v>3274</v>
      </c>
    </row>
    <row r="42" spans="1:22" s="44" customFormat="1" x14ac:dyDescent="0.2">
      <c r="A42" s="392" t="s">
        <v>0</v>
      </c>
      <c r="B42" s="71" t="s">
        <v>5</v>
      </c>
      <c r="C42" s="53" t="s">
        <v>2</v>
      </c>
      <c r="D42" s="54">
        <v>1569</v>
      </c>
      <c r="E42" s="54">
        <v>1144</v>
      </c>
      <c r="F42" s="54">
        <v>737</v>
      </c>
      <c r="G42" s="54">
        <v>773</v>
      </c>
      <c r="H42" s="54">
        <v>980</v>
      </c>
      <c r="I42" s="54">
        <v>732</v>
      </c>
      <c r="J42" s="54">
        <v>697</v>
      </c>
      <c r="K42" s="55" t="s">
        <v>2</v>
      </c>
      <c r="L42" s="54">
        <v>747</v>
      </c>
      <c r="M42" s="54">
        <v>741</v>
      </c>
      <c r="N42" s="54">
        <v>434</v>
      </c>
      <c r="O42" s="54">
        <v>568</v>
      </c>
      <c r="P42" s="54">
        <v>603</v>
      </c>
      <c r="Q42" s="54">
        <v>485</v>
      </c>
      <c r="R42" s="54">
        <v>534</v>
      </c>
      <c r="S42" s="54">
        <v>566.46666666666658</v>
      </c>
      <c r="T42" s="72">
        <v>1581.4666666666667</v>
      </c>
      <c r="U42" s="54">
        <v>1487.8744893646992</v>
      </c>
      <c r="V42" s="73">
        <v>1744</v>
      </c>
    </row>
    <row r="43" spans="1:22" s="44" customFormat="1" x14ac:dyDescent="0.2">
      <c r="A43" s="392"/>
      <c r="B43" s="74" t="s">
        <v>6</v>
      </c>
      <c r="C43" s="53" t="s">
        <v>2</v>
      </c>
      <c r="D43" s="54">
        <v>850</v>
      </c>
      <c r="E43" s="54">
        <v>1402</v>
      </c>
      <c r="F43" s="54">
        <v>538</v>
      </c>
      <c r="G43" s="54">
        <v>657</v>
      </c>
      <c r="H43" s="54">
        <v>542</v>
      </c>
      <c r="I43" s="54">
        <v>904</v>
      </c>
      <c r="J43" s="54">
        <v>1013</v>
      </c>
      <c r="K43" s="55" t="s">
        <v>2</v>
      </c>
      <c r="L43" s="54">
        <v>959</v>
      </c>
      <c r="M43" s="54">
        <v>762</v>
      </c>
      <c r="N43" s="54">
        <v>682</v>
      </c>
      <c r="O43" s="54">
        <v>689</v>
      </c>
      <c r="P43" s="54">
        <v>574</v>
      </c>
      <c r="Q43" s="54">
        <v>620</v>
      </c>
      <c r="R43" s="54">
        <v>604</v>
      </c>
      <c r="S43" s="54">
        <v>601.5333333333333</v>
      </c>
      <c r="T43" s="72">
        <v>1412.5333333333333</v>
      </c>
      <c r="U43" s="54">
        <v>1311.1255106353008</v>
      </c>
      <c r="V43" s="73">
        <v>13.18</v>
      </c>
    </row>
    <row r="44" spans="1:22" s="44" customFormat="1" x14ac:dyDescent="0.2">
      <c r="A44" s="392"/>
      <c r="B44" s="75" t="s">
        <v>1</v>
      </c>
      <c r="C44" s="47">
        <v>4152</v>
      </c>
      <c r="D44" s="48">
        <v>2419</v>
      </c>
      <c r="E44" s="48">
        <v>2546</v>
      </c>
      <c r="F44" s="48">
        <v>1275</v>
      </c>
      <c r="G44" s="48">
        <v>1430</v>
      </c>
      <c r="H44" s="48">
        <v>1522</v>
      </c>
      <c r="I44" s="48">
        <v>1636</v>
      </c>
      <c r="J44" s="48">
        <v>1710</v>
      </c>
      <c r="K44" s="48" t="s">
        <v>2</v>
      </c>
      <c r="L44" s="48">
        <v>1706</v>
      </c>
      <c r="M44" s="48">
        <v>1503</v>
      </c>
      <c r="N44" s="48">
        <v>1116</v>
      </c>
      <c r="O44" s="48">
        <v>1257</v>
      </c>
      <c r="P44" s="48">
        <v>1177</v>
      </c>
      <c r="Q44" s="48">
        <v>1105</v>
      </c>
      <c r="R44" s="48">
        <v>1138</v>
      </c>
      <c r="S44" s="48">
        <v>1168</v>
      </c>
      <c r="T44" s="47">
        <v>2994</v>
      </c>
      <c r="U44" s="48">
        <v>2799</v>
      </c>
      <c r="V44" s="59">
        <v>3062</v>
      </c>
    </row>
    <row r="45" spans="1:22" s="44" customFormat="1" x14ac:dyDescent="0.2">
      <c r="A45" s="385" t="s">
        <v>74</v>
      </c>
      <c r="B45" s="71" t="s">
        <v>5</v>
      </c>
      <c r="C45" s="53" t="s">
        <v>2</v>
      </c>
      <c r="D45" s="55">
        <v>1592</v>
      </c>
      <c r="E45" s="55">
        <v>1178</v>
      </c>
      <c r="F45" s="55">
        <v>767</v>
      </c>
      <c r="G45" s="55">
        <v>769</v>
      </c>
      <c r="H45" s="55">
        <v>989</v>
      </c>
      <c r="I45" s="55">
        <v>738</v>
      </c>
      <c r="J45" s="55">
        <v>702</v>
      </c>
      <c r="K45" s="55" t="s">
        <v>2</v>
      </c>
      <c r="L45" s="55">
        <v>757</v>
      </c>
      <c r="M45" s="55">
        <v>747</v>
      </c>
      <c r="N45" s="55">
        <v>445</v>
      </c>
      <c r="O45" s="54">
        <v>583</v>
      </c>
      <c r="P45" s="54">
        <v>598</v>
      </c>
      <c r="Q45" s="54">
        <v>484</v>
      </c>
      <c r="R45" s="54">
        <v>580</v>
      </c>
      <c r="S45" s="54">
        <v>572.46666666666658</v>
      </c>
      <c r="T45" s="72">
        <v>1587.4666666666667</v>
      </c>
      <c r="U45" s="54">
        <v>1482.8744893646992</v>
      </c>
      <c r="V45" s="73">
        <v>1750</v>
      </c>
    </row>
    <row r="46" spans="1:22" s="44" customFormat="1" x14ac:dyDescent="0.2">
      <c r="A46" s="385"/>
      <c r="B46" s="74" t="s">
        <v>6</v>
      </c>
      <c r="C46" s="53" t="s">
        <v>2</v>
      </c>
      <c r="D46" s="55">
        <v>853</v>
      </c>
      <c r="E46" s="55">
        <v>1387</v>
      </c>
      <c r="F46" s="55">
        <v>597</v>
      </c>
      <c r="G46" s="55">
        <v>664</v>
      </c>
      <c r="H46" s="55">
        <v>572</v>
      </c>
      <c r="I46" s="55">
        <v>898</v>
      </c>
      <c r="J46" s="55">
        <v>1023</v>
      </c>
      <c r="K46" s="55" t="s">
        <v>2</v>
      </c>
      <c r="L46" s="55">
        <v>936</v>
      </c>
      <c r="M46" s="55">
        <v>750</v>
      </c>
      <c r="N46" s="55">
        <v>687</v>
      </c>
      <c r="O46" s="54">
        <v>674</v>
      </c>
      <c r="P46" s="54">
        <v>577</v>
      </c>
      <c r="Q46" s="54">
        <v>625</v>
      </c>
      <c r="R46" s="54">
        <v>572</v>
      </c>
      <c r="S46" s="54">
        <v>605.5333333333333</v>
      </c>
      <c r="T46" s="72">
        <v>1416.5333333333333</v>
      </c>
      <c r="U46" s="54">
        <v>1318.1255106353008</v>
      </c>
      <c r="V46" s="73">
        <v>1320</v>
      </c>
    </row>
    <row r="47" spans="1:22" s="44" customFormat="1" x14ac:dyDescent="0.2">
      <c r="A47" s="385"/>
      <c r="B47" s="75" t="s">
        <v>1</v>
      </c>
      <c r="C47" s="47">
        <v>4253</v>
      </c>
      <c r="D47" s="48">
        <v>2445</v>
      </c>
      <c r="E47" s="48">
        <v>2565</v>
      </c>
      <c r="F47" s="48">
        <v>1364</v>
      </c>
      <c r="G47" s="48">
        <v>1433</v>
      </c>
      <c r="H47" s="48">
        <v>1561</v>
      </c>
      <c r="I47" s="48">
        <v>1636</v>
      </c>
      <c r="J47" s="48">
        <v>1725</v>
      </c>
      <c r="K47" s="48">
        <v>1672</v>
      </c>
      <c r="L47" s="48">
        <v>1693</v>
      </c>
      <c r="M47" s="48">
        <v>1497</v>
      </c>
      <c r="N47" s="48">
        <v>1132</v>
      </c>
      <c r="O47" s="48">
        <v>1257</v>
      </c>
      <c r="P47" s="48">
        <v>1175</v>
      </c>
      <c r="Q47" s="48">
        <v>1109</v>
      </c>
      <c r="R47" s="48">
        <v>1152</v>
      </c>
      <c r="S47" s="48">
        <v>1178</v>
      </c>
      <c r="T47" s="47">
        <v>3004</v>
      </c>
      <c r="U47" s="48">
        <v>2801</v>
      </c>
      <c r="V47" s="59">
        <v>3070</v>
      </c>
    </row>
    <row r="48" spans="1:22" s="44" customFormat="1" x14ac:dyDescent="0.2">
      <c r="A48" s="386" t="s">
        <v>146</v>
      </c>
      <c r="B48" s="387" t="s">
        <v>77</v>
      </c>
      <c r="C48" s="63">
        <v>15.1</v>
      </c>
      <c r="D48" s="64">
        <v>6.6</v>
      </c>
      <c r="E48" s="64">
        <v>10.5</v>
      </c>
      <c r="F48" s="64">
        <v>11.2</v>
      </c>
      <c r="G48" s="64">
        <v>8.6</v>
      </c>
      <c r="H48" s="64">
        <v>12</v>
      </c>
      <c r="I48" s="64">
        <v>7.9</v>
      </c>
      <c r="J48" s="64">
        <v>7.5</v>
      </c>
      <c r="K48" s="64" t="s">
        <v>2</v>
      </c>
      <c r="L48" s="64">
        <v>6.1</v>
      </c>
      <c r="M48" s="64">
        <v>9.4</v>
      </c>
      <c r="N48" s="64">
        <v>11.9</v>
      </c>
      <c r="O48" s="65">
        <v>11.8</v>
      </c>
      <c r="P48" s="64">
        <v>11.8</v>
      </c>
      <c r="Q48" s="64">
        <v>11.028054298642534</v>
      </c>
      <c r="R48" s="65">
        <v>10.5</v>
      </c>
      <c r="S48" s="65">
        <v>10.914383561643836</v>
      </c>
      <c r="T48" s="66">
        <v>7.9639278557114226</v>
      </c>
      <c r="U48" s="65">
        <v>8.1141190978344806</v>
      </c>
      <c r="V48" s="67">
        <v>7.2</v>
      </c>
    </row>
    <row r="49" spans="1:22" s="44" customFormat="1" ht="15" x14ac:dyDescent="0.2">
      <c r="A49" s="39" t="s">
        <v>154</v>
      </c>
      <c r="B49" s="68"/>
      <c r="C49" s="69"/>
      <c r="D49" s="70"/>
      <c r="E49" s="70"/>
      <c r="F49" s="70"/>
      <c r="G49" s="70"/>
      <c r="H49" s="70"/>
      <c r="I49" s="70"/>
      <c r="J49" s="70"/>
      <c r="K49" s="70"/>
      <c r="L49" s="70"/>
      <c r="M49" s="70"/>
      <c r="N49" s="70"/>
      <c r="O49" s="40"/>
      <c r="P49" s="70"/>
      <c r="Q49" s="70"/>
      <c r="R49" s="40"/>
      <c r="S49" s="40"/>
      <c r="T49" s="41"/>
      <c r="U49" s="40"/>
      <c r="V49" s="42"/>
    </row>
    <row r="50" spans="1:22" s="44" customFormat="1" x14ac:dyDescent="0.2">
      <c r="A50" s="45" t="s">
        <v>78</v>
      </c>
      <c r="B50" s="88"/>
      <c r="C50" s="47">
        <v>3765</v>
      </c>
      <c r="D50" s="48">
        <v>2380</v>
      </c>
      <c r="E50" s="48">
        <v>2346</v>
      </c>
      <c r="F50" s="48">
        <v>1341</v>
      </c>
      <c r="G50" s="48">
        <v>1426</v>
      </c>
      <c r="H50" s="48">
        <v>1411</v>
      </c>
      <c r="I50" s="48">
        <v>1733</v>
      </c>
      <c r="J50" s="48">
        <v>1886</v>
      </c>
      <c r="K50" s="48">
        <v>1750</v>
      </c>
      <c r="L50" s="48">
        <v>1846</v>
      </c>
      <c r="M50" s="48">
        <v>1720</v>
      </c>
      <c r="N50" s="48">
        <v>1232</v>
      </c>
      <c r="O50" s="49">
        <v>1360</v>
      </c>
      <c r="P50" s="48">
        <v>1246</v>
      </c>
      <c r="Q50" s="48">
        <v>1177</v>
      </c>
      <c r="R50" s="49">
        <v>1194</v>
      </c>
      <c r="S50" s="49">
        <v>1199</v>
      </c>
      <c r="T50" s="50">
        <v>3165</v>
      </c>
      <c r="U50" s="49">
        <v>2959</v>
      </c>
      <c r="V50" s="51">
        <v>3274</v>
      </c>
    </row>
    <row r="51" spans="1:22" s="44" customFormat="1" x14ac:dyDescent="0.2">
      <c r="A51" s="392" t="s">
        <v>0</v>
      </c>
      <c r="B51" s="71" t="s">
        <v>5</v>
      </c>
      <c r="C51" s="53" t="s">
        <v>2</v>
      </c>
      <c r="D51" s="54">
        <v>1569</v>
      </c>
      <c r="E51" s="54">
        <v>1144</v>
      </c>
      <c r="F51" s="54">
        <v>737</v>
      </c>
      <c r="G51" s="54">
        <v>773</v>
      </c>
      <c r="H51" s="54">
        <v>980</v>
      </c>
      <c r="I51" s="54">
        <v>732</v>
      </c>
      <c r="J51" s="54">
        <v>697</v>
      </c>
      <c r="K51" s="54">
        <v>662</v>
      </c>
      <c r="L51" s="54">
        <v>747</v>
      </c>
      <c r="M51" s="54">
        <v>741</v>
      </c>
      <c r="N51" s="54">
        <v>434</v>
      </c>
      <c r="O51" s="54">
        <v>568</v>
      </c>
      <c r="P51" s="54">
        <v>603</v>
      </c>
      <c r="Q51" s="54">
        <v>485</v>
      </c>
      <c r="R51" s="54">
        <v>494</v>
      </c>
      <c r="S51" s="54">
        <v>566.46666666666658</v>
      </c>
      <c r="T51" s="72">
        <v>1581.4666666666667</v>
      </c>
      <c r="U51" s="54">
        <v>1487.8744893646992</v>
      </c>
      <c r="V51" s="73">
        <v>1744</v>
      </c>
    </row>
    <row r="52" spans="1:22" s="44" customFormat="1" x14ac:dyDescent="0.2">
      <c r="A52" s="392"/>
      <c r="B52" s="74" t="s">
        <v>6</v>
      </c>
      <c r="C52" s="53" t="s">
        <v>2</v>
      </c>
      <c r="D52" s="54">
        <v>850</v>
      </c>
      <c r="E52" s="54">
        <v>1402</v>
      </c>
      <c r="F52" s="54">
        <v>538</v>
      </c>
      <c r="G52" s="54">
        <v>657</v>
      </c>
      <c r="H52" s="54">
        <v>542</v>
      </c>
      <c r="I52" s="54">
        <v>904</v>
      </c>
      <c r="J52" s="54">
        <v>1013</v>
      </c>
      <c r="K52" s="54">
        <v>929</v>
      </c>
      <c r="L52" s="54">
        <v>959</v>
      </c>
      <c r="M52" s="54">
        <v>762</v>
      </c>
      <c r="N52" s="54">
        <v>682</v>
      </c>
      <c r="O52" s="54">
        <v>689</v>
      </c>
      <c r="P52" s="54">
        <v>574</v>
      </c>
      <c r="Q52" s="54">
        <v>620</v>
      </c>
      <c r="R52" s="54">
        <v>604</v>
      </c>
      <c r="S52" s="54">
        <v>601.5333333333333</v>
      </c>
      <c r="T52" s="72">
        <v>1412.5333333333333</v>
      </c>
      <c r="U52" s="54">
        <v>1311.1255106353008</v>
      </c>
      <c r="V52" s="73">
        <v>13.18</v>
      </c>
    </row>
    <row r="53" spans="1:22" s="44" customFormat="1" x14ac:dyDescent="0.2">
      <c r="A53" s="392"/>
      <c r="B53" s="75" t="s">
        <v>1</v>
      </c>
      <c r="C53" s="47">
        <v>4152</v>
      </c>
      <c r="D53" s="48">
        <v>2419</v>
      </c>
      <c r="E53" s="48">
        <v>2546</v>
      </c>
      <c r="F53" s="48">
        <v>1275</v>
      </c>
      <c r="G53" s="48">
        <v>1430</v>
      </c>
      <c r="H53" s="48">
        <v>1522</v>
      </c>
      <c r="I53" s="48">
        <v>1636</v>
      </c>
      <c r="J53" s="48">
        <v>1710</v>
      </c>
      <c r="K53" s="48">
        <v>1591</v>
      </c>
      <c r="L53" s="48">
        <v>1706</v>
      </c>
      <c r="M53" s="48">
        <v>1503</v>
      </c>
      <c r="N53" s="48">
        <v>1116</v>
      </c>
      <c r="O53" s="48">
        <v>1257</v>
      </c>
      <c r="P53" s="48">
        <v>1177</v>
      </c>
      <c r="Q53" s="48">
        <v>1105</v>
      </c>
      <c r="R53" s="48">
        <v>1098</v>
      </c>
      <c r="S53" s="48">
        <v>1168</v>
      </c>
      <c r="T53" s="47">
        <v>2994</v>
      </c>
      <c r="U53" s="48">
        <v>2799</v>
      </c>
      <c r="V53" s="59">
        <v>3062</v>
      </c>
    </row>
    <row r="54" spans="1:22" s="44" customFormat="1" x14ac:dyDescent="0.2">
      <c r="A54" s="385" t="s">
        <v>74</v>
      </c>
      <c r="B54" s="71" t="s">
        <v>5</v>
      </c>
      <c r="C54" s="53" t="s">
        <v>2</v>
      </c>
      <c r="D54" s="55">
        <v>1592</v>
      </c>
      <c r="E54" s="55">
        <v>1178</v>
      </c>
      <c r="F54" s="55">
        <v>767</v>
      </c>
      <c r="G54" s="55">
        <v>769</v>
      </c>
      <c r="H54" s="55">
        <v>989</v>
      </c>
      <c r="I54" s="55">
        <v>738</v>
      </c>
      <c r="J54" s="55">
        <v>702</v>
      </c>
      <c r="K54" s="55">
        <v>730</v>
      </c>
      <c r="L54" s="55">
        <v>757</v>
      </c>
      <c r="M54" s="55">
        <v>747</v>
      </c>
      <c r="N54" s="55">
        <v>445</v>
      </c>
      <c r="O54" s="54">
        <v>583</v>
      </c>
      <c r="P54" s="54">
        <v>598</v>
      </c>
      <c r="Q54" s="54">
        <v>484</v>
      </c>
      <c r="R54" s="54">
        <v>540</v>
      </c>
      <c r="S54" s="54">
        <v>572.46666666666658</v>
      </c>
      <c r="T54" s="72">
        <v>1587.4666666666667</v>
      </c>
      <c r="U54" s="54">
        <v>1482.8744893646992</v>
      </c>
      <c r="V54" s="73">
        <v>1750</v>
      </c>
    </row>
    <row r="55" spans="1:22" s="44" customFormat="1" x14ac:dyDescent="0.2">
      <c r="A55" s="385"/>
      <c r="B55" s="74" t="s">
        <v>6</v>
      </c>
      <c r="C55" s="53" t="s">
        <v>2</v>
      </c>
      <c r="D55" s="55">
        <v>853</v>
      </c>
      <c r="E55" s="55">
        <v>1387</v>
      </c>
      <c r="F55" s="55">
        <v>597</v>
      </c>
      <c r="G55" s="55">
        <v>664</v>
      </c>
      <c r="H55" s="55">
        <v>572</v>
      </c>
      <c r="I55" s="55">
        <v>898</v>
      </c>
      <c r="J55" s="55">
        <v>1023</v>
      </c>
      <c r="K55" s="55">
        <v>915</v>
      </c>
      <c r="L55" s="55">
        <v>936</v>
      </c>
      <c r="M55" s="55">
        <v>750</v>
      </c>
      <c r="N55" s="55">
        <v>687</v>
      </c>
      <c r="O55" s="54">
        <v>674</v>
      </c>
      <c r="P55" s="54">
        <v>577</v>
      </c>
      <c r="Q55" s="54">
        <v>625</v>
      </c>
      <c r="R55" s="54">
        <v>572</v>
      </c>
      <c r="S55" s="54">
        <v>605.5333333333333</v>
      </c>
      <c r="T55" s="72">
        <v>1416.5333333333333</v>
      </c>
      <c r="U55" s="54">
        <v>1318.1255106353008</v>
      </c>
      <c r="V55" s="73">
        <v>1320</v>
      </c>
    </row>
    <row r="56" spans="1:22" s="44" customFormat="1" x14ac:dyDescent="0.2">
      <c r="A56" s="385"/>
      <c r="B56" s="75" t="s">
        <v>1</v>
      </c>
      <c r="C56" s="47">
        <v>4253</v>
      </c>
      <c r="D56" s="48">
        <v>2445</v>
      </c>
      <c r="E56" s="48">
        <v>2565</v>
      </c>
      <c r="F56" s="48">
        <v>1364</v>
      </c>
      <c r="G56" s="48">
        <v>1433</v>
      </c>
      <c r="H56" s="48">
        <v>1561</v>
      </c>
      <c r="I56" s="48">
        <v>1636</v>
      </c>
      <c r="J56" s="48">
        <v>1725</v>
      </c>
      <c r="K56" s="48">
        <v>1645</v>
      </c>
      <c r="L56" s="48">
        <v>1693</v>
      </c>
      <c r="M56" s="48">
        <v>1497</v>
      </c>
      <c r="N56" s="48">
        <v>1132</v>
      </c>
      <c r="O56" s="48">
        <v>1257</v>
      </c>
      <c r="P56" s="48">
        <v>1175</v>
      </c>
      <c r="Q56" s="48">
        <v>1109</v>
      </c>
      <c r="R56" s="48">
        <v>1112</v>
      </c>
      <c r="S56" s="48">
        <v>1178</v>
      </c>
      <c r="T56" s="47">
        <v>3004</v>
      </c>
      <c r="U56" s="48">
        <v>2801</v>
      </c>
      <c r="V56" s="59">
        <v>3070</v>
      </c>
    </row>
    <row r="57" spans="1:22" s="44" customFormat="1" x14ac:dyDescent="0.2">
      <c r="A57" s="386" t="s">
        <v>146</v>
      </c>
      <c r="B57" s="387" t="s">
        <v>77</v>
      </c>
      <c r="C57" s="63">
        <v>15.1</v>
      </c>
      <c r="D57" s="64">
        <v>6.6</v>
      </c>
      <c r="E57" s="64">
        <v>10.5</v>
      </c>
      <c r="F57" s="64">
        <v>11.2</v>
      </c>
      <c r="G57" s="64">
        <v>8.6</v>
      </c>
      <c r="H57" s="64">
        <v>12</v>
      </c>
      <c r="I57" s="64">
        <v>7.9</v>
      </c>
      <c r="J57" s="64">
        <v>7.5</v>
      </c>
      <c r="K57" s="64">
        <v>7.2</v>
      </c>
      <c r="L57" s="64">
        <v>6.1</v>
      </c>
      <c r="M57" s="64">
        <v>9.4</v>
      </c>
      <c r="N57" s="64">
        <v>11.9</v>
      </c>
      <c r="O57" s="65">
        <v>11.8</v>
      </c>
      <c r="P57" s="64">
        <v>11.8</v>
      </c>
      <c r="Q57" s="64">
        <v>11.028054298642534</v>
      </c>
      <c r="R57" s="65">
        <v>10.5</v>
      </c>
      <c r="S57" s="65">
        <v>10.914383561643836</v>
      </c>
      <c r="T57" s="66">
        <v>7.9639278557114226</v>
      </c>
      <c r="U57" s="65">
        <v>8.1141190978344806</v>
      </c>
      <c r="V57" s="67">
        <v>7.2</v>
      </c>
    </row>
    <row r="58" spans="1:22" s="44" customFormat="1" ht="15" x14ac:dyDescent="0.2">
      <c r="A58" s="39" t="s">
        <v>155</v>
      </c>
      <c r="B58" s="68"/>
      <c r="C58" s="69"/>
      <c r="D58" s="70"/>
      <c r="E58" s="70"/>
      <c r="F58" s="70"/>
      <c r="G58" s="70"/>
      <c r="H58" s="70"/>
      <c r="I58" s="70"/>
      <c r="J58" s="70"/>
      <c r="K58" s="70"/>
      <c r="L58" s="70"/>
      <c r="M58" s="70"/>
      <c r="N58" s="70"/>
      <c r="O58" s="40"/>
      <c r="P58" s="70"/>
      <c r="Q58" s="70"/>
      <c r="R58" s="40"/>
      <c r="S58" s="40"/>
      <c r="T58" s="41"/>
      <c r="U58" s="40"/>
      <c r="V58" s="42"/>
    </row>
    <row r="59" spans="1:22" s="44" customFormat="1" x14ac:dyDescent="0.2">
      <c r="A59" s="45" t="s">
        <v>19</v>
      </c>
      <c r="B59" s="88"/>
      <c r="C59" s="47">
        <v>44</v>
      </c>
      <c r="D59" s="48">
        <v>1684</v>
      </c>
      <c r="E59" s="48">
        <v>1730</v>
      </c>
      <c r="F59" s="48">
        <v>1271</v>
      </c>
      <c r="G59" s="48">
        <v>1031</v>
      </c>
      <c r="H59" s="48">
        <v>897</v>
      </c>
      <c r="I59" s="48">
        <v>850</v>
      </c>
      <c r="J59" s="48">
        <v>724</v>
      </c>
      <c r="K59" s="48">
        <v>444</v>
      </c>
      <c r="L59" s="48">
        <v>518</v>
      </c>
      <c r="M59" s="48">
        <v>314</v>
      </c>
      <c r="N59" s="48">
        <v>393</v>
      </c>
      <c r="O59" s="49">
        <v>507</v>
      </c>
      <c r="P59" s="48">
        <v>994</v>
      </c>
      <c r="Q59" s="48">
        <v>787</v>
      </c>
      <c r="R59" s="49">
        <v>1128</v>
      </c>
      <c r="S59" s="49">
        <v>1330</v>
      </c>
      <c r="T59" s="50">
        <v>1330</v>
      </c>
      <c r="U59" s="49">
        <v>1273</v>
      </c>
      <c r="V59" s="51">
        <v>1348</v>
      </c>
    </row>
    <row r="60" spans="1:22" s="44" customFormat="1" x14ac:dyDescent="0.2">
      <c r="A60" s="392" t="s">
        <v>0</v>
      </c>
      <c r="B60" s="71" t="s">
        <v>5</v>
      </c>
      <c r="C60" s="53">
        <v>32</v>
      </c>
      <c r="D60" s="54">
        <v>298</v>
      </c>
      <c r="E60" s="54">
        <v>354</v>
      </c>
      <c r="F60" s="54">
        <v>322</v>
      </c>
      <c r="G60" s="54">
        <v>194</v>
      </c>
      <c r="H60" s="54">
        <v>253</v>
      </c>
      <c r="I60" s="54">
        <v>260</v>
      </c>
      <c r="J60" s="54">
        <v>207</v>
      </c>
      <c r="K60" s="54">
        <v>123</v>
      </c>
      <c r="L60" s="54">
        <v>152</v>
      </c>
      <c r="M60" s="55" t="s">
        <v>2</v>
      </c>
      <c r="N60" s="54">
        <v>117</v>
      </c>
      <c r="O60" s="54">
        <v>144</v>
      </c>
      <c r="P60" s="54">
        <v>314</v>
      </c>
      <c r="Q60" s="54">
        <v>252</v>
      </c>
      <c r="R60" s="54">
        <v>305</v>
      </c>
      <c r="S60" s="54">
        <v>378</v>
      </c>
      <c r="T60" s="72">
        <v>378</v>
      </c>
      <c r="U60" s="54">
        <v>330</v>
      </c>
      <c r="V60" s="73">
        <v>347</v>
      </c>
    </row>
    <row r="61" spans="1:22" s="44" customFormat="1" x14ac:dyDescent="0.2">
      <c r="A61" s="392"/>
      <c r="B61" s="74" t="s">
        <v>6</v>
      </c>
      <c r="C61" s="53">
        <v>13</v>
      </c>
      <c r="D61" s="54">
        <v>901</v>
      </c>
      <c r="E61" s="54">
        <v>984</v>
      </c>
      <c r="F61" s="54">
        <v>911</v>
      </c>
      <c r="G61" s="54">
        <v>583</v>
      </c>
      <c r="H61" s="54">
        <v>535</v>
      </c>
      <c r="I61" s="54">
        <v>526</v>
      </c>
      <c r="J61" s="54">
        <v>431</v>
      </c>
      <c r="K61" s="54">
        <v>307</v>
      </c>
      <c r="L61" s="54">
        <v>305</v>
      </c>
      <c r="M61" s="55" t="s">
        <v>2</v>
      </c>
      <c r="N61" s="54">
        <v>226</v>
      </c>
      <c r="O61" s="54">
        <v>303</v>
      </c>
      <c r="P61" s="54">
        <v>621</v>
      </c>
      <c r="Q61" s="54">
        <v>512</v>
      </c>
      <c r="R61" s="54">
        <v>768</v>
      </c>
      <c r="S61" s="54">
        <v>922</v>
      </c>
      <c r="T61" s="72">
        <v>922</v>
      </c>
      <c r="U61" s="54">
        <v>879</v>
      </c>
      <c r="V61" s="73">
        <v>8.65</v>
      </c>
    </row>
    <row r="62" spans="1:22" s="44" customFormat="1" x14ac:dyDescent="0.2">
      <c r="A62" s="392"/>
      <c r="B62" s="75" t="s">
        <v>1</v>
      </c>
      <c r="C62" s="47">
        <v>45</v>
      </c>
      <c r="D62" s="48">
        <v>1199</v>
      </c>
      <c r="E62" s="48">
        <v>1338</v>
      </c>
      <c r="F62" s="48">
        <v>1233</v>
      </c>
      <c r="G62" s="48">
        <v>777</v>
      </c>
      <c r="H62" s="48">
        <v>788</v>
      </c>
      <c r="I62" s="48">
        <v>786</v>
      </c>
      <c r="J62" s="48">
        <v>638</v>
      </c>
      <c r="K62" s="48">
        <v>430</v>
      </c>
      <c r="L62" s="48">
        <v>457</v>
      </c>
      <c r="M62" s="48" t="s">
        <v>2</v>
      </c>
      <c r="N62" s="48">
        <v>343</v>
      </c>
      <c r="O62" s="48">
        <v>447</v>
      </c>
      <c r="P62" s="48">
        <v>935</v>
      </c>
      <c r="Q62" s="48">
        <v>764</v>
      </c>
      <c r="R62" s="48">
        <v>1073</v>
      </c>
      <c r="S62" s="48">
        <v>1300</v>
      </c>
      <c r="T62" s="47">
        <v>1300</v>
      </c>
      <c r="U62" s="48">
        <v>1209</v>
      </c>
      <c r="V62" s="59">
        <v>1212</v>
      </c>
    </row>
    <row r="63" spans="1:22" s="44" customFormat="1" x14ac:dyDescent="0.2">
      <c r="A63" s="385" t="s">
        <v>74</v>
      </c>
      <c r="B63" s="71" t="s">
        <v>5</v>
      </c>
      <c r="C63" s="53">
        <v>32</v>
      </c>
      <c r="D63" s="55">
        <v>339</v>
      </c>
      <c r="E63" s="55">
        <v>387</v>
      </c>
      <c r="F63" s="55">
        <v>320</v>
      </c>
      <c r="G63" s="55">
        <v>192</v>
      </c>
      <c r="H63" s="55">
        <v>242</v>
      </c>
      <c r="I63" s="55">
        <v>265</v>
      </c>
      <c r="J63" s="55">
        <v>223</v>
      </c>
      <c r="K63" s="55">
        <v>119</v>
      </c>
      <c r="L63" s="55">
        <v>163</v>
      </c>
      <c r="M63" s="55" t="s">
        <v>2</v>
      </c>
      <c r="N63" s="55">
        <v>125</v>
      </c>
      <c r="O63" s="54">
        <v>144</v>
      </c>
      <c r="P63" s="54">
        <v>304</v>
      </c>
      <c r="Q63" s="54">
        <v>251</v>
      </c>
      <c r="R63" s="54">
        <v>326</v>
      </c>
      <c r="S63" s="54">
        <v>373</v>
      </c>
      <c r="T63" s="72">
        <v>373</v>
      </c>
      <c r="U63" s="54">
        <v>325</v>
      </c>
      <c r="V63" s="73">
        <v>332</v>
      </c>
    </row>
    <row r="64" spans="1:22" s="44" customFormat="1" x14ac:dyDescent="0.2">
      <c r="A64" s="385"/>
      <c r="B64" s="74" t="s">
        <v>6</v>
      </c>
      <c r="C64" s="53">
        <v>13</v>
      </c>
      <c r="D64" s="55">
        <v>1115</v>
      </c>
      <c r="E64" s="55">
        <v>1145</v>
      </c>
      <c r="F64" s="55">
        <v>935</v>
      </c>
      <c r="G64" s="55">
        <v>590</v>
      </c>
      <c r="H64" s="55">
        <v>575</v>
      </c>
      <c r="I64" s="55">
        <v>591</v>
      </c>
      <c r="J64" s="55">
        <v>483</v>
      </c>
      <c r="K64" s="55">
        <v>300</v>
      </c>
      <c r="L64" s="55">
        <v>302</v>
      </c>
      <c r="M64" s="55" t="s">
        <v>2</v>
      </c>
      <c r="N64" s="55">
        <v>227</v>
      </c>
      <c r="O64" s="54">
        <v>300</v>
      </c>
      <c r="P64" s="54">
        <v>624</v>
      </c>
      <c r="Q64" s="54">
        <v>511</v>
      </c>
      <c r="R64" s="54">
        <v>781</v>
      </c>
      <c r="S64" s="54">
        <v>912</v>
      </c>
      <c r="T64" s="72">
        <v>912</v>
      </c>
      <c r="U64" s="54">
        <v>740</v>
      </c>
      <c r="V64" s="73">
        <v>8.6</v>
      </c>
    </row>
    <row r="65" spans="1:22" s="44" customFormat="1" x14ac:dyDescent="0.2">
      <c r="A65" s="385"/>
      <c r="B65" s="75" t="s">
        <v>1</v>
      </c>
      <c r="C65" s="47">
        <v>45</v>
      </c>
      <c r="D65" s="48">
        <v>1454</v>
      </c>
      <c r="E65" s="48">
        <v>1532</v>
      </c>
      <c r="F65" s="48">
        <v>1255</v>
      </c>
      <c r="G65" s="48">
        <v>782</v>
      </c>
      <c r="H65" s="48">
        <v>817</v>
      </c>
      <c r="I65" s="48">
        <v>856</v>
      </c>
      <c r="J65" s="48">
        <v>706</v>
      </c>
      <c r="K65" s="48">
        <v>419</v>
      </c>
      <c r="L65" s="48">
        <v>465</v>
      </c>
      <c r="M65" s="48">
        <v>291</v>
      </c>
      <c r="N65" s="48">
        <v>352</v>
      </c>
      <c r="O65" s="48">
        <v>444</v>
      </c>
      <c r="P65" s="48">
        <v>928</v>
      </c>
      <c r="Q65" s="48">
        <v>762</v>
      </c>
      <c r="R65" s="48">
        <v>1107</v>
      </c>
      <c r="S65" s="48">
        <v>1285</v>
      </c>
      <c r="T65" s="47">
        <v>1285</v>
      </c>
      <c r="U65" s="48">
        <v>1065</v>
      </c>
      <c r="V65" s="59">
        <v>1192</v>
      </c>
    </row>
    <row r="66" spans="1:22" s="44" customFormat="1" x14ac:dyDescent="0.2">
      <c r="A66" s="386" t="s">
        <v>146</v>
      </c>
      <c r="B66" s="387" t="s">
        <v>77</v>
      </c>
      <c r="C66" s="63">
        <v>5.0999999999999996</v>
      </c>
      <c r="D66" s="64">
        <v>5.0999999999999996</v>
      </c>
      <c r="E66" s="64">
        <v>4.8</v>
      </c>
      <c r="F66" s="64">
        <v>5.7</v>
      </c>
      <c r="G66" s="64">
        <v>3.9</v>
      </c>
      <c r="H66" s="64">
        <v>6.4</v>
      </c>
      <c r="I66" s="64">
        <v>7.5</v>
      </c>
      <c r="J66" s="64">
        <v>8.3000000000000007</v>
      </c>
      <c r="K66" s="64">
        <v>9</v>
      </c>
      <c r="L66" s="64">
        <v>7.7</v>
      </c>
      <c r="M66" s="64" t="s">
        <v>2</v>
      </c>
      <c r="N66" s="64">
        <v>7.2</v>
      </c>
      <c r="O66" s="65">
        <v>5.7</v>
      </c>
      <c r="P66" s="64">
        <v>6.7</v>
      </c>
      <c r="Q66" s="64">
        <v>5.1780104712041881</v>
      </c>
      <c r="R66" s="65">
        <v>4.9487418452935694</v>
      </c>
      <c r="S66" s="65">
        <v>4.4892307692307689</v>
      </c>
      <c r="T66" s="66">
        <v>4.4892307692307689</v>
      </c>
      <c r="U66" s="65">
        <v>4.9421009098428454</v>
      </c>
      <c r="V66" s="67">
        <v>5.0999999999999996</v>
      </c>
    </row>
    <row r="67" spans="1:22" s="44" customFormat="1" ht="15" x14ac:dyDescent="0.2">
      <c r="A67" s="39" t="s">
        <v>156</v>
      </c>
      <c r="B67" s="68"/>
      <c r="C67" s="69"/>
      <c r="D67" s="70"/>
      <c r="E67" s="70"/>
      <c r="F67" s="70"/>
      <c r="G67" s="70"/>
      <c r="H67" s="70"/>
      <c r="I67" s="70"/>
      <c r="J67" s="70"/>
      <c r="K67" s="70"/>
      <c r="L67" s="70"/>
      <c r="M67" s="70"/>
      <c r="N67" s="70"/>
      <c r="O67" s="40"/>
      <c r="P67" s="70"/>
      <c r="Q67" s="70"/>
      <c r="R67" s="40"/>
      <c r="S67" s="40"/>
      <c r="T67" s="41"/>
      <c r="U67" s="40"/>
      <c r="V67" s="42"/>
    </row>
    <row r="68" spans="1:22" s="44" customFormat="1" x14ac:dyDescent="0.2">
      <c r="A68" s="45" t="s">
        <v>78</v>
      </c>
      <c r="B68" s="88"/>
      <c r="C68" s="47">
        <v>44</v>
      </c>
      <c r="D68" s="48">
        <v>1684</v>
      </c>
      <c r="E68" s="48">
        <v>1730</v>
      </c>
      <c r="F68" s="48">
        <v>1271</v>
      </c>
      <c r="G68" s="48">
        <v>1031</v>
      </c>
      <c r="H68" s="48">
        <v>897</v>
      </c>
      <c r="I68" s="48">
        <v>850</v>
      </c>
      <c r="J68" s="48">
        <v>724</v>
      </c>
      <c r="K68" s="48">
        <v>444</v>
      </c>
      <c r="L68" s="48">
        <v>518</v>
      </c>
      <c r="M68" s="48">
        <v>312</v>
      </c>
      <c r="N68" s="48">
        <v>393</v>
      </c>
      <c r="O68" s="49">
        <v>507</v>
      </c>
      <c r="P68" s="48">
        <v>994</v>
      </c>
      <c r="Q68" s="48">
        <v>787</v>
      </c>
      <c r="R68" s="49">
        <v>1128</v>
      </c>
      <c r="S68" s="49">
        <v>1330</v>
      </c>
      <c r="T68" s="50">
        <v>1330</v>
      </c>
      <c r="U68" s="49">
        <v>1273</v>
      </c>
      <c r="V68" s="51">
        <v>1348</v>
      </c>
    </row>
    <row r="69" spans="1:22" s="44" customFormat="1" x14ac:dyDescent="0.2">
      <c r="A69" s="392" t="s">
        <v>0</v>
      </c>
      <c r="B69" s="71" t="s">
        <v>5</v>
      </c>
      <c r="C69" s="53">
        <v>32</v>
      </c>
      <c r="D69" s="54">
        <v>298</v>
      </c>
      <c r="E69" s="54">
        <v>354</v>
      </c>
      <c r="F69" s="54">
        <v>322</v>
      </c>
      <c r="G69" s="54">
        <v>194</v>
      </c>
      <c r="H69" s="54">
        <v>253</v>
      </c>
      <c r="I69" s="54">
        <v>260</v>
      </c>
      <c r="J69" s="54">
        <v>207</v>
      </c>
      <c r="K69" s="54">
        <v>123</v>
      </c>
      <c r="L69" s="54">
        <v>152</v>
      </c>
      <c r="M69" s="54">
        <v>137</v>
      </c>
      <c r="N69" s="54">
        <v>117</v>
      </c>
      <c r="O69" s="54">
        <v>144</v>
      </c>
      <c r="P69" s="54">
        <v>314</v>
      </c>
      <c r="Q69" s="54">
        <v>252</v>
      </c>
      <c r="R69" s="54">
        <v>305</v>
      </c>
      <c r="S69" s="54">
        <v>378</v>
      </c>
      <c r="T69" s="72">
        <v>378</v>
      </c>
      <c r="U69" s="54">
        <v>330</v>
      </c>
      <c r="V69" s="73">
        <v>347</v>
      </c>
    </row>
    <row r="70" spans="1:22" s="44" customFormat="1" x14ac:dyDescent="0.2">
      <c r="A70" s="392"/>
      <c r="B70" s="74" t="s">
        <v>6</v>
      </c>
      <c r="C70" s="53">
        <v>13</v>
      </c>
      <c r="D70" s="54">
        <v>901</v>
      </c>
      <c r="E70" s="54">
        <v>984</v>
      </c>
      <c r="F70" s="54">
        <v>911</v>
      </c>
      <c r="G70" s="54">
        <v>583</v>
      </c>
      <c r="H70" s="54">
        <v>535</v>
      </c>
      <c r="I70" s="54">
        <v>526</v>
      </c>
      <c r="J70" s="54">
        <v>431</v>
      </c>
      <c r="K70" s="54">
        <v>307</v>
      </c>
      <c r="L70" s="54">
        <v>305</v>
      </c>
      <c r="M70" s="54">
        <v>163</v>
      </c>
      <c r="N70" s="54">
        <v>226</v>
      </c>
      <c r="O70" s="54">
        <v>303</v>
      </c>
      <c r="P70" s="54">
        <v>621</v>
      </c>
      <c r="Q70" s="54">
        <v>512</v>
      </c>
      <c r="R70" s="54">
        <v>768</v>
      </c>
      <c r="S70" s="54">
        <v>922</v>
      </c>
      <c r="T70" s="72">
        <v>922</v>
      </c>
      <c r="U70" s="54">
        <v>879</v>
      </c>
      <c r="V70" s="73">
        <v>8.65</v>
      </c>
    </row>
    <row r="71" spans="1:22" s="44" customFormat="1" x14ac:dyDescent="0.2">
      <c r="A71" s="392"/>
      <c r="B71" s="75" t="s">
        <v>1</v>
      </c>
      <c r="C71" s="47">
        <v>45</v>
      </c>
      <c r="D71" s="48">
        <v>1199</v>
      </c>
      <c r="E71" s="48">
        <v>1338</v>
      </c>
      <c r="F71" s="48">
        <v>1233</v>
      </c>
      <c r="G71" s="48">
        <v>777</v>
      </c>
      <c r="H71" s="48">
        <v>788</v>
      </c>
      <c r="I71" s="48">
        <v>786</v>
      </c>
      <c r="J71" s="48">
        <v>638</v>
      </c>
      <c r="K71" s="48">
        <v>430</v>
      </c>
      <c r="L71" s="48">
        <v>457</v>
      </c>
      <c r="M71" s="48">
        <v>300</v>
      </c>
      <c r="N71" s="48">
        <v>343</v>
      </c>
      <c r="O71" s="48">
        <v>447</v>
      </c>
      <c r="P71" s="48">
        <v>935</v>
      </c>
      <c r="Q71" s="48">
        <v>764</v>
      </c>
      <c r="R71" s="48">
        <v>1073</v>
      </c>
      <c r="S71" s="48">
        <v>1300</v>
      </c>
      <c r="T71" s="47">
        <v>1300</v>
      </c>
      <c r="U71" s="48">
        <v>1209</v>
      </c>
      <c r="V71" s="59">
        <v>1212</v>
      </c>
    </row>
    <row r="72" spans="1:22" s="44" customFormat="1" x14ac:dyDescent="0.2">
      <c r="A72" s="385" t="s">
        <v>74</v>
      </c>
      <c r="B72" s="71" t="s">
        <v>5</v>
      </c>
      <c r="C72" s="53">
        <v>32</v>
      </c>
      <c r="D72" s="55">
        <v>339</v>
      </c>
      <c r="E72" s="55">
        <v>387</v>
      </c>
      <c r="F72" s="55">
        <v>320</v>
      </c>
      <c r="G72" s="55">
        <v>192</v>
      </c>
      <c r="H72" s="55">
        <v>242</v>
      </c>
      <c r="I72" s="55">
        <v>265</v>
      </c>
      <c r="J72" s="55">
        <v>223</v>
      </c>
      <c r="K72" s="55">
        <v>119</v>
      </c>
      <c r="L72" s="55">
        <v>163</v>
      </c>
      <c r="M72" s="55">
        <v>130</v>
      </c>
      <c r="N72" s="55">
        <v>125</v>
      </c>
      <c r="O72" s="54">
        <v>144</v>
      </c>
      <c r="P72" s="54">
        <v>304</v>
      </c>
      <c r="Q72" s="54">
        <v>251</v>
      </c>
      <c r="R72" s="54">
        <v>326</v>
      </c>
      <c r="S72" s="54">
        <v>373</v>
      </c>
      <c r="T72" s="72">
        <v>373</v>
      </c>
      <c r="U72" s="54">
        <v>325</v>
      </c>
      <c r="V72" s="73">
        <v>332</v>
      </c>
    </row>
    <row r="73" spans="1:22" s="44" customFormat="1" x14ac:dyDescent="0.2">
      <c r="A73" s="385"/>
      <c r="B73" s="74" t="s">
        <v>6</v>
      </c>
      <c r="C73" s="53">
        <v>13</v>
      </c>
      <c r="D73" s="55">
        <v>1115</v>
      </c>
      <c r="E73" s="55">
        <v>1145</v>
      </c>
      <c r="F73" s="55">
        <v>935</v>
      </c>
      <c r="G73" s="55">
        <v>590</v>
      </c>
      <c r="H73" s="55">
        <v>575</v>
      </c>
      <c r="I73" s="55">
        <v>591</v>
      </c>
      <c r="J73" s="55">
        <v>483</v>
      </c>
      <c r="K73" s="55">
        <v>300</v>
      </c>
      <c r="L73" s="55">
        <v>302</v>
      </c>
      <c r="M73" s="55">
        <v>159</v>
      </c>
      <c r="N73" s="55">
        <v>227</v>
      </c>
      <c r="O73" s="54">
        <v>300</v>
      </c>
      <c r="P73" s="54">
        <v>624</v>
      </c>
      <c r="Q73" s="54">
        <v>511</v>
      </c>
      <c r="R73" s="54">
        <v>781</v>
      </c>
      <c r="S73" s="54">
        <v>912</v>
      </c>
      <c r="T73" s="72">
        <v>912</v>
      </c>
      <c r="U73" s="54">
        <v>740</v>
      </c>
      <c r="V73" s="73">
        <v>8.6</v>
      </c>
    </row>
    <row r="74" spans="1:22" s="44" customFormat="1" x14ac:dyDescent="0.2">
      <c r="A74" s="385"/>
      <c r="B74" s="75" t="s">
        <v>1</v>
      </c>
      <c r="C74" s="47">
        <v>45</v>
      </c>
      <c r="D74" s="48">
        <v>1454</v>
      </c>
      <c r="E74" s="48">
        <v>1532</v>
      </c>
      <c r="F74" s="48">
        <v>1255</v>
      </c>
      <c r="G74" s="48">
        <v>782</v>
      </c>
      <c r="H74" s="48">
        <v>817</v>
      </c>
      <c r="I74" s="48">
        <v>856</v>
      </c>
      <c r="J74" s="48">
        <v>706</v>
      </c>
      <c r="K74" s="48">
        <v>419</v>
      </c>
      <c r="L74" s="48">
        <v>465</v>
      </c>
      <c r="M74" s="48">
        <v>289</v>
      </c>
      <c r="N74" s="48">
        <v>352</v>
      </c>
      <c r="O74" s="48">
        <v>444</v>
      </c>
      <c r="P74" s="48">
        <v>928</v>
      </c>
      <c r="Q74" s="48">
        <v>762</v>
      </c>
      <c r="R74" s="48">
        <v>1107</v>
      </c>
      <c r="S74" s="48">
        <v>1285</v>
      </c>
      <c r="T74" s="47">
        <v>1285</v>
      </c>
      <c r="U74" s="48">
        <v>1065</v>
      </c>
      <c r="V74" s="59">
        <v>1192</v>
      </c>
    </row>
    <row r="75" spans="1:22" s="44" customFormat="1" x14ac:dyDescent="0.2">
      <c r="A75" s="386" t="s">
        <v>146</v>
      </c>
      <c r="B75" s="387" t="s">
        <v>77</v>
      </c>
      <c r="C75" s="63">
        <v>5.0999999999999996</v>
      </c>
      <c r="D75" s="64">
        <v>5.0999999999999996</v>
      </c>
      <c r="E75" s="64">
        <v>4.8</v>
      </c>
      <c r="F75" s="64">
        <v>5.7</v>
      </c>
      <c r="G75" s="64">
        <v>3.9</v>
      </c>
      <c r="H75" s="64">
        <v>6.4</v>
      </c>
      <c r="I75" s="64">
        <v>7.5</v>
      </c>
      <c r="J75" s="64">
        <v>8.3000000000000007</v>
      </c>
      <c r="K75" s="64">
        <v>9</v>
      </c>
      <c r="L75" s="64">
        <v>7.7</v>
      </c>
      <c r="M75" s="64">
        <v>10.199999999999999</v>
      </c>
      <c r="N75" s="64">
        <v>7.2</v>
      </c>
      <c r="O75" s="65">
        <v>5.7</v>
      </c>
      <c r="P75" s="64">
        <v>6.7</v>
      </c>
      <c r="Q75" s="64">
        <v>5.1780104712041881</v>
      </c>
      <c r="R75" s="65">
        <v>4.9487418452935694</v>
      </c>
      <c r="S75" s="65">
        <v>4.4892307692307689</v>
      </c>
      <c r="T75" s="66">
        <v>4.4892307692307689</v>
      </c>
      <c r="U75" s="65">
        <v>4.9421009098428454</v>
      </c>
      <c r="V75" s="67">
        <v>5.0999999999999996</v>
      </c>
    </row>
    <row r="76" spans="1:22" s="44" customFormat="1" ht="15" x14ac:dyDescent="0.2">
      <c r="A76" s="39" t="s">
        <v>157</v>
      </c>
      <c r="B76" s="68"/>
      <c r="C76" s="69"/>
      <c r="D76" s="70"/>
      <c r="E76" s="70"/>
      <c r="F76" s="70"/>
      <c r="G76" s="70"/>
      <c r="H76" s="70"/>
      <c r="I76" s="70"/>
      <c r="J76" s="70"/>
      <c r="K76" s="70"/>
      <c r="L76" s="70"/>
      <c r="M76" s="70"/>
      <c r="N76" s="70"/>
      <c r="O76" s="40"/>
      <c r="P76" s="70"/>
      <c r="Q76" s="70"/>
      <c r="R76" s="40"/>
      <c r="S76" s="40"/>
      <c r="T76" s="41"/>
      <c r="U76" s="40"/>
      <c r="V76" s="42"/>
    </row>
    <row r="77" spans="1:22" s="44" customFormat="1" x14ac:dyDescent="0.2">
      <c r="A77" s="45" t="s">
        <v>19</v>
      </c>
      <c r="B77" s="88"/>
      <c r="C77" s="47" t="s">
        <v>79</v>
      </c>
      <c r="D77" s="48">
        <v>2899</v>
      </c>
      <c r="E77" s="48">
        <v>2058</v>
      </c>
      <c r="F77" s="48">
        <v>2908</v>
      </c>
      <c r="G77" s="48">
        <v>2878</v>
      </c>
      <c r="H77" s="48">
        <v>194</v>
      </c>
      <c r="I77" s="48">
        <v>616</v>
      </c>
      <c r="J77" s="48">
        <v>1884</v>
      </c>
      <c r="K77" s="48">
        <v>1114</v>
      </c>
      <c r="L77" s="48">
        <v>1243</v>
      </c>
      <c r="M77" s="48">
        <v>1168</v>
      </c>
      <c r="N77" s="48">
        <v>1118</v>
      </c>
      <c r="O77" s="49">
        <v>1049</v>
      </c>
      <c r="P77" s="48">
        <v>1225</v>
      </c>
      <c r="Q77" s="48">
        <v>566</v>
      </c>
      <c r="R77" s="49">
        <v>973</v>
      </c>
      <c r="S77" s="49">
        <v>1240</v>
      </c>
      <c r="T77" s="50">
        <v>1240</v>
      </c>
      <c r="U77" s="49">
        <v>769</v>
      </c>
      <c r="V77" s="51">
        <v>173</v>
      </c>
    </row>
    <row r="78" spans="1:22" s="44" customFormat="1" x14ac:dyDescent="0.2">
      <c r="A78" s="392" t="s">
        <v>0</v>
      </c>
      <c r="B78" s="71" t="s">
        <v>5</v>
      </c>
      <c r="C78" s="53" t="s">
        <v>79</v>
      </c>
      <c r="D78" s="54">
        <v>1111</v>
      </c>
      <c r="E78" s="54">
        <v>550</v>
      </c>
      <c r="F78" s="54">
        <v>263</v>
      </c>
      <c r="G78" s="54">
        <v>793</v>
      </c>
      <c r="H78" s="54">
        <v>88</v>
      </c>
      <c r="I78" s="54">
        <v>217</v>
      </c>
      <c r="J78" s="55" t="s">
        <v>2</v>
      </c>
      <c r="K78" s="55" t="s">
        <v>2</v>
      </c>
      <c r="L78" s="54">
        <v>443</v>
      </c>
      <c r="M78" s="55" t="s">
        <v>2</v>
      </c>
      <c r="N78" s="55" t="s">
        <v>2</v>
      </c>
      <c r="O78" s="55" t="s">
        <v>2</v>
      </c>
      <c r="P78" s="55" t="s">
        <v>2</v>
      </c>
      <c r="Q78" s="55">
        <v>138</v>
      </c>
      <c r="R78" s="55" t="s">
        <v>2</v>
      </c>
      <c r="S78" s="55">
        <v>628.03356826601612</v>
      </c>
      <c r="T78" s="53">
        <v>628.03356826601612</v>
      </c>
      <c r="U78" s="55">
        <v>422.33333333333331</v>
      </c>
      <c r="V78" s="56">
        <f>128+46</f>
        <v>174</v>
      </c>
    </row>
    <row r="79" spans="1:22" s="44" customFormat="1" x14ac:dyDescent="0.2">
      <c r="A79" s="392"/>
      <c r="B79" s="74" t="s">
        <v>6</v>
      </c>
      <c r="C79" s="53" t="s">
        <v>79</v>
      </c>
      <c r="D79" s="54">
        <v>3328</v>
      </c>
      <c r="E79" s="54">
        <v>1767</v>
      </c>
      <c r="F79" s="54">
        <v>2554</v>
      </c>
      <c r="G79" s="54">
        <v>1779</v>
      </c>
      <c r="H79" s="54">
        <v>135</v>
      </c>
      <c r="I79" s="54">
        <v>652</v>
      </c>
      <c r="J79" s="55" t="s">
        <v>2</v>
      </c>
      <c r="K79" s="55" t="s">
        <v>2</v>
      </c>
      <c r="L79" s="54">
        <v>1580</v>
      </c>
      <c r="M79" s="55" t="s">
        <v>2</v>
      </c>
      <c r="N79" s="55" t="s">
        <v>2</v>
      </c>
      <c r="O79" s="55" t="s">
        <v>2</v>
      </c>
      <c r="P79" s="55" t="s">
        <v>2</v>
      </c>
      <c r="Q79" s="55">
        <v>56</v>
      </c>
      <c r="R79" s="55" t="s">
        <v>2</v>
      </c>
      <c r="S79" s="55">
        <v>2631.8319779524713</v>
      </c>
      <c r="T79" s="53">
        <v>2631.8319779524713</v>
      </c>
      <c r="U79" s="55">
        <v>1049.6666666666667</v>
      </c>
      <c r="V79" s="56">
        <v>175</v>
      </c>
    </row>
    <row r="80" spans="1:22" s="44" customFormat="1" x14ac:dyDescent="0.2">
      <c r="A80" s="392"/>
      <c r="B80" s="75" t="s">
        <v>1</v>
      </c>
      <c r="C80" s="47" t="s">
        <v>79</v>
      </c>
      <c r="D80" s="48">
        <v>4439</v>
      </c>
      <c r="E80" s="48">
        <v>2317</v>
      </c>
      <c r="F80" s="48">
        <v>2817</v>
      </c>
      <c r="G80" s="48">
        <v>2572</v>
      </c>
      <c r="H80" s="48">
        <v>223</v>
      </c>
      <c r="I80" s="48">
        <v>869</v>
      </c>
      <c r="J80" s="48" t="s">
        <v>2</v>
      </c>
      <c r="K80" s="48" t="s">
        <v>2</v>
      </c>
      <c r="L80" s="48">
        <v>2023</v>
      </c>
      <c r="M80" s="48" t="s">
        <v>2</v>
      </c>
      <c r="N80" s="48" t="s">
        <v>2</v>
      </c>
      <c r="O80" s="48" t="s">
        <v>2</v>
      </c>
      <c r="P80" s="48" t="s">
        <v>2</v>
      </c>
      <c r="Q80" s="48">
        <v>194</v>
      </c>
      <c r="R80" s="48" t="s">
        <v>2</v>
      </c>
      <c r="S80" s="48">
        <v>3259.8655462184875</v>
      </c>
      <c r="T80" s="47">
        <v>3259.8655462184875</v>
      </c>
      <c r="U80" s="48">
        <v>1472</v>
      </c>
      <c r="V80" s="59">
        <f>V78+V79</f>
        <v>349</v>
      </c>
    </row>
    <row r="81" spans="1:22" s="44" customFormat="1" x14ac:dyDescent="0.2">
      <c r="A81" s="385" t="s">
        <v>74</v>
      </c>
      <c r="B81" s="71" t="s">
        <v>5</v>
      </c>
      <c r="C81" s="53" t="s">
        <v>79</v>
      </c>
      <c r="D81" s="55" t="s">
        <v>2</v>
      </c>
      <c r="E81" s="55" t="s">
        <v>2</v>
      </c>
      <c r="F81" s="55">
        <v>251</v>
      </c>
      <c r="G81" s="55">
        <v>949</v>
      </c>
      <c r="H81" s="55">
        <v>88</v>
      </c>
      <c r="I81" s="55">
        <v>193</v>
      </c>
      <c r="J81" s="55" t="s">
        <v>2</v>
      </c>
      <c r="K81" s="55" t="s">
        <v>2</v>
      </c>
      <c r="L81" s="55">
        <v>366</v>
      </c>
      <c r="M81" s="55" t="s">
        <v>2</v>
      </c>
      <c r="N81" s="55" t="s">
        <v>2</v>
      </c>
      <c r="O81" s="55" t="s">
        <v>2</v>
      </c>
      <c r="P81" s="55" t="s">
        <v>2</v>
      </c>
      <c r="Q81" s="55">
        <v>133</v>
      </c>
      <c r="R81" s="55" t="s">
        <v>2</v>
      </c>
      <c r="S81" s="55">
        <v>383.86694677871145</v>
      </c>
      <c r="T81" s="53">
        <v>383.86694677871145</v>
      </c>
      <c r="U81" s="55">
        <v>217.33333333333331</v>
      </c>
      <c r="V81" s="56">
        <f>128+46</f>
        <v>174</v>
      </c>
    </row>
    <row r="82" spans="1:22" s="44" customFormat="1" x14ac:dyDescent="0.2">
      <c r="A82" s="385"/>
      <c r="B82" s="74" t="s">
        <v>6</v>
      </c>
      <c r="C82" s="53" t="s">
        <v>79</v>
      </c>
      <c r="D82" s="55" t="s">
        <v>2</v>
      </c>
      <c r="E82" s="55" t="s">
        <v>2</v>
      </c>
      <c r="F82" s="55">
        <v>2849</v>
      </c>
      <c r="G82" s="55">
        <v>2119</v>
      </c>
      <c r="H82" s="55">
        <v>135</v>
      </c>
      <c r="I82" s="55">
        <v>487</v>
      </c>
      <c r="J82" s="55" t="s">
        <v>2</v>
      </c>
      <c r="K82" s="55" t="s">
        <v>2</v>
      </c>
      <c r="L82" s="55">
        <v>1035</v>
      </c>
      <c r="M82" s="55" t="s">
        <v>2</v>
      </c>
      <c r="N82" s="55" t="s">
        <v>2</v>
      </c>
      <c r="O82" s="55" t="s">
        <v>2</v>
      </c>
      <c r="P82" s="55" t="s">
        <v>2</v>
      </c>
      <c r="Q82" s="55">
        <v>51</v>
      </c>
      <c r="R82" s="55" t="s">
        <v>2</v>
      </c>
      <c r="S82" s="55">
        <v>1189.5112044817927</v>
      </c>
      <c r="T82" s="53">
        <v>1189.5112044817927</v>
      </c>
      <c r="U82" s="55">
        <v>699.66666666666674</v>
      </c>
      <c r="V82" s="56">
        <v>175</v>
      </c>
    </row>
    <row r="83" spans="1:22" s="44" customFormat="1" x14ac:dyDescent="0.2">
      <c r="A83" s="385"/>
      <c r="B83" s="75" t="s">
        <v>1</v>
      </c>
      <c r="C83" s="47" t="s">
        <v>79</v>
      </c>
      <c r="D83" s="48">
        <v>3532</v>
      </c>
      <c r="E83" s="48">
        <v>2685</v>
      </c>
      <c r="F83" s="48">
        <v>3100</v>
      </c>
      <c r="G83" s="48">
        <v>3068</v>
      </c>
      <c r="H83" s="48">
        <v>223</v>
      </c>
      <c r="I83" s="48">
        <v>680</v>
      </c>
      <c r="J83" s="48">
        <v>2048</v>
      </c>
      <c r="K83" s="48">
        <v>1225</v>
      </c>
      <c r="L83" s="48">
        <v>1401</v>
      </c>
      <c r="M83" s="48">
        <v>1411</v>
      </c>
      <c r="N83" s="48">
        <v>1082</v>
      </c>
      <c r="O83" s="48">
        <v>789</v>
      </c>
      <c r="P83" s="48">
        <v>1204</v>
      </c>
      <c r="Q83" s="48">
        <v>566</v>
      </c>
      <c r="R83" s="48">
        <v>1085</v>
      </c>
      <c r="S83" s="48">
        <v>1573.3781512605042</v>
      </c>
      <c r="T83" s="47">
        <v>1573.3781512605042</v>
      </c>
      <c r="U83" s="48">
        <v>917</v>
      </c>
      <c r="V83" s="59">
        <f>V81+V82</f>
        <v>349</v>
      </c>
    </row>
    <row r="84" spans="1:22" s="44" customFormat="1" x14ac:dyDescent="0.2">
      <c r="A84" s="386" t="s">
        <v>146</v>
      </c>
      <c r="B84" s="387" t="s">
        <v>77</v>
      </c>
      <c r="C84" s="77" t="s">
        <v>79</v>
      </c>
      <c r="D84" s="64">
        <v>6.8</v>
      </c>
      <c r="E84" s="64">
        <v>4.8</v>
      </c>
      <c r="F84" s="64">
        <v>8.6</v>
      </c>
      <c r="G84" s="64">
        <v>7.8</v>
      </c>
      <c r="H84" s="64">
        <v>1.1000000000000001</v>
      </c>
      <c r="I84" s="64">
        <v>16.8</v>
      </c>
      <c r="J84" s="64" t="s">
        <v>2</v>
      </c>
      <c r="K84" s="64" t="s">
        <v>2</v>
      </c>
      <c r="L84" s="64" t="s">
        <v>2</v>
      </c>
      <c r="M84" s="64" t="s">
        <v>2</v>
      </c>
      <c r="N84" s="65" t="s">
        <v>2</v>
      </c>
      <c r="O84" s="65" t="s">
        <v>2</v>
      </c>
      <c r="P84" s="65" t="s">
        <v>2</v>
      </c>
      <c r="Q84" s="65" t="s">
        <v>2</v>
      </c>
      <c r="R84" s="65" t="s">
        <v>2</v>
      </c>
      <c r="S84" s="65">
        <v>10.187727933957758</v>
      </c>
      <c r="T84" s="66">
        <v>10.187727933957758</v>
      </c>
      <c r="U84" s="65">
        <v>17.492302938051651</v>
      </c>
      <c r="V84" s="67">
        <v>11.9</v>
      </c>
    </row>
    <row r="85" spans="1:22" s="44" customFormat="1" ht="15" x14ac:dyDescent="0.2">
      <c r="A85" s="39" t="s">
        <v>158</v>
      </c>
      <c r="B85" s="68"/>
      <c r="C85" s="69"/>
      <c r="D85" s="70"/>
      <c r="E85" s="70"/>
      <c r="F85" s="70"/>
      <c r="G85" s="70"/>
      <c r="H85" s="70"/>
      <c r="I85" s="70"/>
      <c r="J85" s="70"/>
      <c r="K85" s="70"/>
      <c r="L85" s="70"/>
      <c r="M85" s="70"/>
      <c r="N85" s="76"/>
      <c r="O85" s="40"/>
      <c r="P85" s="70"/>
      <c r="Q85" s="70"/>
      <c r="R85" s="40"/>
      <c r="S85" s="40"/>
      <c r="T85" s="41"/>
      <c r="U85" s="40"/>
      <c r="V85" s="42"/>
    </row>
    <row r="86" spans="1:22" s="44" customFormat="1" x14ac:dyDescent="0.2">
      <c r="A86" s="45" t="s">
        <v>19</v>
      </c>
      <c r="B86" s="88"/>
      <c r="C86" s="47" t="s">
        <v>79</v>
      </c>
      <c r="D86" s="48">
        <v>2899</v>
      </c>
      <c r="E86" s="48">
        <v>2058</v>
      </c>
      <c r="F86" s="48">
        <v>2908</v>
      </c>
      <c r="G86" s="48">
        <v>2878</v>
      </c>
      <c r="H86" s="48">
        <v>194</v>
      </c>
      <c r="I86" s="48">
        <v>616</v>
      </c>
      <c r="J86" s="48">
        <v>1075</v>
      </c>
      <c r="K86" s="48">
        <v>1056</v>
      </c>
      <c r="L86" s="48">
        <v>1243</v>
      </c>
      <c r="M86" s="48">
        <v>867</v>
      </c>
      <c r="N86" s="48">
        <v>638</v>
      </c>
      <c r="O86" s="49">
        <v>524</v>
      </c>
      <c r="P86" s="48">
        <v>743</v>
      </c>
      <c r="Q86" s="48">
        <v>184</v>
      </c>
      <c r="R86" s="49">
        <v>612</v>
      </c>
      <c r="S86" s="49">
        <v>1240</v>
      </c>
      <c r="T86" s="50">
        <v>1240</v>
      </c>
      <c r="U86" s="49">
        <v>769</v>
      </c>
      <c r="V86" s="51">
        <v>173</v>
      </c>
    </row>
    <row r="87" spans="1:22" s="44" customFormat="1" x14ac:dyDescent="0.2">
      <c r="A87" s="392" t="s">
        <v>0</v>
      </c>
      <c r="B87" s="71" t="s">
        <v>5</v>
      </c>
      <c r="C87" s="53" t="s">
        <v>79</v>
      </c>
      <c r="D87" s="54">
        <v>1111</v>
      </c>
      <c r="E87" s="54">
        <v>550</v>
      </c>
      <c r="F87" s="54">
        <v>263</v>
      </c>
      <c r="G87" s="54">
        <v>793</v>
      </c>
      <c r="H87" s="54">
        <v>88</v>
      </c>
      <c r="I87" s="54">
        <v>217</v>
      </c>
      <c r="J87" s="54">
        <v>640</v>
      </c>
      <c r="K87" s="54">
        <v>400</v>
      </c>
      <c r="L87" s="54">
        <v>443</v>
      </c>
      <c r="M87" s="54">
        <v>471</v>
      </c>
      <c r="N87" s="54">
        <v>206</v>
      </c>
      <c r="O87" s="54">
        <v>49</v>
      </c>
      <c r="P87" s="54">
        <v>110</v>
      </c>
      <c r="Q87" s="54">
        <v>138</v>
      </c>
      <c r="R87" s="54">
        <v>270</v>
      </c>
      <c r="S87" s="54">
        <v>628.03356826601612</v>
      </c>
      <c r="T87" s="72">
        <v>628.03356826601612</v>
      </c>
      <c r="U87" s="54">
        <v>422.33333333333331</v>
      </c>
      <c r="V87" s="73">
        <f>128+46</f>
        <v>174</v>
      </c>
    </row>
    <row r="88" spans="1:22" s="44" customFormat="1" x14ac:dyDescent="0.2">
      <c r="A88" s="392"/>
      <c r="B88" s="74" t="s">
        <v>6</v>
      </c>
      <c r="C88" s="53" t="s">
        <v>79</v>
      </c>
      <c r="D88" s="54">
        <v>3328</v>
      </c>
      <c r="E88" s="54">
        <v>1767</v>
      </c>
      <c r="F88" s="54">
        <v>2554</v>
      </c>
      <c r="G88" s="54">
        <v>1779</v>
      </c>
      <c r="H88" s="54">
        <v>135</v>
      </c>
      <c r="I88" s="54">
        <v>652</v>
      </c>
      <c r="J88" s="54">
        <v>1364</v>
      </c>
      <c r="K88" s="54">
        <v>1139</v>
      </c>
      <c r="L88" s="54">
        <v>1580</v>
      </c>
      <c r="M88" s="54">
        <v>652</v>
      </c>
      <c r="N88" s="54">
        <v>1288</v>
      </c>
      <c r="O88" s="54">
        <v>239</v>
      </c>
      <c r="P88" s="54">
        <v>429</v>
      </c>
      <c r="Q88" s="54">
        <v>56</v>
      </c>
      <c r="R88" s="54">
        <v>518</v>
      </c>
      <c r="S88" s="54">
        <v>2631.8319779524713</v>
      </c>
      <c r="T88" s="72">
        <v>2631.8319779524713</v>
      </c>
      <c r="U88" s="54">
        <v>1049.6666666666667</v>
      </c>
      <c r="V88" s="73">
        <v>175</v>
      </c>
    </row>
    <row r="89" spans="1:22" s="44" customFormat="1" x14ac:dyDescent="0.2">
      <c r="A89" s="392"/>
      <c r="B89" s="75" t="s">
        <v>1</v>
      </c>
      <c r="C89" s="47" t="s">
        <v>79</v>
      </c>
      <c r="D89" s="48">
        <v>4439</v>
      </c>
      <c r="E89" s="48">
        <v>2317</v>
      </c>
      <c r="F89" s="48">
        <v>2817</v>
      </c>
      <c r="G89" s="48">
        <v>2572</v>
      </c>
      <c r="H89" s="48">
        <v>223</v>
      </c>
      <c r="I89" s="48">
        <v>869</v>
      </c>
      <c r="J89" s="48">
        <v>2004</v>
      </c>
      <c r="K89" s="48">
        <v>1539</v>
      </c>
      <c r="L89" s="48">
        <v>2023</v>
      </c>
      <c r="M89" s="48">
        <v>1123</v>
      </c>
      <c r="N89" s="48">
        <v>1494</v>
      </c>
      <c r="O89" s="48">
        <v>288</v>
      </c>
      <c r="P89" s="48">
        <v>539</v>
      </c>
      <c r="Q89" s="48">
        <v>194</v>
      </c>
      <c r="R89" s="48">
        <v>788</v>
      </c>
      <c r="S89" s="48">
        <v>3259.8655462184875</v>
      </c>
      <c r="T89" s="47">
        <v>3259.8655462184875</v>
      </c>
      <c r="U89" s="48">
        <v>1472</v>
      </c>
      <c r="V89" s="59">
        <f>V87+V88</f>
        <v>349</v>
      </c>
    </row>
    <row r="90" spans="1:22" s="44" customFormat="1" x14ac:dyDescent="0.2">
      <c r="A90" s="385" t="s">
        <v>74</v>
      </c>
      <c r="B90" s="71" t="s">
        <v>5</v>
      </c>
      <c r="C90" s="53" t="s">
        <v>79</v>
      </c>
      <c r="D90" s="55" t="s">
        <v>2</v>
      </c>
      <c r="E90" s="55" t="s">
        <v>2</v>
      </c>
      <c r="F90" s="55">
        <v>251</v>
      </c>
      <c r="G90" s="55">
        <v>949</v>
      </c>
      <c r="H90" s="55">
        <v>88</v>
      </c>
      <c r="I90" s="55">
        <v>193</v>
      </c>
      <c r="J90" s="55">
        <v>359</v>
      </c>
      <c r="K90" s="55">
        <v>330</v>
      </c>
      <c r="L90" s="55">
        <v>366</v>
      </c>
      <c r="M90" s="55">
        <v>468</v>
      </c>
      <c r="N90" s="55">
        <v>113</v>
      </c>
      <c r="O90" s="54">
        <v>51</v>
      </c>
      <c r="P90" s="54">
        <v>149</v>
      </c>
      <c r="Q90" s="54">
        <v>133</v>
      </c>
      <c r="R90" s="54">
        <v>261</v>
      </c>
      <c r="S90" s="54">
        <v>383.86694677871145</v>
      </c>
      <c r="T90" s="72">
        <v>383.86694677871145</v>
      </c>
      <c r="U90" s="54">
        <v>217.33333333333331</v>
      </c>
      <c r="V90" s="73">
        <f>128+46</f>
        <v>174</v>
      </c>
    </row>
    <row r="91" spans="1:22" s="44" customFormat="1" x14ac:dyDescent="0.2">
      <c r="A91" s="385"/>
      <c r="B91" s="74" t="s">
        <v>6</v>
      </c>
      <c r="C91" s="53" t="s">
        <v>79</v>
      </c>
      <c r="D91" s="55" t="s">
        <v>2</v>
      </c>
      <c r="E91" s="55" t="s">
        <v>2</v>
      </c>
      <c r="F91" s="55">
        <v>2849</v>
      </c>
      <c r="G91" s="55">
        <v>2119</v>
      </c>
      <c r="H91" s="55">
        <v>135</v>
      </c>
      <c r="I91" s="55">
        <v>487</v>
      </c>
      <c r="J91" s="55">
        <v>880</v>
      </c>
      <c r="K91" s="55">
        <v>837</v>
      </c>
      <c r="L91" s="55">
        <v>1035</v>
      </c>
      <c r="M91" s="55">
        <v>642</v>
      </c>
      <c r="N91" s="55">
        <v>489</v>
      </c>
      <c r="O91" s="54">
        <v>213</v>
      </c>
      <c r="P91" s="54">
        <v>573</v>
      </c>
      <c r="Q91" s="54">
        <v>51</v>
      </c>
      <c r="R91" s="54">
        <v>463</v>
      </c>
      <c r="S91" s="54">
        <v>1189.5112044817927</v>
      </c>
      <c r="T91" s="72">
        <v>1189.5112044817927</v>
      </c>
      <c r="U91" s="54">
        <v>699.66666666666674</v>
      </c>
      <c r="V91" s="73">
        <v>175</v>
      </c>
    </row>
    <row r="92" spans="1:22" s="44" customFormat="1" x14ac:dyDescent="0.2">
      <c r="A92" s="385"/>
      <c r="B92" s="75" t="s">
        <v>1</v>
      </c>
      <c r="C92" s="47" t="s">
        <v>79</v>
      </c>
      <c r="D92" s="48">
        <v>3532</v>
      </c>
      <c r="E92" s="48">
        <v>2685</v>
      </c>
      <c r="F92" s="48">
        <v>3100</v>
      </c>
      <c r="G92" s="48">
        <v>3068</v>
      </c>
      <c r="H92" s="48">
        <v>223</v>
      </c>
      <c r="I92" s="48">
        <v>680</v>
      </c>
      <c r="J92" s="48">
        <v>1239</v>
      </c>
      <c r="K92" s="48">
        <v>1167</v>
      </c>
      <c r="L92" s="48">
        <v>1401</v>
      </c>
      <c r="M92" s="48">
        <v>1110</v>
      </c>
      <c r="N92" s="48">
        <v>602</v>
      </c>
      <c r="O92" s="48">
        <v>264</v>
      </c>
      <c r="P92" s="48">
        <v>722</v>
      </c>
      <c r="Q92" s="48">
        <v>184</v>
      </c>
      <c r="R92" s="48">
        <v>724</v>
      </c>
      <c r="S92" s="48">
        <v>1573.3781512605042</v>
      </c>
      <c r="T92" s="47">
        <v>1573.3781512605042</v>
      </c>
      <c r="U92" s="48">
        <v>917</v>
      </c>
      <c r="V92" s="59">
        <f>V90+V91</f>
        <v>349</v>
      </c>
    </row>
    <row r="93" spans="1:22" s="44" customFormat="1" ht="15" x14ac:dyDescent="0.2">
      <c r="A93" s="386" t="s">
        <v>146</v>
      </c>
      <c r="B93" s="387" t="s">
        <v>77</v>
      </c>
      <c r="C93" s="77" t="s">
        <v>79</v>
      </c>
      <c r="D93" s="64">
        <v>6.8</v>
      </c>
      <c r="E93" s="64">
        <v>4.8</v>
      </c>
      <c r="F93" s="64">
        <v>8.6</v>
      </c>
      <c r="G93" s="64">
        <v>7.8</v>
      </c>
      <c r="H93" s="64">
        <v>1.1000000000000001</v>
      </c>
      <c r="I93" s="64">
        <v>16.8</v>
      </c>
      <c r="J93" s="64">
        <v>19.3</v>
      </c>
      <c r="K93" s="64">
        <v>22.2</v>
      </c>
      <c r="L93" s="64" t="s">
        <v>2</v>
      </c>
      <c r="M93" s="64" t="s">
        <v>159</v>
      </c>
      <c r="N93" s="64" t="s">
        <v>228</v>
      </c>
      <c r="O93" s="65" t="s">
        <v>229</v>
      </c>
      <c r="P93" s="64" t="s">
        <v>230</v>
      </c>
      <c r="Q93" s="64">
        <v>8.81958762886598</v>
      </c>
      <c r="R93" s="65">
        <v>25.68781725888325</v>
      </c>
      <c r="S93" s="65">
        <v>10.187727933957758</v>
      </c>
      <c r="T93" s="66">
        <v>10.187727933957758</v>
      </c>
      <c r="U93" s="65">
        <v>17.492302938051651</v>
      </c>
      <c r="V93" s="67">
        <v>11.9</v>
      </c>
    </row>
    <row r="94" spans="1:22" s="44" customFormat="1" ht="15" x14ac:dyDescent="0.2">
      <c r="A94" s="39" t="s">
        <v>160</v>
      </c>
      <c r="B94" s="68"/>
      <c r="C94" s="69"/>
      <c r="D94" s="70"/>
      <c r="E94" s="70"/>
      <c r="F94" s="70"/>
      <c r="G94" s="70"/>
      <c r="H94" s="70"/>
      <c r="I94" s="70"/>
      <c r="J94" s="70"/>
      <c r="K94" s="70"/>
      <c r="L94" s="70"/>
      <c r="M94" s="70"/>
      <c r="N94" s="70"/>
      <c r="O94" s="40"/>
      <c r="P94" s="70"/>
      <c r="Q94" s="70"/>
      <c r="R94" s="40"/>
      <c r="S94" s="40"/>
      <c r="T94" s="41"/>
      <c r="U94" s="40"/>
      <c r="V94" s="42"/>
    </row>
    <row r="95" spans="1:22" s="44" customFormat="1" x14ac:dyDescent="0.2">
      <c r="A95" s="45" t="s">
        <v>19</v>
      </c>
      <c r="B95" s="88"/>
      <c r="C95" s="47" t="s">
        <v>79</v>
      </c>
      <c r="D95" s="48" t="s">
        <v>79</v>
      </c>
      <c r="E95" s="48" t="s">
        <v>79</v>
      </c>
      <c r="F95" s="48" t="s">
        <v>79</v>
      </c>
      <c r="G95" s="48">
        <v>80</v>
      </c>
      <c r="H95" s="48">
        <v>413</v>
      </c>
      <c r="I95" s="48">
        <v>266</v>
      </c>
      <c r="J95" s="48">
        <v>688</v>
      </c>
      <c r="K95" s="48">
        <v>564</v>
      </c>
      <c r="L95" s="48">
        <v>397</v>
      </c>
      <c r="M95" s="48">
        <v>374</v>
      </c>
      <c r="N95" s="48">
        <v>364</v>
      </c>
      <c r="O95" s="49">
        <v>291</v>
      </c>
      <c r="P95" s="48">
        <v>274</v>
      </c>
      <c r="Q95" s="48">
        <v>311</v>
      </c>
      <c r="R95" s="49">
        <v>324</v>
      </c>
      <c r="S95" s="49">
        <v>296</v>
      </c>
      <c r="T95" s="50">
        <v>296</v>
      </c>
      <c r="U95" s="49">
        <v>156</v>
      </c>
      <c r="V95" s="51">
        <v>335</v>
      </c>
    </row>
    <row r="96" spans="1:22" s="44" customFormat="1" x14ac:dyDescent="0.2">
      <c r="A96" s="392" t="s">
        <v>0</v>
      </c>
      <c r="B96" s="71" t="s">
        <v>5</v>
      </c>
      <c r="C96" s="53" t="s">
        <v>79</v>
      </c>
      <c r="D96" s="55" t="s">
        <v>79</v>
      </c>
      <c r="E96" s="55" t="s">
        <v>79</v>
      </c>
      <c r="F96" s="55" t="s">
        <v>79</v>
      </c>
      <c r="G96" s="54">
        <v>96</v>
      </c>
      <c r="H96" s="54">
        <v>181</v>
      </c>
      <c r="I96" s="54">
        <v>138</v>
      </c>
      <c r="J96" s="55" t="s">
        <v>2</v>
      </c>
      <c r="K96" s="55" t="s">
        <v>2</v>
      </c>
      <c r="L96" s="54">
        <v>74</v>
      </c>
      <c r="M96" s="54">
        <v>126</v>
      </c>
      <c r="N96" s="55" t="s">
        <v>2</v>
      </c>
      <c r="O96" s="55" t="s">
        <v>2</v>
      </c>
      <c r="P96" s="55" t="s">
        <v>2</v>
      </c>
      <c r="Q96" s="55" t="s">
        <v>2</v>
      </c>
      <c r="R96" s="55" t="s">
        <v>2</v>
      </c>
      <c r="S96" s="55">
        <v>40</v>
      </c>
      <c r="T96" s="53">
        <v>40</v>
      </c>
      <c r="U96" s="55">
        <v>42</v>
      </c>
      <c r="V96" s="56">
        <v>199</v>
      </c>
    </row>
    <row r="97" spans="1:22" s="44" customFormat="1" x14ac:dyDescent="0.2">
      <c r="A97" s="392"/>
      <c r="B97" s="74" t="s">
        <v>6</v>
      </c>
      <c r="C97" s="53" t="s">
        <v>79</v>
      </c>
      <c r="D97" s="55" t="s">
        <v>79</v>
      </c>
      <c r="E97" s="55" t="s">
        <v>79</v>
      </c>
      <c r="F97" s="55" t="s">
        <v>79</v>
      </c>
      <c r="G97" s="54">
        <v>54</v>
      </c>
      <c r="H97" s="54">
        <v>282</v>
      </c>
      <c r="I97" s="54">
        <v>198</v>
      </c>
      <c r="J97" s="55" t="s">
        <v>2</v>
      </c>
      <c r="K97" s="55" t="s">
        <v>2</v>
      </c>
      <c r="L97" s="54">
        <v>245</v>
      </c>
      <c r="M97" s="54">
        <v>207</v>
      </c>
      <c r="N97" s="55" t="s">
        <v>2</v>
      </c>
      <c r="O97" s="55" t="s">
        <v>2</v>
      </c>
      <c r="P97" s="55" t="s">
        <v>2</v>
      </c>
      <c r="Q97" s="55" t="s">
        <v>2</v>
      </c>
      <c r="R97" s="55" t="s">
        <v>2</v>
      </c>
      <c r="S97" s="55">
        <v>103</v>
      </c>
      <c r="T97" s="53">
        <v>103</v>
      </c>
      <c r="U97" s="55">
        <v>104</v>
      </c>
      <c r="V97" s="56">
        <v>3</v>
      </c>
    </row>
    <row r="98" spans="1:22" s="44" customFormat="1" x14ac:dyDescent="0.2">
      <c r="A98" s="392"/>
      <c r="B98" s="75" t="s">
        <v>1</v>
      </c>
      <c r="C98" s="47" t="s">
        <v>79</v>
      </c>
      <c r="D98" s="48" t="s">
        <v>79</v>
      </c>
      <c r="E98" s="48" t="s">
        <v>79</v>
      </c>
      <c r="F98" s="48" t="s">
        <v>79</v>
      </c>
      <c r="G98" s="48">
        <v>150</v>
      </c>
      <c r="H98" s="48">
        <v>463</v>
      </c>
      <c r="I98" s="48">
        <v>336</v>
      </c>
      <c r="J98" s="48" t="s">
        <v>2</v>
      </c>
      <c r="K98" s="48" t="s">
        <v>2</v>
      </c>
      <c r="L98" s="48">
        <v>319</v>
      </c>
      <c r="M98" s="48">
        <v>333</v>
      </c>
      <c r="N98" s="48" t="s">
        <v>2</v>
      </c>
      <c r="O98" s="48" t="s">
        <v>2</v>
      </c>
      <c r="P98" s="48" t="s">
        <v>2</v>
      </c>
      <c r="Q98" s="48" t="s">
        <v>2</v>
      </c>
      <c r="R98" s="48" t="s">
        <v>2</v>
      </c>
      <c r="S98" s="48">
        <v>143</v>
      </c>
      <c r="T98" s="47">
        <v>143</v>
      </c>
      <c r="U98" s="48">
        <v>146</v>
      </c>
      <c r="V98" s="59">
        <v>202</v>
      </c>
    </row>
    <row r="99" spans="1:22" s="44" customFormat="1" x14ac:dyDescent="0.2">
      <c r="A99" s="385" t="s">
        <v>74</v>
      </c>
      <c r="B99" s="71" t="s">
        <v>5</v>
      </c>
      <c r="C99" s="53" t="s">
        <v>79</v>
      </c>
      <c r="D99" s="55" t="s">
        <v>79</v>
      </c>
      <c r="E99" s="55" t="s">
        <v>79</v>
      </c>
      <c r="F99" s="55" t="s">
        <v>79</v>
      </c>
      <c r="G99" s="55">
        <v>44</v>
      </c>
      <c r="H99" s="55">
        <v>164</v>
      </c>
      <c r="I99" s="55">
        <v>108</v>
      </c>
      <c r="J99" s="55" t="s">
        <v>2</v>
      </c>
      <c r="K99" s="55" t="s">
        <v>2</v>
      </c>
      <c r="L99" s="55">
        <v>62</v>
      </c>
      <c r="M99" s="55">
        <v>118</v>
      </c>
      <c r="N99" s="55" t="s">
        <v>2</v>
      </c>
      <c r="O99" s="55" t="s">
        <v>2</v>
      </c>
      <c r="P99" s="55" t="s">
        <v>2</v>
      </c>
      <c r="Q99" s="55" t="s">
        <v>2</v>
      </c>
      <c r="R99" s="55" t="s">
        <v>2</v>
      </c>
      <c r="S99" s="55">
        <v>40</v>
      </c>
      <c r="T99" s="53">
        <v>40</v>
      </c>
      <c r="U99" s="55">
        <v>42</v>
      </c>
      <c r="V99" s="56">
        <v>47</v>
      </c>
    </row>
    <row r="100" spans="1:22" s="44" customFormat="1" x14ac:dyDescent="0.2">
      <c r="A100" s="385"/>
      <c r="B100" s="74" t="s">
        <v>6</v>
      </c>
      <c r="C100" s="53" t="s">
        <v>79</v>
      </c>
      <c r="D100" s="55" t="s">
        <v>79</v>
      </c>
      <c r="E100" s="55" t="s">
        <v>79</v>
      </c>
      <c r="F100" s="55" t="s">
        <v>79</v>
      </c>
      <c r="G100" s="55">
        <v>28</v>
      </c>
      <c r="H100" s="55">
        <v>256</v>
      </c>
      <c r="I100" s="55">
        <v>158</v>
      </c>
      <c r="J100" s="55" t="s">
        <v>2</v>
      </c>
      <c r="K100" s="55" t="s">
        <v>2</v>
      </c>
      <c r="L100" s="55">
        <v>219</v>
      </c>
      <c r="M100" s="55">
        <v>183</v>
      </c>
      <c r="N100" s="55" t="s">
        <v>2</v>
      </c>
      <c r="O100" s="55" t="s">
        <v>2</v>
      </c>
      <c r="P100" s="55" t="s">
        <v>2</v>
      </c>
      <c r="Q100" s="55" t="s">
        <v>2</v>
      </c>
      <c r="R100" s="55" t="s">
        <v>2</v>
      </c>
      <c r="S100" s="55">
        <v>102</v>
      </c>
      <c r="T100" s="53">
        <v>102</v>
      </c>
      <c r="U100" s="55">
        <v>104</v>
      </c>
      <c r="V100" s="56">
        <v>113</v>
      </c>
    </row>
    <row r="101" spans="1:22" s="44" customFormat="1" x14ac:dyDescent="0.2">
      <c r="A101" s="385"/>
      <c r="B101" s="75" t="s">
        <v>1</v>
      </c>
      <c r="C101" s="47" t="s">
        <v>79</v>
      </c>
      <c r="D101" s="48" t="s">
        <v>79</v>
      </c>
      <c r="E101" s="48" t="s">
        <v>79</v>
      </c>
      <c r="F101" s="48" t="s">
        <v>79</v>
      </c>
      <c r="G101" s="48">
        <v>72</v>
      </c>
      <c r="H101" s="48">
        <v>420</v>
      </c>
      <c r="I101" s="48">
        <v>266</v>
      </c>
      <c r="J101" s="48">
        <v>640</v>
      </c>
      <c r="K101" s="48">
        <v>392</v>
      </c>
      <c r="L101" s="48">
        <v>281</v>
      </c>
      <c r="M101" s="48">
        <v>301</v>
      </c>
      <c r="N101" s="48">
        <v>360</v>
      </c>
      <c r="O101" s="48">
        <v>290</v>
      </c>
      <c r="P101" s="48">
        <v>272</v>
      </c>
      <c r="Q101" s="48">
        <v>306</v>
      </c>
      <c r="R101" s="48">
        <v>297</v>
      </c>
      <c r="S101" s="48">
        <v>142</v>
      </c>
      <c r="T101" s="47">
        <v>142</v>
      </c>
      <c r="U101" s="48">
        <v>146</v>
      </c>
      <c r="V101" s="59">
        <v>160</v>
      </c>
    </row>
    <row r="102" spans="1:22" s="44" customFormat="1" x14ac:dyDescent="0.2">
      <c r="A102" s="386" t="s">
        <v>146</v>
      </c>
      <c r="B102" s="387" t="s">
        <v>77</v>
      </c>
      <c r="C102" s="53" t="s">
        <v>79</v>
      </c>
      <c r="D102" s="64" t="s">
        <v>79</v>
      </c>
      <c r="E102" s="64" t="s">
        <v>79</v>
      </c>
      <c r="F102" s="64" t="s">
        <v>79</v>
      </c>
      <c r="G102" s="64">
        <v>1.6</v>
      </c>
      <c r="H102" s="64">
        <v>3.7</v>
      </c>
      <c r="I102" s="64">
        <v>6.2</v>
      </c>
      <c r="J102" s="64" t="s">
        <v>57</v>
      </c>
      <c r="K102" s="64" t="s">
        <v>57</v>
      </c>
      <c r="L102" s="64" t="s">
        <v>57</v>
      </c>
      <c r="M102" s="64" t="s">
        <v>57</v>
      </c>
      <c r="N102" s="64" t="s">
        <v>57</v>
      </c>
      <c r="O102" s="65" t="s">
        <v>57</v>
      </c>
      <c r="P102" s="65" t="s">
        <v>57</v>
      </c>
      <c r="Q102" s="65" t="s">
        <v>57</v>
      </c>
      <c r="R102" s="65" t="s">
        <v>57</v>
      </c>
      <c r="S102" s="65">
        <v>1.3006993006993006</v>
      </c>
      <c r="T102" s="66">
        <v>1.3006993006993006</v>
      </c>
      <c r="U102" s="65">
        <v>1.7534246575342465</v>
      </c>
      <c r="V102" s="67">
        <v>1.7</v>
      </c>
    </row>
    <row r="103" spans="1:22" s="44" customFormat="1" ht="15" x14ac:dyDescent="0.2">
      <c r="A103" s="39" t="s">
        <v>161</v>
      </c>
      <c r="B103" s="68"/>
      <c r="C103" s="69"/>
      <c r="D103" s="70"/>
      <c r="E103" s="70"/>
      <c r="F103" s="70"/>
      <c r="G103" s="70"/>
      <c r="H103" s="70"/>
      <c r="I103" s="70"/>
      <c r="J103" s="70"/>
      <c r="K103" s="70"/>
      <c r="L103" s="70"/>
      <c r="M103" s="70"/>
      <c r="N103" s="70"/>
      <c r="O103" s="40"/>
      <c r="P103" s="70"/>
      <c r="Q103" s="70"/>
      <c r="R103" s="40"/>
      <c r="S103" s="40"/>
      <c r="T103" s="41"/>
      <c r="U103" s="40"/>
      <c r="V103" s="42"/>
    </row>
    <row r="104" spans="1:22" x14ac:dyDescent="0.2">
      <c r="A104" s="45" t="s">
        <v>19</v>
      </c>
      <c r="B104" s="91"/>
      <c r="C104" s="47" t="s">
        <v>79</v>
      </c>
      <c r="D104" s="48" t="s">
        <v>79</v>
      </c>
      <c r="E104" s="48" t="s">
        <v>79</v>
      </c>
      <c r="F104" s="48" t="s">
        <v>79</v>
      </c>
      <c r="G104" s="48">
        <v>80</v>
      </c>
      <c r="H104" s="48">
        <v>413</v>
      </c>
      <c r="I104" s="48">
        <v>266</v>
      </c>
      <c r="J104" s="48">
        <v>404</v>
      </c>
      <c r="K104" s="48">
        <v>531</v>
      </c>
      <c r="L104" s="48">
        <v>397</v>
      </c>
      <c r="M104" s="48">
        <v>55</v>
      </c>
      <c r="N104" s="48">
        <v>215</v>
      </c>
      <c r="O104" s="49">
        <v>24</v>
      </c>
      <c r="P104" s="48">
        <v>138</v>
      </c>
      <c r="Q104" s="48">
        <v>159</v>
      </c>
      <c r="R104" s="49">
        <v>195</v>
      </c>
      <c r="S104" s="49">
        <v>296</v>
      </c>
      <c r="T104" s="50">
        <v>296</v>
      </c>
      <c r="U104" s="49">
        <v>156</v>
      </c>
      <c r="V104" s="51">
        <v>335</v>
      </c>
    </row>
    <row r="105" spans="1:22" x14ac:dyDescent="0.2">
      <c r="A105" s="392" t="s">
        <v>0</v>
      </c>
      <c r="B105" s="71" t="s">
        <v>5</v>
      </c>
      <c r="C105" s="53" t="s">
        <v>79</v>
      </c>
      <c r="D105" s="78" t="s">
        <v>79</v>
      </c>
      <c r="E105" s="78" t="s">
        <v>79</v>
      </c>
      <c r="F105" s="78" t="s">
        <v>79</v>
      </c>
      <c r="G105" s="79">
        <v>96</v>
      </c>
      <c r="H105" s="79">
        <v>181</v>
      </c>
      <c r="I105" s="79">
        <v>138</v>
      </c>
      <c r="J105" s="79">
        <v>190</v>
      </c>
      <c r="K105" s="79">
        <v>137</v>
      </c>
      <c r="L105" s="79">
        <v>74</v>
      </c>
      <c r="M105" s="79">
        <v>32</v>
      </c>
      <c r="N105" s="79">
        <v>90</v>
      </c>
      <c r="O105" s="79">
        <v>11</v>
      </c>
      <c r="P105" s="79">
        <v>51</v>
      </c>
      <c r="Q105" s="79">
        <v>39</v>
      </c>
      <c r="R105" s="79">
        <v>61</v>
      </c>
      <c r="S105" s="79">
        <v>40</v>
      </c>
      <c r="T105" s="80">
        <v>40</v>
      </c>
      <c r="U105" s="79">
        <v>42</v>
      </c>
      <c r="V105" s="81">
        <v>199</v>
      </c>
    </row>
    <row r="106" spans="1:22" x14ac:dyDescent="0.2">
      <c r="A106" s="392"/>
      <c r="B106" s="74" t="s">
        <v>6</v>
      </c>
      <c r="C106" s="53" t="s">
        <v>79</v>
      </c>
      <c r="D106" s="78" t="s">
        <v>79</v>
      </c>
      <c r="E106" s="78" t="s">
        <v>79</v>
      </c>
      <c r="F106" s="78" t="s">
        <v>79</v>
      </c>
      <c r="G106" s="79">
        <v>54</v>
      </c>
      <c r="H106" s="79">
        <v>282</v>
      </c>
      <c r="I106" s="79">
        <v>198</v>
      </c>
      <c r="J106" s="79">
        <v>245</v>
      </c>
      <c r="K106" s="79">
        <v>266</v>
      </c>
      <c r="L106" s="79">
        <v>245</v>
      </c>
      <c r="M106" s="79">
        <v>52</v>
      </c>
      <c r="N106" s="79">
        <v>142</v>
      </c>
      <c r="O106" s="79">
        <v>12</v>
      </c>
      <c r="P106" s="79">
        <v>85</v>
      </c>
      <c r="Q106" s="79">
        <v>109</v>
      </c>
      <c r="R106" s="79">
        <v>110</v>
      </c>
      <c r="S106" s="79">
        <v>103</v>
      </c>
      <c r="T106" s="80">
        <v>103</v>
      </c>
      <c r="U106" s="79">
        <v>104</v>
      </c>
      <c r="V106" s="81">
        <v>3</v>
      </c>
    </row>
    <row r="107" spans="1:22" x14ac:dyDescent="0.2">
      <c r="A107" s="392"/>
      <c r="B107" s="75" t="s">
        <v>1</v>
      </c>
      <c r="C107" s="47" t="s">
        <v>79</v>
      </c>
      <c r="D107" s="48" t="s">
        <v>79</v>
      </c>
      <c r="E107" s="48" t="s">
        <v>79</v>
      </c>
      <c r="F107" s="48" t="s">
        <v>79</v>
      </c>
      <c r="G107" s="48">
        <v>150</v>
      </c>
      <c r="H107" s="48">
        <v>463</v>
      </c>
      <c r="I107" s="48">
        <v>336</v>
      </c>
      <c r="J107" s="48">
        <v>435</v>
      </c>
      <c r="K107" s="48">
        <v>403</v>
      </c>
      <c r="L107" s="48">
        <v>319</v>
      </c>
      <c r="M107" s="48">
        <v>84</v>
      </c>
      <c r="N107" s="48">
        <v>232</v>
      </c>
      <c r="O107" s="48">
        <v>23</v>
      </c>
      <c r="P107" s="48">
        <v>136</v>
      </c>
      <c r="Q107" s="48">
        <v>148</v>
      </c>
      <c r="R107" s="48">
        <v>171</v>
      </c>
      <c r="S107" s="48">
        <v>143</v>
      </c>
      <c r="T107" s="47">
        <v>143</v>
      </c>
      <c r="U107" s="48">
        <v>146</v>
      </c>
      <c r="V107" s="59">
        <v>202</v>
      </c>
    </row>
    <row r="108" spans="1:22" x14ac:dyDescent="0.2">
      <c r="A108" s="398" t="s">
        <v>74</v>
      </c>
      <c r="B108" s="71" t="s">
        <v>5</v>
      </c>
      <c r="C108" s="53" t="s">
        <v>79</v>
      </c>
      <c r="D108" s="78" t="s">
        <v>79</v>
      </c>
      <c r="E108" s="78" t="s">
        <v>79</v>
      </c>
      <c r="F108" s="78" t="s">
        <v>79</v>
      </c>
      <c r="G108" s="78">
        <v>44</v>
      </c>
      <c r="H108" s="78">
        <v>164</v>
      </c>
      <c r="I108" s="78">
        <v>108</v>
      </c>
      <c r="J108" s="78">
        <v>154</v>
      </c>
      <c r="K108" s="78">
        <v>118</v>
      </c>
      <c r="L108" s="78">
        <v>62</v>
      </c>
      <c r="M108" s="78">
        <v>24</v>
      </c>
      <c r="N108" s="78">
        <v>78</v>
      </c>
      <c r="O108" s="79">
        <v>10</v>
      </c>
      <c r="P108" s="79">
        <v>50</v>
      </c>
      <c r="Q108" s="79">
        <v>40</v>
      </c>
      <c r="R108" s="79">
        <v>60</v>
      </c>
      <c r="S108" s="79">
        <v>40</v>
      </c>
      <c r="T108" s="80">
        <v>40</v>
      </c>
      <c r="U108" s="79">
        <v>42</v>
      </c>
      <c r="V108" s="81">
        <v>47</v>
      </c>
    </row>
    <row r="109" spans="1:22" x14ac:dyDescent="0.2">
      <c r="A109" s="398"/>
      <c r="B109" s="74" t="s">
        <v>6</v>
      </c>
      <c r="C109" s="53" t="s">
        <v>79</v>
      </c>
      <c r="D109" s="78" t="s">
        <v>79</v>
      </c>
      <c r="E109" s="78" t="s">
        <v>79</v>
      </c>
      <c r="F109" s="78" t="s">
        <v>79</v>
      </c>
      <c r="G109" s="78">
        <v>28</v>
      </c>
      <c r="H109" s="78">
        <v>256</v>
      </c>
      <c r="I109" s="78">
        <v>158</v>
      </c>
      <c r="J109" s="78">
        <v>202</v>
      </c>
      <c r="K109" s="78">
        <v>241</v>
      </c>
      <c r="L109" s="78">
        <v>219</v>
      </c>
      <c r="M109" s="78">
        <v>28</v>
      </c>
      <c r="N109" s="78">
        <v>133</v>
      </c>
      <c r="O109" s="79">
        <v>13</v>
      </c>
      <c r="P109" s="79">
        <v>86</v>
      </c>
      <c r="Q109" s="79">
        <v>108</v>
      </c>
      <c r="R109" s="79">
        <v>108</v>
      </c>
      <c r="S109" s="79">
        <v>102</v>
      </c>
      <c r="T109" s="80">
        <v>102</v>
      </c>
      <c r="U109" s="79">
        <v>104</v>
      </c>
      <c r="V109" s="81">
        <v>113</v>
      </c>
    </row>
    <row r="110" spans="1:22" x14ac:dyDescent="0.2">
      <c r="A110" s="398"/>
      <c r="B110" s="75" t="s">
        <v>1</v>
      </c>
      <c r="C110" s="47" t="s">
        <v>79</v>
      </c>
      <c r="D110" s="48" t="s">
        <v>79</v>
      </c>
      <c r="E110" s="48" t="s">
        <v>79</v>
      </c>
      <c r="F110" s="48" t="s">
        <v>79</v>
      </c>
      <c r="G110" s="48">
        <v>72</v>
      </c>
      <c r="H110" s="48">
        <v>420</v>
      </c>
      <c r="I110" s="48">
        <v>266</v>
      </c>
      <c r="J110" s="48">
        <v>356</v>
      </c>
      <c r="K110" s="48">
        <v>359</v>
      </c>
      <c r="L110" s="48">
        <v>281</v>
      </c>
      <c r="M110" s="48">
        <v>52</v>
      </c>
      <c r="N110" s="48">
        <v>211</v>
      </c>
      <c r="O110" s="48">
        <v>23</v>
      </c>
      <c r="P110" s="48">
        <v>136</v>
      </c>
      <c r="Q110" s="48">
        <v>154</v>
      </c>
      <c r="R110" s="48">
        <v>168</v>
      </c>
      <c r="S110" s="48">
        <v>142</v>
      </c>
      <c r="T110" s="47">
        <v>142</v>
      </c>
      <c r="U110" s="48">
        <v>146</v>
      </c>
      <c r="V110" s="59">
        <v>160</v>
      </c>
    </row>
    <row r="111" spans="1:22" ht="15" x14ac:dyDescent="0.2">
      <c r="A111" s="399" t="s">
        <v>146</v>
      </c>
      <c r="B111" s="400" t="s">
        <v>77</v>
      </c>
      <c r="C111" s="82" t="s">
        <v>79</v>
      </c>
      <c r="D111" s="65" t="s">
        <v>79</v>
      </c>
      <c r="E111" s="65" t="s">
        <v>79</v>
      </c>
      <c r="F111" s="65" t="s">
        <v>79</v>
      </c>
      <c r="G111" s="65">
        <v>1.6</v>
      </c>
      <c r="H111" s="65">
        <v>3.7</v>
      </c>
      <c r="I111" s="65">
        <v>6.2</v>
      </c>
      <c r="J111" s="65">
        <v>7.9</v>
      </c>
      <c r="K111" s="65">
        <v>6.6</v>
      </c>
      <c r="L111" s="65" t="s">
        <v>2</v>
      </c>
      <c r="M111" s="65" t="s">
        <v>162</v>
      </c>
      <c r="N111" s="65" t="s">
        <v>225</v>
      </c>
      <c r="O111" s="65" t="s">
        <v>226</v>
      </c>
      <c r="P111" s="65" t="s">
        <v>227</v>
      </c>
      <c r="Q111" s="65">
        <v>5.8986486486486482</v>
      </c>
      <c r="R111" s="65">
        <v>7.333333333333333</v>
      </c>
      <c r="S111" s="65">
        <v>1.3006993006993006</v>
      </c>
      <c r="T111" s="66">
        <v>1.3006993006993006</v>
      </c>
      <c r="U111" s="65">
        <v>1.7534246575342465</v>
      </c>
      <c r="V111" s="67">
        <v>1.7</v>
      </c>
    </row>
    <row r="112" spans="1:22" ht="30.75" customHeight="1" x14ac:dyDescent="0.2">
      <c r="A112" s="428" t="s">
        <v>80</v>
      </c>
      <c r="B112" s="428"/>
      <c r="C112" s="428"/>
      <c r="D112" s="428"/>
      <c r="E112" s="428"/>
      <c r="F112" s="428"/>
      <c r="G112" s="428"/>
      <c r="H112" s="428"/>
      <c r="I112" s="428"/>
      <c r="J112" s="428"/>
      <c r="K112" s="428"/>
      <c r="L112" s="428"/>
      <c r="M112" s="428"/>
      <c r="N112" s="428"/>
      <c r="O112" s="428"/>
      <c r="P112" s="429"/>
      <c r="Q112" s="429"/>
      <c r="R112" s="429"/>
      <c r="S112" s="429"/>
      <c r="T112" s="429"/>
      <c r="U112" s="429"/>
      <c r="V112" s="429"/>
    </row>
    <row r="113" spans="1:22" s="90" customFormat="1" x14ac:dyDescent="0.2">
      <c r="A113" s="393" t="s">
        <v>81</v>
      </c>
      <c r="B113" s="393"/>
      <c r="C113" s="393"/>
      <c r="D113" s="389"/>
      <c r="E113" s="389"/>
      <c r="F113" s="389"/>
      <c r="G113" s="389"/>
      <c r="H113" s="389"/>
      <c r="I113" s="389"/>
      <c r="J113" s="389"/>
      <c r="K113" s="389"/>
      <c r="L113" s="389"/>
      <c r="M113" s="389"/>
      <c r="N113" s="389"/>
      <c r="O113" s="367"/>
      <c r="P113" s="367"/>
      <c r="Q113" s="367"/>
      <c r="V113" s="84"/>
    </row>
    <row r="114" spans="1:22" s="90" customFormat="1" x14ac:dyDescent="0.2">
      <c r="A114" s="367" t="s">
        <v>82</v>
      </c>
      <c r="B114" s="367"/>
      <c r="C114" s="367"/>
      <c r="D114" s="367"/>
      <c r="E114" s="367"/>
      <c r="F114" s="367"/>
      <c r="G114" s="367"/>
      <c r="H114" s="367"/>
      <c r="I114" s="367"/>
      <c r="J114" s="367"/>
      <c r="K114" s="367"/>
      <c r="L114" s="367"/>
      <c r="M114" s="367"/>
      <c r="N114" s="367"/>
      <c r="O114" s="367"/>
      <c r="P114" s="367"/>
      <c r="Q114" s="367"/>
      <c r="V114" s="84"/>
    </row>
    <row r="115" spans="1:22" s="90" customFormat="1" x14ac:dyDescent="0.2">
      <c r="A115" s="367" t="s">
        <v>83</v>
      </c>
      <c r="B115" s="367"/>
      <c r="C115" s="367"/>
      <c r="D115" s="367"/>
      <c r="E115" s="367"/>
      <c r="F115" s="367"/>
      <c r="G115" s="367"/>
      <c r="H115" s="367"/>
      <c r="I115" s="367"/>
      <c r="J115" s="367"/>
      <c r="K115" s="367"/>
      <c r="L115" s="367"/>
      <c r="M115" s="367"/>
      <c r="N115" s="367"/>
      <c r="O115" s="367"/>
      <c r="P115" s="367"/>
      <c r="Q115" s="367"/>
      <c r="V115" s="84"/>
    </row>
    <row r="116" spans="1:22" s="90" customFormat="1" ht="100.5" customHeight="1" x14ac:dyDescent="0.2">
      <c r="A116" s="425" t="s">
        <v>84</v>
      </c>
      <c r="B116" s="426"/>
      <c r="C116" s="426"/>
      <c r="D116" s="426"/>
      <c r="E116" s="426"/>
      <c r="F116" s="426"/>
      <c r="G116" s="426"/>
      <c r="H116" s="426"/>
      <c r="I116" s="426"/>
      <c r="J116" s="426"/>
      <c r="K116" s="426"/>
      <c r="L116" s="426"/>
      <c r="M116" s="426"/>
      <c r="N116" s="426"/>
      <c r="O116" s="426"/>
      <c r="P116" s="426"/>
      <c r="Q116" s="426"/>
      <c r="R116" s="426"/>
      <c r="S116" s="426"/>
      <c r="T116" s="426"/>
      <c r="U116" s="426"/>
      <c r="V116" s="426"/>
    </row>
    <row r="117" spans="1:22" s="367" customFormat="1" ht="50.25" customHeight="1" x14ac:dyDescent="0.2">
      <c r="A117" s="427" t="s">
        <v>85</v>
      </c>
      <c r="B117" s="426"/>
      <c r="C117" s="426"/>
      <c r="D117" s="426"/>
      <c r="E117" s="426"/>
      <c r="F117" s="426"/>
      <c r="G117" s="426"/>
      <c r="H117" s="426"/>
      <c r="I117" s="426"/>
      <c r="J117" s="426"/>
      <c r="K117" s="426"/>
      <c r="L117" s="426"/>
      <c r="M117" s="426"/>
      <c r="N117" s="426"/>
      <c r="O117" s="426"/>
      <c r="P117" s="426"/>
      <c r="Q117" s="426"/>
      <c r="R117" s="426"/>
      <c r="S117" s="426"/>
      <c r="T117" s="426"/>
      <c r="U117" s="426"/>
      <c r="V117" s="426"/>
    </row>
    <row r="118" spans="1:22" s="90" customFormat="1" ht="28.5" customHeight="1" x14ac:dyDescent="0.2">
      <c r="A118" s="425" t="s">
        <v>86</v>
      </c>
      <c r="B118" s="426"/>
      <c r="C118" s="426"/>
      <c r="D118" s="426"/>
      <c r="E118" s="426"/>
      <c r="F118" s="426"/>
      <c r="G118" s="426"/>
      <c r="H118" s="426"/>
      <c r="I118" s="426"/>
      <c r="J118" s="426"/>
      <c r="K118" s="426"/>
      <c r="L118" s="426"/>
      <c r="M118" s="426"/>
      <c r="N118" s="426"/>
      <c r="O118" s="426"/>
      <c r="P118" s="426"/>
      <c r="Q118" s="426"/>
      <c r="R118" s="426"/>
      <c r="S118" s="426"/>
      <c r="T118" s="426"/>
      <c r="U118" s="426"/>
      <c r="V118" s="426"/>
    </row>
    <row r="119" spans="1:22" s="90" customFormat="1" ht="24" customHeight="1" x14ac:dyDescent="0.2">
      <c r="A119" s="414" t="s">
        <v>224</v>
      </c>
      <c r="B119" s="424"/>
      <c r="C119" s="424"/>
      <c r="D119" s="424"/>
      <c r="E119" s="424"/>
      <c r="F119" s="424"/>
      <c r="G119" s="424"/>
      <c r="H119" s="424"/>
      <c r="I119" s="424"/>
      <c r="J119" s="424"/>
      <c r="K119" s="424"/>
      <c r="L119" s="424"/>
      <c r="M119" s="424"/>
      <c r="N119" s="424"/>
      <c r="O119" s="424"/>
      <c r="P119" s="424"/>
      <c r="Q119" s="424"/>
      <c r="R119" s="424"/>
      <c r="S119" s="424"/>
      <c r="T119" s="424"/>
      <c r="U119" s="424"/>
      <c r="V119" s="424"/>
    </row>
    <row r="120" spans="1:22" s="90" customFormat="1" x14ac:dyDescent="0.2">
      <c r="A120" s="367" t="s">
        <v>87</v>
      </c>
      <c r="B120" s="367"/>
      <c r="C120" s="367"/>
      <c r="D120" s="367"/>
      <c r="E120" s="367"/>
      <c r="F120" s="367"/>
      <c r="G120" s="367"/>
      <c r="H120" s="367"/>
      <c r="I120" s="367"/>
      <c r="J120" s="367"/>
      <c r="K120" s="367"/>
      <c r="L120" s="367"/>
      <c r="M120" s="367"/>
      <c r="N120" s="367"/>
      <c r="O120" s="367"/>
      <c r="P120" s="367"/>
      <c r="Q120" s="367"/>
      <c r="V120" s="84"/>
    </row>
    <row r="121" spans="1:22" s="90" customFormat="1" x14ac:dyDescent="0.2">
      <c r="A121" s="368" t="s">
        <v>88</v>
      </c>
      <c r="B121" s="367"/>
      <c r="C121" s="367"/>
      <c r="D121" s="367"/>
      <c r="E121" s="367"/>
      <c r="F121" s="367"/>
      <c r="G121" s="367"/>
      <c r="H121" s="367"/>
      <c r="I121" s="367"/>
      <c r="J121" s="367"/>
      <c r="K121" s="367"/>
      <c r="L121" s="367"/>
      <c r="M121" s="367"/>
      <c r="N121" s="367"/>
      <c r="O121" s="367"/>
      <c r="P121" s="367"/>
      <c r="Q121" s="367"/>
      <c r="V121" s="84"/>
    </row>
    <row r="122" spans="1:22" s="90" customFormat="1" x14ac:dyDescent="0.2">
      <c r="A122" s="367" t="s">
        <v>59</v>
      </c>
      <c r="B122" s="367"/>
      <c r="C122" s="367"/>
      <c r="D122" s="367"/>
      <c r="E122" s="367"/>
      <c r="F122" s="367"/>
      <c r="G122" s="367"/>
      <c r="H122" s="367"/>
      <c r="I122" s="367"/>
      <c r="J122" s="367"/>
      <c r="K122" s="367"/>
      <c r="L122" s="367"/>
      <c r="M122" s="367"/>
      <c r="N122" s="367"/>
      <c r="O122" s="367"/>
      <c r="P122" s="367"/>
      <c r="Q122" s="367"/>
      <c r="V122" s="84"/>
    </row>
    <row r="123" spans="1:22" s="90" customFormat="1" x14ac:dyDescent="0.2">
      <c r="A123" s="85"/>
      <c r="B123" s="91"/>
      <c r="C123" s="91"/>
      <c r="D123" s="91"/>
      <c r="E123" s="91"/>
      <c r="F123" s="91"/>
      <c r="G123" s="91"/>
      <c r="H123" s="91"/>
      <c r="I123" s="91"/>
      <c r="J123" s="91"/>
      <c r="K123" s="91"/>
      <c r="L123" s="91"/>
      <c r="M123" s="91"/>
      <c r="N123" s="91"/>
      <c r="O123" s="91"/>
      <c r="P123" s="91"/>
      <c r="Q123" s="91"/>
      <c r="V123" s="84"/>
    </row>
    <row r="124" spans="1:22" s="90" customFormat="1" x14ac:dyDescent="0.2">
      <c r="A124" s="85"/>
      <c r="B124" s="91"/>
      <c r="C124" s="91"/>
      <c r="D124" s="91"/>
      <c r="E124" s="91"/>
      <c r="F124" s="91"/>
      <c r="G124" s="91"/>
      <c r="H124" s="91"/>
      <c r="I124" s="91"/>
      <c r="J124" s="91"/>
      <c r="K124" s="91"/>
      <c r="L124" s="91"/>
      <c r="M124" s="91"/>
      <c r="N124" s="91"/>
      <c r="O124" s="91"/>
      <c r="P124" s="91"/>
      <c r="Q124" s="91"/>
      <c r="V124" s="84"/>
    </row>
    <row r="125" spans="1:22" x14ac:dyDescent="0.2">
      <c r="A125" s="85"/>
      <c r="B125" s="91"/>
      <c r="C125" s="91"/>
      <c r="D125" s="91"/>
      <c r="E125" s="91"/>
      <c r="F125" s="91"/>
      <c r="G125" s="91"/>
      <c r="H125" s="91"/>
      <c r="I125" s="91"/>
      <c r="J125" s="91"/>
      <c r="K125" s="91"/>
      <c r="L125" s="91"/>
      <c r="M125" s="91"/>
      <c r="N125" s="91"/>
      <c r="O125" s="91"/>
      <c r="P125" s="91"/>
      <c r="Q125" s="91"/>
    </row>
    <row r="126" spans="1:22" x14ac:dyDescent="0.2">
      <c r="A126" s="85"/>
      <c r="B126" s="91"/>
      <c r="C126" s="91"/>
      <c r="D126" s="91"/>
      <c r="E126" s="91"/>
      <c r="F126" s="91"/>
      <c r="G126" s="91"/>
      <c r="H126" s="91"/>
      <c r="I126" s="91"/>
      <c r="J126" s="91"/>
      <c r="K126" s="91"/>
      <c r="L126" s="91"/>
      <c r="M126" s="91"/>
      <c r="N126" s="91"/>
      <c r="O126" s="91"/>
      <c r="P126" s="91"/>
      <c r="Q126" s="91"/>
    </row>
    <row r="127" spans="1:22" x14ac:dyDescent="0.2">
      <c r="A127" s="394"/>
      <c r="B127" s="394"/>
      <c r="C127" s="394"/>
      <c r="D127" s="394"/>
      <c r="E127" s="394"/>
      <c r="F127" s="394"/>
      <c r="G127" s="394"/>
      <c r="H127" s="394"/>
      <c r="I127" s="91"/>
      <c r="J127" s="91"/>
      <c r="K127" s="91"/>
      <c r="L127" s="91"/>
      <c r="M127" s="91"/>
      <c r="N127" s="91"/>
      <c r="O127" s="91"/>
      <c r="P127" s="91"/>
      <c r="Q127" s="91"/>
    </row>
    <row r="128" spans="1:22" x14ac:dyDescent="0.2">
      <c r="A128" s="85"/>
      <c r="B128" s="91"/>
      <c r="C128" s="91"/>
      <c r="D128" s="91"/>
      <c r="E128" s="91"/>
      <c r="F128" s="91"/>
      <c r="G128" s="91"/>
      <c r="H128" s="91"/>
      <c r="I128" s="91"/>
      <c r="J128" s="91"/>
      <c r="K128" s="91"/>
      <c r="L128" s="91"/>
      <c r="M128" s="91"/>
      <c r="N128" s="91"/>
      <c r="O128" s="91"/>
      <c r="P128" s="91"/>
      <c r="Q128" s="91"/>
    </row>
  </sheetData>
  <mergeCells count="46">
    <mergeCell ref="A116:V116"/>
    <mergeCell ref="A117:V117"/>
    <mergeCell ref="A118:V118"/>
    <mergeCell ref="A119:V119"/>
    <mergeCell ref="A112:V112"/>
    <mergeCell ref="A113:N113"/>
    <mergeCell ref="A127:H127"/>
    <mergeCell ref="T2:V2"/>
    <mergeCell ref="A102:B102"/>
    <mergeCell ref="A105:A107"/>
    <mergeCell ref="A108:A110"/>
    <mergeCell ref="A111:B111"/>
    <mergeCell ref="A87:A89"/>
    <mergeCell ref="A90:A92"/>
    <mergeCell ref="A93:B93"/>
    <mergeCell ref="A96:A98"/>
    <mergeCell ref="A99:A101"/>
    <mergeCell ref="A84:B84"/>
    <mergeCell ref="A51:A53"/>
    <mergeCell ref="A54:A56"/>
    <mergeCell ref="A72:A74"/>
    <mergeCell ref="A75:B75"/>
    <mergeCell ref="A78:A80"/>
    <mergeCell ref="A81:A83"/>
    <mergeCell ref="A48:B48"/>
    <mergeCell ref="A57:B57"/>
    <mergeCell ref="A60:A62"/>
    <mergeCell ref="A63:A65"/>
    <mergeCell ref="A66:B66"/>
    <mergeCell ref="A69:A71"/>
    <mergeCell ref="A45:A47"/>
    <mergeCell ref="A12:B12"/>
    <mergeCell ref="A1:N1"/>
    <mergeCell ref="C2:S2"/>
    <mergeCell ref="A6:A8"/>
    <mergeCell ref="A9:A11"/>
    <mergeCell ref="A30:B30"/>
    <mergeCell ref="A33:A35"/>
    <mergeCell ref="A36:A38"/>
    <mergeCell ref="A39:B39"/>
    <mergeCell ref="A42:A44"/>
    <mergeCell ref="A15:A17"/>
    <mergeCell ref="A18:A20"/>
    <mergeCell ref="A21:B21"/>
    <mergeCell ref="A24:A26"/>
    <mergeCell ref="A27: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S254"/>
  <sheetViews>
    <sheetView showGridLines="0" zoomScale="80" zoomScaleNormal="80" workbookViewId="0">
      <pane xSplit="2" ySplit="4" topLeftCell="C241" activePane="bottomRight" state="frozen"/>
      <selection pane="topRight" activeCell="C1" sqref="C1"/>
      <selection pane="bottomLeft" activeCell="A5" sqref="A5"/>
      <selection pane="bottomRight" activeCell="A252" sqref="A252"/>
    </sheetView>
  </sheetViews>
  <sheetFormatPr baseColWidth="10" defaultColWidth="11.42578125" defaultRowHeight="12.75" x14ac:dyDescent="0.2"/>
  <cols>
    <col min="1" max="1" width="30.28515625" style="3" customWidth="1"/>
    <col min="2" max="2" width="11.42578125" style="3" customWidth="1"/>
    <col min="3" max="16384" width="11.42578125" style="3"/>
  </cols>
  <sheetData>
    <row r="1" spans="1:19" x14ac:dyDescent="0.2">
      <c r="A1" s="401" t="s">
        <v>132</v>
      </c>
      <c r="B1" s="401"/>
      <c r="C1" s="401"/>
      <c r="D1" s="401"/>
      <c r="E1" s="401"/>
      <c r="F1" s="401"/>
      <c r="G1" s="401"/>
      <c r="H1" s="401"/>
      <c r="I1" s="401"/>
      <c r="J1" s="401"/>
      <c r="K1" s="401"/>
      <c r="L1" s="401"/>
      <c r="M1" s="401"/>
      <c r="N1" s="401"/>
      <c r="O1" s="401"/>
      <c r="P1" s="401"/>
      <c r="Q1" s="401"/>
      <c r="R1" s="401"/>
      <c r="S1" s="401"/>
    </row>
    <row r="2" spans="1:19" x14ac:dyDescent="0.2">
      <c r="A2" s="4" t="s">
        <v>101</v>
      </c>
    </row>
    <row r="4" spans="1:19" s="8" customFormat="1" x14ac:dyDescent="0.2">
      <c r="C4" s="8">
        <v>2010</v>
      </c>
      <c r="D4" s="8">
        <v>2011</v>
      </c>
      <c r="E4" s="8">
        <v>2012</v>
      </c>
      <c r="F4" s="8">
        <v>2013</v>
      </c>
      <c r="G4" s="8">
        <v>2014</v>
      </c>
      <c r="H4" s="8">
        <v>2015</v>
      </c>
      <c r="I4" s="8">
        <v>2016</v>
      </c>
      <c r="J4" s="8">
        <v>2017</v>
      </c>
      <c r="K4" s="8">
        <v>2018</v>
      </c>
      <c r="L4" s="372">
        <v>2019</v>
      </c>
    </row>
    <row r="5" spans="1:19" x14ac:dyDescent="0.2">
      <c r="A5" s="5" t="s">
        <v>102</v>
      </c>
      <c r="B5" s="5"/>
      <c r="C5" s="5"/>
      <c r="D5" s="5"/>
      <c r="E5" s="5"/>
      <c r="F5" s="5"/>
      <c r="G5" s="5"/>
      <c r="H5" s="5"/>
      <c r="I5" s="5"/>
      <c r="J5" s="5"/>
      <c r="K5" s="5"/>
      <c r="L5" s="373"/>
    </row>
    <row r="6" spans="1:19" x14ac:dyDescent="0.2">
      <c r="A6" s="15" t="s">
        <v>103</v>
      </c>
      <c r="B6" s="16" t="s">
        <v>104</v>
      </c>
      <c r="C6" s="213">
        <v>18917</v>
      </c>
      <c r="D6" s="213">
        <v>14955</v>
      </c>
      <c r="E6" s="213">
        <v>16451</v>
      </c>
      <c r="F6" s="213">
        <v>21764</v>
      </c>
      <c r="G6" s="213">
        <v>40398</v>
      </c>
      <c r="H6" s="213">
        <v>26849</v>
      </c>
      <c r="I6" s="213">
        <v>29256</v>
      </c>
      <c r="J6" s="213">
        <v>29705</v>
      </c>
      <c r="K6" s="213">
        <v>25405</v>
      </c>
      <c r="L6" s="219">
        <v>25178</v>
      </c>
    </row>
    <row r="7" spans="1:19" x14ac:dyDescent="0.2">
      <c r="A7" s="11"/>
      <c r="B7" s="12" t="s">
        <v>105</v>
      </c>
      <c r="C7" s="6">
        <v>3014</v>
      </c>
      <c r="D7" s="6">
        <v>2889</v>
      </c>
      <c r="E7" s="6">
        <v>3316</v>
      </c>
      <c r="F7" s="6">
        <v>2910</v>
      </c>
      <c r="G7" s="6">
        <v>3932</v>
      </c>
      <c r="H7" s="6">
        <v>4392</v>
      </c>
      <c r="I7" s="6">
        <v>7084</v>
      </c>
      <c r="J7" s="6">
        <v>5359</v>
      </c>
      <c r="K7" s="6">
        <v>6681</v>
      </c>
      <c r="L7" s="9">
        <v>6274</v>
      </c>
    </row>
    <row r="8" spans="1:19" x14ac:dyDescent="0.2">
      <c r="A8" s="11"/>
      <c r="B8" s="12" t="s">
        <v>106</v>
      </c>
      <c r="C8" s="6">
        <v>3315</v>
      </c>
      <c r="D8" s="6">
        <v>2244</v>
      </c>
      <c r="E8" s="6">
        <v>2034</v>
      </c>
      <c r="F8" s="6">
        <v>1827</v>
      </c>
      <c r="G8" s="6">
        <v>3021</v>
      </c>
      <c r="H8" s="6">
        <v>3325</v>
      </c>
      <c r="I8" s="6">
        <v>4137</v>
      </c>
      <c r="J8" s="6">
        <v>3586</v>
      </c>
      <c r="K8" s="6">
        <v>4707</v>
      </c>
      <c r="L8" s="9">
        <v>3958</v>
      </c>
    </row>
    <row r="9" spans="1:19" s="8" customFormat="1" x14ac:dyDescent="0.2">
      <c r="A9" s="18" t="s">
        <v>107</v>
      </c>
      <c r="B9" s="212"/>
      <c r="C9" s="7">
        <v>25246</v>
      </c>
      <c r="D9" s="7">
        <v>20088</v>
      </c>
      <c r="E9" s="7">
        <v>21801</v>
      </c>
      <c r="F9" s="7">
        <v>26501</v>
      </c>
      <c r="G9" s="7">
        <v>47351</v>
      </c>
      <c r="H9" s="7">
        <v>34549</v>
      </c>
      <c r="I9" s="7">
        <v>40445</v>
      </c>
      <c r="J9" s="7">
        <v>38650</v>
      </c>
      <c r="K9" s="7">
        <v>36793</v>
      </c>
      <c r="L9" s="374">
        <v>35410</v>
      </c>
    </row>
    <row r="10" spans="1:19" x14ac:dyDescent="0.2">
      <c r="A10" s="15" t="s">
        <v>42</v>
      </c>
      <c r="B10" s="16" t="s">
        <v>104</v>
      </c>
      <c r="C10" s="213">
        <v>415</v>
      </c>
      <c r="D10" s="213">
        <v>220</v>
      </c>
      <c r="E10" s="213">
        <v>333</v>
      </c>
      <c r="F10" s="213">
        <v>454</v>
      </c>
      <c r="G10" s="213">
        <v>902</v>
      </c>
      <c r="H10" s="213">
        <v>730</v>
      </c>
      <c r="I10" s="213">
        <v>1076</v>
      </c>
      <c r="J10" s="213">
        <v>1278</v>
      </c>
      <c r="K10" s="213">
        <v>1255</v>
      </c>
      <c r="L10" s="219">
        <v>1348</v>
      </c>
    </row>
    <row r="11" spans="1:19" x14ac:dyDescent="0.2">
      <c r="A11" s="11"/>
      <c r="B11" s="12" t="s">
        <v>105</v>
      </c>
      <c r="C11" s="214">
        <v>103</v>
      </c>
      <c r="D11" s="214">
        <v>92</v>
      </c>
      <c r="E11" s="214">
        <v>60</v>
      </c>
      <c r="F11" s="214">
        <v>53</v>
      </c>
      <c r="G11" s="214">
        <v>92</v>
      </c>
      <c r="H11" s="214">
        <v>57</v>
      </c>
      <c r="I11" s="214">
        <v>52</v>
      </c>
      <c r="J11" s="214">
        <v>51</v>
      </c>
      <c r="K11" s="214">
        <v>18</v>
      </c>
      <c r="L11" s="375">
        <v>0</v>
      </c>
    </row>
    <row r="12" spans="1:19" s="8" customFormat="1" x14ac:dyDescent="0.2">
      <c r="A12" s="18" t="s">
        <v>108</v>
      </c>
      <c r="B12" s="212"/>
      <c r="C12" s="215">
        <v>518</v>
      </c>
      <c r="D12" s="215">
        <v>312</v>
      </c>
      <c r="E12" s="215">
        <v>393</v>
      </c>
      <c r="F12" s="215">
        <v>507</v>
      </c>
      <c r="G12" s="215">
        <v>994</v>
      </c>
      <c r="H12" s="215">
        <v>787</v>
      </c>
      <c r="I12" s="215">
        <v>1128</v>
      </c>
      <c r="J12" s="215">
        <v>1329</v>
      </c>
      <c r="K12" s="215">
        <v>1273</v>
      </c>
      <c r="L12" s="376">
        <v>1348</v>
      </c>
    </row>
    <row r="13" spans="1:19" x14ac:dyDescent="0.2">
      <c r="A13" s="15" t="s">
        <v>109</v>
      </c>
      <c r="B13" s="16" t="s">
        <v>104</v>
      </c>
      <c r="C13" s="213">
        <v>1125</v>
      </c>
      <c r="D13" s="213">
        <v>1256</v>
      </c>
      <c r="E13" s="213">
        <v>1089</v>
      </c>
      <c r="F13" s="213">
        <v>1301</v>
      </c>
      <c r="G13" s="213">
        <v>1219</v>
      </c>
      <c r="H13" s="213">
        <v>1167</v>
      </c>
      <c r="I13" s="213">
        <v>1057</v>
      </c>
      <c r="J13" s="213">
        <v>794</v>
      </c>
      <c r="K13" s="213">
        <v>2925</v>
      </c>
      <c r="L13" s="219">
        <v>3271</v>
      </c>
    </row>
    <row r="14" spans="1:19" x14ac:dyDescent="0.2">
      <c r="A14" s="17"/>
      <c r="B14" s="12" t="s">
        <v>105</v>
      </c>
      <c r="C14" s="6">
        <v>608</v>
      </c>
      <c r="D14" s="6">
        <v>405</v>
      </c>
      <c r="E14" s="6">
        <v>74</v>
      </c>
      <c r="F14" s="6">
        <v>59</v>
      </c>
      <c r="G14" s="6">
        <v>0</v>
      </c>
      <c r="H14" s="6">
        <v>10</v>
      </c>
      <c r="I14" s="6">
        <v>24</v>
      </c>
      <c r="J14" s="6">
        <v>25</v>
      </c>
      <c r="K14" s="6">
        <v>34</v>
      </c>
      <c r="L14" s="9">
        <v>3</v>
      </c>
    </row>
    <row r="15" spans="1:19" x14ac:dyDescent="0.2">
      <c r="A15" s="17"/>
      <c r="B15" s="12" t="s">
        <v>106</v>
      </c>
      <c r="C15" s="6">
        <v>113</v>
      </c>
      <c r="D15" s="6">
        <v>59</v>
      </c>
      <c r="E15" s="6">
        <v>69</v>
      </c>
      <c r="F15" s="6">
        <v>0</v>
      </c>
      <c r="G15" s="6">
        <v>27</v>
      </c>
      <c r="H15" s="6">
        <v>0</v>
      </c>
      <c r="I15" s="6">
        <v>113</v>
      </c>
      <c r="J15" s="6">
        <v>0</v>
      </c>
      <c r="K15" s="6">
        <v>0</v>
      </c>
      <c r="L15" s="9">
        <v>0</v>
      </c>
    </row>
    <row r="16" spans="1:19" x14ac:dyDescent="0.2">
      <c r="A16" s="18" t="s">
        <v>110</v>
      </c>
      <c r="B16" s="212"/>
      <c r="C16" s="6">
        <v>1846</v>
      </c>
      <c r="D16" s="6">
        <v>1720</v>
      </c>
      <c r="E16" s="6">
        <v>1232</v>
      </c>
      <c r="F16" s="6">
        <v>1360</v>
      </c>
      <c r="G16" s="6">
        <v>1246</v>
      </c>
      <c r="H16" s="6">
        <v>1177</v>
      </c>
      <c r="I16" s="6">
        <v>1194</v>
      </c>
      <c r="J16" s="6">
        <v>819</v>
      </c>
      <c r="K16" s="6">
        <v>2959</v>
      </c>
      <c r="L16" s="9">
        <v>3274</v>
      </c>
    </row>
    <row r="17" spans="1:12" ht="25.5" x14ac:dyDescent="0.2">
      <c r="A17" s="216" t="s">
        <v>111</v>
      </c>
      <c r="B17" s="16"/>
      <c r="C17" s="213">
        <v>27610</v>
      </c>
      <c r="D17" s="213">
        <v>22120</v>
      </c>
      <c r="E17" s="213">
        <v>23426</v>
      </c>
      <c r="F17" s="213">
        <v>28368</v>
      </c>
      <c r="G17" s="213">
        <v>49805</v>
      </c>
      <c r="H17" s="213">
        <v>36513</v>
      </c>
      <c r="I17" s="213">
        <v>42767</v>
      </c>
      <c r="J17" s="213">
        <v>40798</v>
      </c>
      <c r="K17" s="213">
        <v>41025</v>
      </c>
      <c r="L17" s="219">
        <f>L16+L12+L9</f>
        <v>40032</v>
      </c>
    </row>
    <row r="18" spans="1:12" ht="15" x14ac:dyDescent="0.2">
      <c r="A18" s="15" t="s">
        <v>133</v>
      </c>
      <c r="B18" s="16" t="s">
        <v>106</v>
      </c>
      <c r="C18" s="213">
        <v>859</v>
      </c>
      <c r="D18" s="213">
        <v>414</v>
      </c>
      <c r="E18" s="213">
        <v>543</v>
      </c>
      <c r="F18" s="213">
        <v>524</v>
      </c>
      <c r="G18" s="213">
        <v>743</v>
      </c>
      <c r="H18" s="213">
        <v>184</v>
      </c>
      <c r="I18" s="213">
        <v>612</v>
      </c>
      <c r="J18" s="213">
        <v>1320</v>
      </c>
      <c r="K18" s="213">
        <v>769</v>
      </c>
      <c r="L18" s="219">
        <v>173</v>
      </c>
    </row>
    <row r="19" spans="1:12" ht="27.75" x14ac:dyDescent="0.2">
      <c r="A19" s="11" t="s">
        <v>134</v>
      </c>
      <c r="B19" s="12" t="s">
        <v>106</v>
      </c>
      <c r="C19" s="6">
        <v>384</v>
      </c>
      <c r="D19" s="6">
        <v>453</v>
      </c>
      <c r="E19" s="6">
        <v>95</v>
      </c>
      <c r="F19" s="6">
        <v>525</v>
      </c>
      <c r="G19" s="6">
        <v>482</v>
      </c>
      <c r="H19" s="9" t="s">
        <v>57</v>
      </c>
      <c r="I19" s="9" t="s">
        <v>57</v>
      </c>
      <c r="J19" s="6">
        <v>0</v>
      </c>
      <c r="K19" s="6">
        <v>0</v>
      </c>
      <c r="L19" s="9">
        <v>0</v>
      </c>
    </row>
    <row r="20" spans="1:12" ht="15" x14ac:dyDescent="0.2">
      <c r="A20" s="22" t="s">
        <v>135</v>
      </c>
      <c r="B20" s="20" t="s">
        <v>106</v>
      </c>
      <c r="C20" s="213">
        <v>224</v>
      </c>
      <c r="D20" s="213">
        <v>55</v>
      </c>
      <c r="E20" s="213">
        <v>215</v>
      </c>
      <c r="F20" s="213">
        <v>24</v>
      </c>
      <c r="G20" s="213">
        <v>138</v>
      </c>
      <c r="H20" s="213">
        <v>153</v>
      </c>
      <c r="I20" s="213">
        <v>195</v>
      </c>
      <c r="J20" s="213">
        <v>296</v>
      </c>
      <c r="K20" s="213">
        <v>156</v>
      </c>
      <c r="L20" s="219">
        <v>335</v>
      </c>
    </row>
    <row r="21" spans="1:12" ht="15" x14ac:dyDescent="0.2">
      <c r="A21" s="23" t="s">
        <v>136</v>
      </c>
      <c r="B21" s="21" t="s">
        <v>106</v>
      </c>
      <c r="C21" s="213">
        <v>173</v>
      </c>
      <c r="D21" s="213">
        <v>319</v>
      </c>
      <c r="E21" s="213" t="s">
        <v>2</v>
      </c>
      <c r="F21" s="213">
        <v>267</v>
      </c>
      <c r="G21" s="213">
        <v>136</v>
      </c>
      <c r="H21" s="219" t="s">
        <v>57</v>
      </c>
      <c r="I21" s="219" t="s">
        <v>57</v>
      </c>
      <c r="J21" s="213">
        <v>0</v>
      </c>
      <c r="K21" s="213">
        <v>0</v>
      </c>
      <c r="L21" s="219">
        <v>0</v>
      </c>
    </row>
    <row r="22" spans="1:12" s="8" customFormat="1" ht="27.75" x14ac:dyDescent="0.2">
      <c r="A22" s="13" t="s">
        <v>137</v>
      </c>
      <c r="B22" s="14"/>
      <c r="C22" s="218">
        <v>1640</v>
      </c>
      <c r="D22" s="218">
        <v>1241</v>
      </c>
      <c r="E22" s="218">
        <v>853</v>
      </c>
      <c r="F22" s="218">
        <v>548</v>
      </c>
      <c r="G22" s="218">
        <v>1499</v>
      </c>
      <c r="H22" s="218">
        <v>337</v>
      </c>
      <c r="I22" s="218">
        <v>807</v>
      </c>
      <c r="J22" s="218">
        <v>1616</v>
      </c>
      <c r="K22" s="218">
        <v>925</v>
      </c>
      <c r="L22" s="377">
        <f>L20+L18</f>
        <v>508</v>
      </c>
    </row>
    <row r="23" spans="1:12" s="8" customFormat="1" ht="13.5" thickBot="1" x14ac:dyDescent="0.25">
      <c r="A23" s="24" t="s">
        <v>112</v>
      </c>
      <c r="B23" s="25"/>
      <c r="C23" s="217">
        <v>29250</v>
      </c>
      <c r="D23" s="217">
        <v>23361</v>
      </c>
      <c r="E23" s="217">
        <v>24279</v>
      </c>
      <c r="F23" s="217">
        <v>28916</v>
      </c>
      <c r="G23" s="217">
        <v>51304</v>
      </c>
      <c r="H23" s="217">
        <v>36850</v>
      </c>
      <c r="I23" s="217">
        <v>43574</v>
      </c>
      <c r="J23" s="217">
        <v>42414</v>
      </c>
      <c r="K23" s="217">
        <v>41950</v>
      </c>
      <c r="L23" s="378">
        <f>L22+L17</f>
        <v>40540</v>
      </c>
    </row>
    <row r="24" spans="1:12" x14ac:dyDescent="0.2">
      <c r="L24" s="379"/>
    </row>
    <row r="25" spans="1:12" x14ac:dyDescent="0.2">
      <c r="A25" s="5" t="s">
        <v>113</v>
      </c>
      <c r="B25" s="5"/>
      <c r="C25" s="5"/>
      <c r="D25" s="5"/>
      <c r="E25" s="5"/>
      <c r="F25" s="5"/>
      <c r="G25" s="5"/>
      <c r="H25" s="5"/>
      <c r="I25" s="5"/>
      <c r="J25" s="5"/>
      <c r="K25" s="5"/>
      <c r="L25" s="373"/>
    </row>
    <row r="26" spans="1:12" x14ac:dyDescent="0.2">
      <c r="A26" s="11" t="s">
        <v>103</v>
      </c>
      <c r="B26" s="12" t="s">
        <v>104</v>
      </c>
      <c r="C26" s="213"/>
      <c r="D26" s="213">
        <v>57484</v>
      </c>
      <c r="E26" s="213">
        <v>55810</v>
      </c>
      <c r="F26" s="213">
        <v>57860</v>
      </c>
      <c r="G26" s="213">
        <v>76936</v>
      </c>
      <c r="H26" s="213">
        <v>65541</v>
      </c>
      <c r="I26" s="213">
        <v>65391</v>
      </c>
      <c r="J26" s="213">
        <v>65264</v>
      </c>
      <c r="K26" s="213">
        <v>46442.494405877012</v>
      </c>
      <c r="L26" s="219">
        <v>52733.525648000024</v>
      </c>
    </row>
    <row r="27" spans="1:12" x14ac:dyDescent="0.2">
      <c r="A27" s="11"/>
      <c r="B27" s="12" t="s">
        <v>105</v>
      </c>
      <c r="C27" s="6"/>
      <c r="D27" s="6">
        <v>27551</v>
      </c>
      <c r="E27" s="6">
        <v>24694</v>
      </c>
      <c r="F27" s="6">
        <v>25969</v>
      </c>
      <c r="G27" s="6">
        <v>27133</v>
      </c>
      <c r="H27" s="6">
        <v>26821</v>
      </c>
      <c r="I27" s="6">
        <v>42754</v>
      </c>
      <c r="J27" s="6">
        <v>26537</v>
      </c>
      <c r="K27" s="6">
        <v>32307.025876571621</v>
      </c>
      <c r="L27" s="9">
        <v>16196.252211999999</v>
      </c>
    </row>
    <row r="28" spans="1:12" x14ac:dyDescent="0.2">
      <c r="A28" s="11"/>
      <c r="B28" s="12" t="s">
        <v>106</v>
      </c>
      <c r="C28" s="6"/>
      <c r="D28" s="6">
        <v>22993</v>
      </c>
      <c r="E28" s="6">
        <v>18795</v>
      </c>
      <c r="F28" s="6">
        <v>18358</v>
      </c>
      <c r="G28" s="6">
        <v>19574</v>
      </c>
      <c r="H28" s="6">
        <v>21976</v>
      </c>
      <c r="I28" s="6">
        <v>24390</v>
      </c>
      <c r="J28" s="6">
        <v>18217</v>
      </c>
      <c r="K28" s="6">
        <v>17355.055261221041</v>
      </c>
      <c r="L28" s="9">
        <v>6213.4035539999968</v>
      </c>
    </row>
    <row r="29" spans="1:12" x14ac:dyDescent="0.2">
      <c r="A29" s="13" t="s">
        <v>107</v>
      </c>
      <c r="B29" s="14"/>
      <c r="C29" s="7"/>
      <c r="D29" s="7">
        <v>108028</v>
      </c>
      <c r="E29" s="7">
        <v>99299</v>
      </c>
      <c r="F29" s="7">
        <v>102187</v>
      </c>
      <c r="G29" s="7">
        <v>123643</v>
      </c>
      <c r="H29" s="7">
        <v>114389</v>
      </c>
      <c r="I29" s="7">
        <v>132395</v>
      </c>
      <c r="J29" s="7">
        <v>110018</v>
      </c>
      <c r="K29" s="7">
        <v>96104.575543669678</v>
      </c>
      <c r="L29" s="374">
        <v>75143.181414000035</v>
      </c>
    </row>
    <row r="30" spans="1:12" x14ac:dyDescent="0.2">
      <c r="A30" s="11" t="s">
        <v>42</v>
      </c>
      <c r="B30" s="12" t="s">
        <v>104</v>
      </c>
      <c r="C30" s="213"/>
      <c r="D30" s="213">
        <v>762</v>
      </c>
      <c r="E30" s="213">
        <v>702</v>
      </c>
      <c r="F30" s="213">
        <v>718</v>
      </c>
      <c r="G30" s="213">
        <v>1564</v>
      </c>
      <c r="H30" s="213">
        <v>1013</v>
      </c>
      <c r="I30" s="213">
        <v>1351</v>
      </c>
      <c r="J30" s="213">
        <v>1548</v>
      </c>
      <c r="K30" s="213">
        <v>1751</v>
      </c>
      <c r="L30" s="219">
        <v>1786</v>
      </c>
    </row>
    <row r="31" spans="1:12" x14ac:dyDescent="0.2">
      <c r="A31" s="11"/>
      <c r="B31" s="12" t="s">
        <v>105</v>
      </c>
      <c r="C31" s="214"/>
      <c r="D31" s="214">
        <v>237</v>
      </c>
      <c r="E31" s="214">
        <v>235</v>
      </c>
      <c r="F31" s="214">
        <v>225</v>
      </c>
      <c r="G31" s="214">
        <v>309</v>
      </c>
      <c r="H31" s="214">
        <v>207</v>
      </c>
      <c r="I31" s="214">
        <v>192</v>
      </c>
      <c r="J31" s="214">
        <v>171</v>
      </c>
      <c r="K31" s="214">
        <v>34</v>
      </c>
      <c r="L31" s="375">
        <v>0</v>
      </c>
    </row>
    <row r="32" spans="1:12" x14ac:dyDescent="0.2">
      <c r="A32" s="13" t="s">
        <v>108</v>
      </c>
      <c r="B32" s="14"/>
      <c r="C32" s="215"/>
      <c r="D32" s="215">
        <v>999</v>
      </c>
      <c r="E32" s="215">
        <v>937</v>
      </c>
      <c r="F32" s="215">
        <v>943</v>
      </c>
      <c r="G32" s="215">
        <v>1873</v>
      </c>
      <c r="H32" s="215">
        <v>1220</v>
      </c>
      <c r="I32" s="215">
        <v>1543</v>
      </c>
      <c r="J32" s="215">
        <v>1719</v>
      </c>
      <c r="K32" s="215">
        <v>1785</v>
      </c>
      <c r="L32" s="376">
        <v>1786</v>
      </c>
    </row>
    <row r="33" spans="1:12" x14ac:dyDescent="0.2">
      <c r="A33" s="15" t="s">
        <v>109</v>
      </c>
      <c r="B33" s="16" t="s">
        <v>104</v>
      </c>
      <c r="C33" s="213"/>
      <c r="D33" s="213">
        <v>7855</v>
      </c>
      <c r="E33" s="213">
        <v>7176</v>
      </c>
      <c r="F33" s="213">
        <v>7890</v>
      </c>
      <c r="G33" s="213">
        <v>7736</v>
      </c>
      <c r="H33" s="213">
        <v>6301</v>
      </c>
      <c r="I33" s="213">
        <v>3617</v>
      </c>
      <c r="J33" s="213">
        <v>2970</v>
      </c>
      <c r="K33" s="213">
        <v>11976.199965830583</v>
      </c>
      <c r="L33" s="219">
        <v>13363.977300000002</v>
      </c>
    </row>
    <row r="34" spans="1:12" x14ac:dyDescent="0.2">
      <c r="A34" s="17"/>
      <c r="B34" s="12" t="s">
        <v>105</v>
      </c>
      <c r="C34" s="6"/>
      <c r="D34" s="6">
        <v>89</v>
      </c>
      <c r="E34" s="6">
        <v>29</v>
      </c>
      <c r="F34" s="6">
        <v>32</v>
      </c>
      <c r="G34" s="6">
        <v>0</v>
      </c>
      <c r="H34" s="6">
        <v>4</v>
      </c>
      <c r="I34" s="6">
        <v>5</v>
      </c>
      <c r="J34" s="6">
        <v>4</v>
      </c>
      <c r="K34" s="6">
        <v>10</v>
      </c>
      <c r="L34" s="9">
        <v>0</v>
      </c>
    </row>
    <row r="35" spans="1:12" x14ac:dyDescent="0.2">
      <c r="A35" s="17"/>
      <c r="B35" s="12" t="s">
        <v>106</v>
      </c>
      <c r="C35" s="6"/>
      <c r="D35" s="6">
        <v>21</v>
      </c>
      <c r="E35" s="6">
        <v>50</v>
      </c>
      <c r="F35" s="6">
        <v>0</v>
      </c>
      <c r="G35" s="6">
        <v>195</v>
      </c>
      <c r="H35" s="6">
        <v>0</v>
      </c>
      <c r="I35" s="6">
        <v>907</v>
      </c>
      <c r="J35" s="6">
        <v>0</v>
      </c>
      <c r="K35" s="6">
        <v>0</v>
      </c>
      <c r="L35" s="9">
        <v>0</v>
      </c>
    </row>
    <row r="36" spans="1:12" x14ac:dyDescent="0.2">
      <c r="A36" s="18" t="s">
        <v>110</v>
      </c>
      <c r="B36" s="14"/>
      <c r="C36" s="6"/>
      <c r="D36" s="6">
        <v>7965</v>
      </c>
      <c r="E36" s="6">
        <v>7255</v>
      </c>
      <c r="F36" s="6">
        <v>7922</v>
      </c>
      <c r="G36" s="6">
        <v>7931</v>
      </c>
      <c r="H36" s="6">
        <v>6305</v>
      </c>
      <c r="I36" s="6">
        <v>4529</v>
      </c>
      <c r="J36" s="6">
        <v>2974</v>
      </c>
      <c r="K36" s="6">
        <v>11986.199965830583</v>
      </c>
      <c r="L36" s="9">
        <v>13363.977300000002</v>
      </c>
    </row>
    <row r="37" spans="1:12" ht="25.5" x14ac:dyDescent="0.2">
      <c r="A37" s="19" t="s">
        <v>111</v>
      </c>
      <c r="B37" s="20"/>
      <c r="C37" s="213"/>
      <c r="D37" s="213">
        <v>116992</v>
      </c>
      <c r="E37" s="213">
        <v>107491</v>
      </c>
      <c r="F37" s="213">
        <v>111052</v>
      </c>
      <c r="G37" s="213">
        <v>133447</v>
      </c>
      <c r="H37" s="213">
        <v>121914</v>
      </c>
      <c r="I37" s="213">
        <v>138467</v>
      </c>
      <c r="J37" s="213">
        <v>114711</v>
      </c>
      <c r="K37" s="213">
        <v>109875.77550950025</v>
      </c>
      <c r="L37" s="219">
        <v>90293</v>
      </c>
    </row>
    <row r="38" spans="1:12" ht="15" x14ac:dyDescent="0.2">
      <c r="A38" s="15" t="s">
        <v>133</v>
      </c>
      <c r="B38" s="16" t="s">
        <v>106</v>
      </c>
      <c r="C38" s="213"/>
      <c r="D38" s="213">
        <v>1896</v>
      </c>
      <c r="E38" s="213">
        <v>3271</v>
      </c>
      <c r="F38" s="213">
        <v>2070</v>
      </c>
      <c r="G38" s="213">
        <v>3891</v>
      </c>
      <c r="H38" s="213">
        <v>979</v>
      </c>
      <c r="I38" s="213">
        <v>5663</v>
      </c>
      <c r="J38" s="213">
        <v>5460.75</v>
      </c>
      <c r="K38" s="213">
        <v>5481.2423611381628</v>
      </c>
      <c r="L38" s="219">
        <f>1096+280</f>
        <v>1376</v>
      </c>
    </row>
    <row r="39" spans="1:12" ht="27.75" x14ac:dyDescent="0.2">
      <c r="A39" s="11" t="s">
        <v>134</v>
      </c>
      <c r="B39" s="21" t="s">
        <v>106</v>
      </c>
      <c r="C39" s="6"/>
      <c r="D39" s="6" t="s">
        <v>2</v>
      </c>
      <c r="E39" s="6">
        <v>649</v>
      </c>
      <c r="F39" s="6" t="s">
        <v>57</v>
      </c>
      <c r="G39" s="6" t="s">
        <v>57</v>
      </c>
      <c r="H39" s="9" t="s">
        <v>57</v>
      </c>
      <c r="I39" s="9" t="s">
        <v>57</v>
      </c>
      <c r="J39" s="6">
        <v>0</v>
      </c>
      <c r="K39" s="6">
        <v>0</v>
      </c>
      <c r="L39" s="9">
        <v>0</v>
      </c>
    </row>
    <row r="40" spans="1:12" ht="15" x14ac:dyDescent="0.2">
      <c r="A40" s="22" t="s">
        <v>135</v>
      </c>
      <c r="B40" s="20" t="s">
        <v>106</v>
      </c>
      <c r="C40" s="213"/>
      <c r="D40" s="213">
        <v>248</v>
      </c>
      <c r="E40" s="213">
        <v>844</v>
      </c>
      <c r="F40" s="213">
        <v>281</v>
      </c>
      <c r="G40" s="213">
        <v>304</v>
      </c>
      <c r="H40" s="213">
        <v>325</v>
      </c>
      <c r="I40" s="213">
        <v>549</v>
      </c>
      <c r="J40" s="213">
        <v>51</v>
      </c>
      <c r="K40" s="213">
        <v>73</v>
      </c>
      <c r="L40" s="219">
        <v>119</v>
      </c>
    </row>
    <row r="41" spans="1:12" ht="15" x14ac:dyDescent="0.2">
      <c r="A41" s="23" t="s">
        <v>136</v>
      </c>
      <c r="B41" s="21" t="s">
        <v>106</v>
      </c>
      <c r="C41" s="213"/>
      <c r="D41" s="213" t="s">
        <v>2</v>
      </c>
      <c r="E41" s="213" t="s">
        <v>2</v>
      </c>
      <c r="F41" s="213" t="s">
        <v>57</v>
      </c>
      <c r="G41" s="213" t="s">
        <v>57</v>
      </c>
      <c r="H41" s="219" t="s">
        <v>57</v>
      </c>
      <c r="I41" s="219" t="s">
        <v>57</v>
      </c>
      <c r="J41" s="213">
        <v>0</v>
      </c>
      <c r="K41" s="213">
        <v>0</v>
      </c>
      <c r="L41" s="219">
        <v>0</v>
      </c>
    </row>
    <row r="42" spans="1:12" ht="27.75" x14ac:dyDescent="0.2">
      <c r="A42" s="13" t="s">
        <v>137</v>
      </c>
      <c r="B42" s="21"/>
      <c r="C42" s="218"/>
      <c r="D42" s="218">
        <v>2144</v>
      </c>
      <c r="E42" s="218">
        <v>4764</v>
      </c>
      <c r="F42" s="218">
        <v>2351</v>
      </c>
      <c r="G42" s="218">
        <v>4195</v>
      </c>
      <c r="H42" s="218">
        <v>1304</v>
      </c>
      <c r="I42" s="218">
        <v>6212</v>
      </c>
      <c r="J42" s="218">
        <v>5511.75</v>
      </c>
      <c r="K42" s="218">
        <v>5554.2423611381628</v>
      </c>
      <c r="L42" s="377">
        <f>L40+L38</f>
        <v>1495</v>
      </c>
    </row>
    <row r="43" spans="1:12" ht="13.5" thickBot="1" x14ac:dyDescent="0.25">
      <c r="A43" s="24" t="s">
        <v>112</v>
      </c>
      <c r="B43" s="25"/>
      <c r="C43" s="217"/>
      <c r="D43" s="217">
        <v>119136</v>
      </c>
      <c r="E43" s="217">
        <v>112255</v>
      </c>
      <c r="F43" s="217">
        <v>113403</v>
      </c>
      <c r="G43" s="217">
        <v>137642</v>
      </c>
      <c r="H43" s="217">
        <v>123218</v>
      </c>
      <c r="I43" s="217">
        <v>144679</v>
      </c>
      <c r="J43" s="217">
        <v>120222.75</v>
      </c>
      <c r="K43" s="217">
        <v>115430.01787063842</v>
      </c>
      <c r="L43" s="378">
        <f>L37+L42</f>
        <v>91788</v>
      </c>
    </row>
    <row r="44" spans="1:12" x14ac:dyDescent="0.2">
      <c r="L44" s="379"/>
    </row>
    <row r="45" spans="1:12" x14ac:dyDescent="0.2">
      <c r="L45" s="379"/>
    </row>
    <row r="46" spans="1:12" x14ac:dyDescent="0.2">
      <c r="A46" s="5" t="s">
        <v>114</v>
      </c>
      <c r="B46" s="5"/>
      <c r="C46" s="5"/>
      <c r="D46" s="5"/>
      <c r="E46" s="5"/>
      <c r="F46" s="5"/>
      <c r="G46" s="5"/>
      <c r="H46" s="5"/>
      <c r="I46" s="5"/>
      <c r="J46" s="5"/>
      <c r="K46" s="5"/>
      <c r="L46" s="373"/>
    </row>
    <row r="47" spans="1:12" x14ac:dyDescent="0.2">
      <c r="A47" s="11" t="s">
        <v>103</v>
      </c>
      <c r="B47" s="12" t="s">
        <v>104</v>
      </c>
      <c r="C47" s="213"/>
      <c r="D47" s="213">
        <v>69628</v>
      </c>
      <c r="E47" s="213">
        <v>67905</v>
      </c>
      <c r="F47" s="213">
        <v>74175</v>
      </c>
      <c r="G47" s="213">
        <v>117771</v>
      </c>
      <c r="H47" s="213">
        <v>84347</v>
      </c>
      <c r="I47" s="213">
        <v>94421</v>
      </c>
      <c r="J47" s="213">
        <v>89245</v>
      </c>
      <c r="K47" s="213">
        <v>76869.005594122995</v>
      </c>
      <c r="L47" s="219">
        <v>78474.578141999998</v>
      </c>
    </row>
    <row r="48" spans="1:12" x14ac:dyDescent="0.2">
      <c r="A48" s="11"/>
      <c r="B48" s="12" t="s">
        <v>105</v>
      </c>
      <c r="C48" s="6"/>
      <c r="D48" s="6">
        <v>33625</v>
      </c>
      <c r="E48" s="6">
        <v>31293</v>
      </c>
      <c r="F48" s="6">
        <v>33382</v>
      </c>
      <c r="G48" s="6">
        <v>35145</v>
      </c>
      <c r="H48" s="6">
        <v>33369</v>
      </c>
      <c r="I48" s="6">
        <v>42144</v>
      </c>
      <c r="J48" s="6">
        <v>32613</v>
      </c>
      <c r="K48" s="6">
        <v>32952.905320744248</v>
      </c>
      <c r="L48" s="9">
        <v>25772.896148</v>
      </c>
    </row>
    <row r="49" spans="1:12" x14ac:dyDescent="0.2">
      <c r="A49" s="11"/>
      <c r="B49" s="12" t="s">
        <v>106</v>
      </c>
      <c r="C49" s="6"/>
      <c r="D49" s="6">
        <v>23373</v>
      </c>
      <c r="E49" s="6">
        <v>21103</v>
      </c>
      <c r="F49" s="6">
        <v>22385</v>
      </c>
      <c r="G49" s="6">
        <v>24903</v>
      </c>
      <c r="H49" s="6">
        <v>27489</v>
      </c>
      <c r="I49" s="6">
        <v>27870</v>
      </c>
      <c r="J49" s="6">
        <v>24232</v>
      </c>
      <c r="K49" s="6">
        <v>21902.021884066813</v>
      </c>
      <c r="L49" s="9">
        <v>18894.039876000003</v>
      </c>
    </row>
    <row r="50" spans="1:12" x14ac:dyDescent="0.2">
      <c r="A50" s="13" t="s">
        <v>107</v>
      </c>
      <c r="B50" s="14"/>
      <c r="C50" s="7"/>
      <c r="D50" s="7">
        <v>126626</v>
      </c>
      <c r="E50" s="7">
        <v>120301</v>
      </c>
      <c r="F50" s="7">
        <v>129942</v>
      </c>
      <c r="G50" s="7">
        <v>177819</v>
      </c>
      <c r="H50" s="7">
        <v>145178</v>
      </c>
      <c r="I50" s="7">
        <v>164212</v>
      </c>
      <c r="J50" s="7">
        <v>146090</v>
      </c>
      <c r="K50" s="7">
        <v>131723.93279893405</v>
      </c>
      <c r="L50" s="374">
        <v>123141.51416599999</v>
      </c>
    </row>
    <row r="51" spans="1:12" x14ac:dyDescent="0.2">
      <c r="A51" s="11" t="s">
        <v>42</v>
      </c>
      <c r="B51" s="12" t="s">
        <v>104</v>
      </c>
      <c r="C51" s="213"/>
      <c r="D51" s="213">
        <v>2033</v>
      </c>
      <c r="E51" s="213">
        <v>1481</v>
      </c>
      <c r="F51" s="213">
        <v>1564</v>
      </c>
      <c r="G51" s="213">
        <v>4319</v>
      </c>
      <c r="H51" s="213">
        <v>2711</v>
      </c>
      <c r="I51" s="213">
        <v>3740</v>
      </c>
      <c r="J51" s="213">
        <v>4085</v>
      </c>
      <c r="K51" s="213">
        <v>4174</v>
      </c>
      <c r="L51" s="219">
        <v>4401</v>
      </c>
    </row>
    <row r="52" spans="1:12" x14ac:dyDescent="0.2">
      <c r="A52" s="11"/>
      <c r="B52" s="12" t="s">
        <v>105</v>
      </c>
      <c r="C52" s="214"/>
      <c r="D52" s="214">
        <v>37</v>
      </c>
      <c r="E52" s="214">
        <v>38</v>
      </c>
      <c r="F52" s="214">
        <v>35</v>
      </c>
      <c r="G52" s="214">
        <v>41</v>
      </c>
      <c r="H52" s="214">
        <v>25</v>
      </c>
      <c r="I52" s="214">
        <v>27</v>
      </c>
      <c r="J52" s="214">
        <v>23</v>
      </c>
      <c r="K52" s="214">
        <v>16</v>
      </c>
      <c r="L52" s="375">
        <v>0</v>
      </c>
    </row>
    <row r="53" spans="1:12" x14ac:dyDescent="0.2">
      <c r="A53" s="13" t="s">
        <v>108</v>
      </c>
      <c r="B53" s="14"/>
      <c r="C53" s="215"/>
      <c r="D53" s="215">
        <v>2070</v>
      </c>
      <c r="E53" s="215">
        <v>1519</v>
      </c>
      <c r="F53" s="215">
        <v>1599</v>
      </c>
      <c r="G53" s="215">
        <v>4360</v>
      </c>
      <c r="H53" s="215">
        <v>2736</v>
      </c>
      <c r="I53" s="215">
        <v>3767</v>
      </c>
      <c r="J53" s="215">
        <v>4108</v>
      </c>
      <c r="K53" s="215">
        <v>4190</v>
      </c>
      <c r="L53" s="376">
        <v>4401</v>
      </c>
    </row>
    <row r="54" spans="1:12" x14ac:dyDescent="0.2">
      <c r="A54" s="15" t="s">
        <v>109</v>
      </c>
      <c r="B54" s="16" t="s">
        <v>104</v>
      </c>
      <c r="C54" s="213"/>
      <c r="D54" s="213">
        <v>4687</v>
      </c>
      <c r="E54" s="213">
        <v>5607</v>
      </c>
      <c r="F54" s="213">
        <v>6817</v>
      </c>
      <c r="G54" s="213">
        <v>5966</v>
      </c>
      <c r="H54" s="213">
        <v>5865</v>
      </c>
      <c r="I54" s="213">
        <v>4094</v>
      </c>
      <c r="J54" s="213">
        <v>3458</v>
      </c>
      <c r="K54" s="213">
        <v>10685.219389008125</v>
      </c>
      <c r="L54" s="219">
        <v>8727</v>
      </c>
    </row>
    <row r="55" spans="1:12" x14ac:dyDescent="0.2">
      <c r="A55" s="17"/>
      <c r="B55" s="12" t="s">
        <v>105</v>
      </c>
      <c r="C55" s="6"/>
      <c r="D55" s="6">
        <v>1278</v>
      </c>
      <c r="E55" s="6">
        <v>148</v>
      </c>
      <c r="F55" s="6">
        <v>141</v>
      </c>
      <c r="G55" s="6">
        <v>0</v>
      </c>
      <c r="H55" s="6">
        <v>16</v>
      </c>
      <c r="I55" s="6">
        <v>31</v>
      </c>
      <c r="J55" s="6">
        <v>22</v>
      </c>
      <c r="K55" s="6">
        <v>40</v>
      </c>
      <c r="L55" s="9">
        <v>0</v>
      </c>
    </row>
    <row r="56" spans="1:12" x14ac:dyDescent="0.2">
      <c r="A56" s="17"/>
      <c r="B56" s="12" t="s">
        <v>106</v>
      </c>
      <c r="C56" s="6"/>
      <c r="D56" s="6">
        <v>126</v>
      </c>
      <c r="E56" s="6">
        <v>321</v>
      </c>
      <c r="F56" s="6">
        <v>0</v>
      </c>
      <c r="G56" s="6">
        <v>34</v>
      </c>
      <c r="H56" s="6">
        <v>0</v>
      </c>
      <c r="I56" s="6">
        <v>230</v>
      </c>
      <c r="J56" s="6">
        <v>0</v>
      </c>
      <c r="K56" s="6">
        <v>0</v>
      </c>
      <c r="L56" s="9">
        <v>0</v>
      </c>
    </row>
    <row r="57" spans="1:12" x14ac:dyDescent="0.2">
      <c r="A57" s="18" t="s">
        <v>110</v>
      </c>
      <c r="B57" s="14"/>
      <c r="C57" s="6"/>
      <c r="D57" s="6">
        <v>6091</v>
      </c>
      <c r="E57" s="6">
        <v>6076</v>
      </c>
      <c r="F57" s="6">
        <v>6958</v>
      </c>
      <c r="G57" s="6">
        <v>6000</v>
      </c>
      <c r="H57" s="6">
        <v>5881</v>
      </c>
      <c r="I57" s="6">
        <v>4355</v>
      </c>
      <c r="J57" s="6">
        <v>3480</v>
      </c>
      <c r="K57" s="6">
        <v>10725.219389008125</v>
      </c>
      <c r="L57" s="9">
        <v>8727</v>
      </c>
    </row>
    <row r="58" spans="1:12" ht="25.5" x14ac:dyDescent="0.2">
      <c r="A58" s="19" t="s">
        <v>111</v>
      </c>
      <c r="B58" s="20"/>
      <c r="C58" s="213"/>
      <c r="D58" s="213">
        <v>134787</v>
      </c>
      <c r="E58" s="213">
        <v>127896</v>
      </c>
      <c r="F58" s="213">
        <v>138499</v>
      </c>
      <c r="G58" s="213">
        <v>188179</v>
      </c>
      <c r="H58" s="213">
        <v>153795</v>
      </c>
      <c r="I58" s="213">
        <v>172334</v>
      </c>
      <c r="J58" s="213">
        <v>153678</v>
      </c>
      <c r="K58" s="213">
        <v>146639.15218794218</v>
      </c>
      <c r="L58" s="219">
        <f>L57+L53+L50</f>
        <v>136269.51416600001</v>
      </c>
    </row>
    <row r="59" spans="1:12" ht="15" x14ac:dyDescent="0.2">
      <c r="A59" s="15" t="s">
        <v>133</v>
      </c>
      <c r="B59" s="16" t="s">
        <v>106</v>
      </c>
      <c r="C59" s="213"/>
      <c r="D59" s="213">
        <v>5375</v>
      </c>
      <c r="E59" s="213">
        <v>11887</v>
      </c>
      <c r="F59" s="213">
        <v>5517</v>
      </c>
      <c r="G59" s="213">
        <v>7786</v>
      </c>
      <c r="H59" s="213">
        <v>732</v>
      </c>
      <c r="I59" s="213">
        <v>14579</v>
      </c>
      <c r="J59" s="213">
        <v>16279.25</v>
      </c>
      <c r="K59" s="213">
        <v>20267.427563673868</v>
      </c>
      <c r="L59" s="219">
        <f>186+2326</f>
        <v>2512</v>
      </c>
    </row>
    <row r="60" spans="1:12" ht="27.75" x14ac:dyDescent="0.2">
      <c r="A60" s="11" t="s">
        <v>134</v>
      </c>
      <c r="B60" s="21" t="s">
        <v>106</v>
      </c>
      <c r="C60" s="6"/>
      <c r="D60" s="9" t="s">
        <v>2</v>
      </c>
      <c r="E60" s="6">
        <v>2513</v>
      </c>
      <c r="F60" s="9" t="s">
        <v>57</v>
      </c>
      <c r="G60" s="9" t="s">
        <v>57</v>
      </c>
      <c r="H60" s="9" t="s">
        <v>57</v>
      </c>
      <c r="I60" s="9" t="s">
        <v>57</v>
      </c>
      <c r="J60" s="6">
        <v>0</v>
      </c>
      <c r="K60" s="6">
        <v>0</v>
      </c>
      <c r="L60" s="9">
        <v>0</v>
      </c>
    </row>
    <row r="61" spans="1:12" ht="15" x14ac:dyDescent="0.2">
      <c r="A61" s="22" t="s">
        <v>135</v>
      </c>
      <c r="B61" s="20" t="s">
        <v>106</v>
      </c>
      <c r="C61" s="213"/>
      <c r="D61" s="213">
        <v>547</v>
      </c>
      <c r="E61" s="213">
        <v>1045</v>
      </c>
      <c r="F61" s="213">
        <v>203</v>
      </c>
      <c r="G61" s="213">
        <v>429</v>
      </c>
      <c r="H61" s="213">
        <v>548</v>
      </c>
      <c r="I61" s="213">
        <v>705</v>
      </c>
      <c r="J61" s="213">
        <v>135</v>
      </c>
      <c r="K61" s="213">
        <v>183</v>
      </c>
      <c r="L61" s="219">
        <v>226</v>
      </c>
    </row>
    <row r="62" spans="1:12" ht="15" x14ac:dyDescent="0.2">
      <c r="A62" s="23" t="s">
        <v>136</v>
      </c>
      <c r="B62" s="21" t="s">
        <v>106</v>
      </c>
      <c r="C62" s="213"/>
      <c r="D62" s="219" t="s">
        <v>2</v>
      </c>
      <c r="E62" s="219" t="s">
        <v>2</v>
      </c>
      <c r="F62" s="219" t="s">
        <v>57</v>
      </c>
      <c r="G62" s="219" t="s">
        <v>57</v>
      </c>
      <c r="H62" s="219" t="s">
        <v>57</v>
      </c>
      <c r="I62" s="219" t="s">
        <v>57</v>
      </c>
      <c r="J62" s="213">
        <v>0</v>
      </c>
      <c r="K62" s="213">
        <v>0</v>
      </c>
      <c r="L62" s="219">
        <v>0</v>
      </c>
    </row>
    <row r="63" spans="1:12" ht="27.75" x14ac:dyDescent="0.2">
      <c r="A63" s="13" t="s">
        <v>137</v>
      </c>
      <c r="B63" s="21"/>
      <c r="C63" s="218"/>
      <c r="D63" s="218">
        <v>5922</v>
      </c>
      <c r="E63" s="218">
        <v>15445</v>
      </c>
      <c r="F63" s="218">
        <v>5720</v>
      </c>
      <c r="G63" s="218">
        <v>8215</v>
      </c>
      <c r="H63" s="218">
        <v>1280</v>
      </c>
      <c r="I63" s="218">
        <v>15284</v>
      </c>
      <c r="J63" s="218">
        <v>16414.25</v>
      </c>
      <c r="K63" s="218">
        <v>20450.427563673868</v>
      </c>
      <c r="L63" s="377">
        <f>L61+L59</f>
        <v>2738</v>
      </c>
    </row>
    <row r="64" spans="1:12" ht="13.5" thickBot="1" x14ac:dyDescent="0.25">
      <c r="A64" s="24" t="s">
        <v>112</v>
      </c>
      <c r="B64" s="25"/>
      <c r="C64" s="217"/>
      <c r="D64" s="217">
        <v>140709</v>
      </c>
      <c r="E64" s="217">
        <v>143341</v>
      </c>
      <c r="F64" s="217">
        <v>144219</v>
      </c>
      <c r="G64" s="217">
        <v>196394</v>
      </c>
      <c r="H64" s="217">
        <v>155075</v>
      </c>
      <c r="I64" s="217">
        <v>187618</v>
      </c>
      <c r="J64" s="217">
        <v>170092.25</v>
      </c>
      <c r="K64" s="217">
        <v>167089.57975161605</v>
      </c>
      <c r="L64" s="378">
        <f>L63+L58</f>
        <v>139007.51416600001</v>
      </c>
    </row>
    <row r="65" spans="1:12" x14ac:dyDescent="0.2">
      <c r="L65" s="379"/>
    </row>
    <row r="66" spans="1:12" x14ac:dyDescent="0.2">
      <c r="L66" s="379"/>
    </row>
    <row r="67" spans="1:12" x14ac:dyDescent="0.2">
      <c r="A67" s="5" t="s">
        <v>115</v>
      </c>
      <c r="B67" s="5"/>
      <c r="C67" s="5"/>
      <c r="D67" s="5"/>
      <c r="E67" s="5"/>
      <c r="F67" s="5"/>
      <c r="G67" s="5"/>
      <c r="H67" s="5"/>
      <c r="I67" s="5"/>
      <c r="J67" s="5"/>
      <c r="K67" s="5"/>
      <c r="L67" s="373"/>
    </row>
    <row r="68" spans="1:12" x14ac:dyDescent="0.2">
      <c r="A68" s="11" t="s">
        <v>103</v>
      </c>
      <c r="B68" s="12" t="s">
        <v>104</v>
      </c>
      <c r="C68" s="213">
        <f>'[1]F 3.1-2 recrutements 2010'!E4</f>
        <v>167887</v>
      </c>
      <c r="D68" s="213">
        <f>D26+D47</f>
        <v>127112</v>
      </c>
      <c r="E68" s="213">
        <f t="shared" ref="E68:K68" si="0">E26+E47</f>
        <v>123715</v>
      </c>
      <c r="F68" s="213">
        <f t="shared" si="0"/>
        <v>132035</v>
      </c>
      <c r="G68" s="213">
        <f t="shared" si="0"/>
        <v>194707</v>
      </c>
      <c r="H68" s="213">
        <f t="shared" si="0"/>
        <v>149888</v>
      </c>
      <c r="I68" s="213">
        <f t="shared" si="0"/>
        <v>159812</v>
      </c>
      <c r="J68" s="213">
        <f t="shared" si="0"/>
        <v>154509</v>
      </c>
      <c r="K68" s="213">
        <f t="shared" si="0"/>
        <v>123311.5</v>
      </c>
      <c r="L68" s="219">
        <f>L26+L47</f>
        <v>131208.10379000002</v>
      </c>
    </row>
    <row r="69" spans="1:12" x14ac:dyDescent="0.2">
      <c r="A69" s="11"/>
      <c r="B69" s="12" t="s">
        <v>105</v>
      </c>
      <c r="C69" s="6">
        <f>'[1]F 3.1-2 recrutements 2010'!E5</f>
        <v>73636</v>
      </c>
      <c r="D69" s="6">
        <f t="shared" ref="D69:L84" si="1">D27+D48</f>
        <v>61176</v>
      </c>
      <c r="E69" s="6">
        <f t="shared" si="1"/>
        <v>55987</v>
      </c>
      <c r="F69" s="6">
        <f t="shared" si="1"/>
        <v>59351</v>
      </c>
      <c r="G69" s="6">
        <f t="shared" si="1"/>
        <v>62278</v>
      </c>
      <c r="H69" s="6">
        <f t="shared" si="1"/>
        <v>60190</v>
      </c>
      <c r="I69" s="6">
        <f t="shared" si="1"/>
        <v>84898</v>
      </c>
      <c r="J69" s="6">
        <f t="shared" si="1"/>
        <v>59150</v>
      </c>
      <c r="K69" s="6">
        <f t="shared" si="1"/>
        <v>65259.931197315869</v>
      </c>
      <c r="L69" s="9">
        <f t="shared" si="1"/>
        <v>41969.148359999999</v>
      </c>
    </row>
    <row r="70" spans="1:12" x14ac:dyDescent="0.2">
      <c r="A70" s="11"/>
      <c r="B70" s="12" t="s">
        <v>106</v>
      </c>
      <c r="C70" s="6">
        <f>'[1]F 3.1-2 recrutements 2010'!E6</f>
        <v>51886</v>
      </c>
      <c r="D70" s="6">
        <f t="shared" si="1"/>
        <v>46366</v>
      </c>
      <c r="E70" s="6">
        <f t="shared" si="1"/>
        <v>39898</v>
      </c>
      <c r="F70" s="6">
        <f t="shared" si="1"/>
        <v>40743</v>
      </c>
      <c r="G70" s="6">
        <f t="shared" si="1"/>
        <v>44477</v>
      </c>
      <c r="H70" s="6">
        <f t="shared" si="1"/>
        <v>49465</v>
      </c>
      <c r="I70" s="6">
        <f t="shared" si="1"/>
        <v>52260</v>
      </c>
      <c r="J70" s="6">
        <f t="shared" si="1"/>
        <v>42449</v>
      </c>
      <c r="K70" s="6">
        <f t="shared" si="1"/>
        <v>39257.077145287854</v>
      </c>
      <c r="L70" s="9">
        <f t="shared" si="1"/>
        <v>25107.443429999999</v>
      </c>
    </row>
    <row r="71" spans="1:12" x14ac:dyDescent="0.2">
      <c r="A71" s="13" t="s">
        <v>107</v>
      </c>
      <c r="B71" s="14"/>
      <c r="C71" s="7">
        <f>'[1]F 3.1-2 recrutements 2010'!E7</f>
        <v>293409</v>
      </c>
      <c r="D71" s="7">
        <f t="shared" si="1"/>
        <v>234654</v>
      </c>
      <c r="E71" s="7">
        <f t="shared" si="1"/>
        <v>219600</v>
      </c>
      <c r="F71" s="7">
        <f t="shared" si="1"/>
        <v>232129</v>
      </c>
      <c r="G71" s="7">
        <f t="shared" si="1"/>
        <v>301462</v>
      </c>
      <c r="H71" s="7">
        <f t="shared" si="1"/>
        <v>259567</v>
      </c>
      <c r="I71" s="7">
        <f t="shared" si="1"/>
        <v>296607</v>
      </c>
      <c r="J71" s="7">
        <f t="shared" si="1"/>
        <v>256108</v>
      </c>
      <c r="K71" s="7">
        <f t="shared" si="1"/>
        <v>227828.50834260375</v>
      </c>
      <c r="L71" s="374">
        <f t="shared" si="1"/>
        <v>198284.69558000003</v>
      </c>
    </row>
    <row r="72" spans="1:12" x14ac:dyDescent="0.2">
      <c r="A72" s="11" t="s">
        <v>42</v>
      </c>
      <c r="B72" s="12" t="s">
        <v>104</v>
      </c>
      <c r="C72" s="213">
        <f>'[1]F 3.1-2 recrutements 2010'!E8</f>
        <v>3317</v>
      </c>
      <c r="D72" s="213">
        <f t="shared" si="1"/>
        <v>2795</v>
      </c>
      <c r="E72" s="213">
        <f t="shared" si="1"/>
        <v>2183</v>
      </c>
      <c r="F72" s="213">
        <f t="shared" si="1"/>
        <v>2282</v>
      </c>
      <c r="G72" s="213">
        <f t="shared" si="1"/>
        <v>5883</v>
      </c>
      <c r="H72" s="213">
        <f t="shared" si="1"/>
        <v>3724</v>
      </c>
      <c r="I72" s="213">
        <f t="shared" si="1"/>
        <v>5091</v>
      </c>
      <c r="J72" s="213">
        <f t="shared" si="1"/>
        <v>5633</v>
      </c>
      <c r="K72" s="213">
        <f t="shared" si="1"/>
        <v>5925</v>
      </c>
      <c r="L72" s="219">
        <f t="shared" si="1"/>
        <v>6187</v>
      </c>
    </row>
    <row r="73" spans="1:12" x14ac:dyDescent="0.2">
      <c r="A73" s="11"/>
      <c r="B73" s="12" t="s">
        <v>105</v>
      </c>
      <c r="C73" s="214">
        <f>'[1]F 3.1-2 recrutements 2010'!E9</f>
        <v>206</v>
      </c>
      <c r="D73" s="214">
        <f t="shared" si="1"/>
        <v>274</v>
      </c>
      <c r="E73" s="214">
        <f t="shared" si="1"/>
        <v>273</v>
      </c>
      <c r="F73" s="214">
        <f t="shared" si="1"/>
        <v>260</v>
      </c>
      <c r="G73" s="214">
        <f t="shared" si="1"/>
        <v>350</v>
      </c>
      <c r="H73" s="214">
        <f t="shared" si="1"/>
        <v>232</v>
      </c>
      <c r="I73" s="214">
        <f t="shared" si="1"/>
        <v>219</v>
      </c>
      <c r="J73" s="214">
        <f t="shared" si="1"/>
        <v>194</v>
      </c>
      <c r="K73" s="214">
        <f t="shared" si="1"/>
        <v>50</v>
      </c>
      <c r="L73" s="375">
        <f t="shared" si="1"/>
        <v>0</v>
      </c>
    </row>
    <row r="74" spans="1:12" x14ac:dyDescent="0.2">
      <c r="A74" s="13" t="s">
        <v>108</v>
      </c>
      <c r="B74" s="14"/>
      <c r="C74" s="215">
        <f>'[1]F 3.1-2 recrutements 2010'!E10</f>
        <v>3523</v>
      </c>
      <c r="D74" s="215">
        <f t="shared" si="1"/>
        <v>3069</v>
      </c>
      <c r="E74" s="215">
        <f t="shared" si="1"/>
        <v>2456</v>
      </c>
      <c r="F74" s="215">
        <f t="shared" si="1"/>
        <v>2542</v>
      </c>
      <c r="G74" s="215">
        <f t="shared" si="1"/>
        <v>6233</v>
      </c>
      <c r="H74" s="215">
        <f t="shared" si="1"/>
        <v>3956</v>
      </c>
      <c r="I74" s="215">
        <f t="shared" si="1"/>
        <v>5310</v>
      </c>
      <c r="J74" s="215">
        <f t="shared" si="1"/>
        <v>5827</v>
      </c>
      <c r="K74" s="215">
        <f t="shared" si="1"/>
        <v>5975</v>
      </c>
      <c r="L74" s="376">
        <f t="shared" si="1"/>
        <v>6187</v>
      </c>
    </row>
    <row r="75" spans="1:12" x14ac:dyDescent="0.2">
      <c r="A75" s="15" t="s">
        <v>109</v>
      </c>
      <c r="B75" s="16" t="s">
        <v>104</v>
      </c>
      <c r="C75" s="213">
        <f>'[1]F 3.1-2 recrutements 2010'!E11</f>
        <v>8152</v>
      </c>
      <c r="D75" s="213">
        <f t="shared" si="1"/>
        <v>12542</v>
      </c>
      <c r="E75" s="213">
        <f t="shared" si="1"/>
        <v>12783</v>
      </c>
      <c r="F75" s="213">
        <f t="shared" si="1"/>
        <v>14707</v>
      </c>
      <c r="G75" s="213">
        <f t="shared" si="1"/>
        <v>13702</v>
      </c>
      <c r="H75" s="213">
        <f t="shared" si="1"/>
        <v>12166</v>
      </c>
      <c r="I75" s="213">
        <f t="shared" si="1"/>
        <v>7711</v>
      </c>
      <c r="J75" s="213">
        <f t="shared" si="1"/>
        <v>6428</v>
      </c>
      <c r="K75" s="213">
        <f t="shared" si="1"/>
        <v>22661.419354838708</v>
      </c>
      <c r="L75" s="219">
        <f t="shared" si="1"/>
        <v>22090.977300000002</v>
      </c>
    </row>
    <row r="76" spans="1:12" x14ac:dyDescent="0.2">
      <c r="A76" s="17"/>
      <c r="B76" s="12" t="s">
        <v>105</v>
      </c>
      <c r="C76" s="6">
        <f>'[1]F 3.1-2 recrutements 2010'!E12</f>
        <v>1790</v>
      </c>
      <c r="D76" s="6">
        <f t="shared" si="1"/>
        <v>1367</v>
      </c>
      <c r="E76" s="6">
        <f t="shared" si="1"/>
        <v>177</v>
      </c>
      <c r="F76" s="6">
        <f t="shared" si="1"/>
        <v>173</v>
      </c>
      <c r="G76" s="6">
        <f t="shared" si="1"/>
        <v>0</v>
      </c>
      <c r="H76" s="6">
        <f t="shared" si="1"/>
        <v>20</v>
      </c>
      <c r="I76" s="6">
        <f t="shared" si="1"/>
        <v>36</v>
      </c>
      <c r="J76" s="6">
        <f t="shared" si="1"/>
        <v>26</v>
      </c>
      <c r="K76" s="6">
        <f t="shared" si="1"/>
        <v>50</v>
      </c>
      <c r="L76" s="9">
        <f t="shared" si="1"/>
        <v>0</v>
      </c>
    </row>
    <row r="77" spans="1:12" x14ac:dyDescent="0.2">
      <c r="A77" s="17"/>
      <c r="B77" s="12" t="s">
        <v>106</v>
      </c>
      <c r="C77" s="6">
        <f>'[1]F 3.1-2 recrutements 2010'!E13</f>
        <v>533</v>
      </c>
      <c r="D77" s="6">
        <f t="shared" si="1"/>
        <v>147</v>
      </c>
      <c r="E77" s="6">
        <f t="shared" si="1"/>
        <v>371</v>
      </c>
      <c r="F77" s="6">
        <f t="shared" si="1"/>
        <v>0</v>
      </c>
      <c r="G77" s="6">
        <f t="shared" si="1"/>
        <v>229</v>
      </c>
      <c r="H77" s="6">
        <f t="shared" si="1"/>
        <v>0</v>
      </c>
      <c r="I77" s="6">
        <f t="shared" si="1"/>
        <v>1137</v>
      </c>
      <c r="J77" s="6">
        <f t="shared" si="1"/>
        <v>0</v>
      </c>
      <c r="K77" s="6">
        <f t="shared" si="1"/>
        <v>0</v>
      </c>
      <c r="L77" s="9">
        <f t="shared" si="1"/>
        <v>0</v>
      </c>
    </row>
    <row r="78" spans="1:12" x14ac:dyDescent="0.2">
      <c r="A78" s="18" t="s">
        <v>110</v>
      </c>
      <c r="B78" s="14"/>
      <c r="C78" s="6">
        <f>'[1]F 3.1-2 recrutements 2010'!E14</f>
        <v>10475</v>
      </c>
      <c r="D78" s="6">
        <f t="shared" si="1"/>
        <v>14056</v>
      </c>
      <c r="E78" s="6">
        <f t="shared" si="1"/>
        <v>13331</v>
      </c>
      <c r="F78" s="6">
        <f t="shared" si="1"/>
        <v>14880</v>
      </c>
      <c r="G78" s="6">
        <f t="shared" si="1"/>
        <v>13931</v>
      </c>
      <c r="H78" s="6">
        <f t="shared" si="1"/>
        <v>12186</v>
      </c>
      <c r="I78" s="6">
        <f t="shared" si="1"/>
        <v>8884</v>
      </c>
      <c r="J78" s="6">
        <f t="shared" si="1"/>
        <v>6454</v>
      </c>
      <c r="K78" s="6">
        <f t="shared" si="1"/>
        <v>22711.419354838708</v>
      </c>
      <c r="L78" s="9">
        <f t="shared" si="1"/>
        <v>22090.977300000002</v>
      </c>
    </row>
    <row r="79" spans="1:12" ht="25.5" x14ac:dyDescent="0.2">
      <c r="A79" s="19" t="s">
        <v>111</v>
      </c>
      <c r="B79" s="20"/>
      <c r="C79" s="213">
        <f>'[1]F 3.1-2 recrutements 2010'!E15</f>
        <v>307407</v>
      </c>
      <c r="D79" s="213">
        <f t="shared" si="1"/>
        <v>251779</v>
      </c>
      <c r="E79" s="213">
        <f t="shared" si="1"/>
        <v>235387</v>
      </c>
      <c r="F79" s="213">
        <f t="shared" si="1"/>
        <v>249551</v>
      </c>
      <c r="G79" s="213">
        <f t="shared" si="1"/>
        <v>321626</v>
      </c>
      <c r="H79" s="213">
        <f t="shared" si="1"/>
        <v>275709</v>
      </c>
      <c r="I79" s="213">
        <f t="shared" si="1"/>
        <v>310801</v>
      </c>
      <c r="J79" s="213">
        <f t="shared" si="1"/>
        <v>268389</v>
      </c>
      <c r="K79" s="213">
        <f t="shared" si="1"/>
        <v>256514.92769744241</v>
      </c>
      <c r="L79" s="219">
        <f t="shared" si="1"/>
        <v>226562.51416600001</v>
      </c>
    </row>
    <row r="80" spans="1:12" ht="15" x14ac:dyDescent="0.2">
      <c r="A80" s="15" t="s">
        <v>133</v>
      </c>
      <c r="B80" s="16" t="s">
        <v>106</v>
      </c>
      <c r="C80" s="213">
        <f>'[1]F 3.1-2 recrutements 2010'!E16</f>
        <v>21904</v>
      </c>
      <c r="D80" s="213">
        <f t="shared" si="1"/>
        <v>7271</v>
      </c>
      <c r="E80" s="213">
        <f t="shared" si="1"/>
        <v>15158</v>
      </c>
      <c r="F80" s="213">
        <f t="shared" si="1"/>
        <v>7587</v>
      </c>
      <c r="G80" s="213">
        <f t="shared" si="1"/>
        <v>11677</v>
      </c>
      <c r="H80" s="213">
        <f t="shared" si="1"/>
        <v>1711</v>
      </c>
      <c r="I80" s="213">
        <f t="shared" si="1"/>
        <v>20242</v>
      </c>
      <c r="J80" s="213">
        <f t="shared" si="1"/>
        <v>21740</v>
      </c>
      <c r="K80" s="213">
        <f t="shared" si="1"/>
        <v>25748.669924812031</v>
      </c>
      <c r="L80" s="219">
        <f t="shared" si="1"/>
        <v>3888</v>
      </c>
    </row>
    <row r="81" spans="1:12" ht="27.75" x14ac:dyDescent="0.2">
      <c r="A81" s="11" t="s">
        <v>134</v>
      </c>
      <c r="B81" s="21" t="s">
        <v>106</v>
      </c>
      <c r="C81" s="9" t="str">
        <f>'[1]F 3.1-2 recrutements 2010'!E17</f>
        <v>nd</v>
      </c>
      <c r="D81" s="9" t="s">
        <v>57</v>
      </c>
      <c r="E81" s="6">
        <f t="shared" si="1"/>
        <v>3162</v>
      </c>
      <c r="F81" s="9" t="s">
        <v>57</v>
      </c>
      <c r="G81" s="9" t="s">
        <v>57</v>
      </c>
      <c r="H81" s="9" t="s">
        <v>57</v>
      </c>
      <c r="I81" s="9" t="s">
        <v>57</v>
      </c>
      <c r="J81" s="6">
        <f t="shared" si="1"/>
        <v>0</v>
      </c>
      <c r="K81" s="6">
        <f t="shared" si="1"/>
        <v>0</v>
      </c>
      <c r="L81" s="9">
        <f t="shared" si="1"/>
        <v>0</v>
      </c>
    </row>
    <row r="82" spans="1:12" ht="15" x14ac:dyDescent="0.2">
      <c r="A82" s="22" t="s">
        <v>135</v>
      </c>
      <c r="B82" s="20" t="s">
        <v>106</v>
      </c>
      <c r="C82" s="213">
        <f>'[1]F 3.1-2 recrutements 2010'!E18</f>
        <v>1124</v>
      </c>
      <c r="D82" s="213">
        <f t="shared" si="1"/>
        <v>795</v>
      </c>
      <c r="E82" s="213">
        <f t="shared" si="1"/>
        <v>1889</v>
      </c>
      <c r="F82" s="213">
        <f t="shared" si="1"/>
        <v>484</v>
      </c>
      <c r="G82" s="213">
        <f t="shared" si="1"/>
        <v>733</v>
      </c>
      <c r="H82" s="213">
        <f t="shared" si="1"/>
        <v>873</v>
      </c>
      <c r="I82" s="213">
        <f t="shared" si="1"/>
        <v>1254</v>
      </c>
      <c r="J82" s="213">
        <f t="shared" si="1"/>
        <v>186</v>
      </c>
      <c r="K82" s="213">
        <f t="shared" si="1"/>
        <v>256</v>
      </c>
      <c r="L82" s="219">
        <f t="shared" si="1"/>
        <v>345</v>
      </c>
    </row>
    <row r="83" spans="1:12" ht="15" x14ac:dyDescent="0.2">
      <c r="A83" s="23" t="s">
        <v>136</v>
      </c>
      <c r="B83" s="21" t="s">
        <v>106</v>
      </c>
      <c r="C83" s="219" t="str">
        <f>'[1]F 3.1-2 recrutements 2010'!E19</f>
        <v>nd</v>
      </c>
      <c r="D83" s="219" t="s">
        <v>57</v>
      </c>
      <c r="E83" s="219" t="s">
        <v>57</v>
      </c>
      <c r="F83" s="219" t="s">
        <v>57</v>
      </c>
      <c r="G83" s="219" t="s">
        <v>57</v>
      </c>
      <c r="H83" s="219" t="s">
        <v>57</v>
      </c>
      <c r="I83" s="219" t="s">
        <v>57</v>
      </c>
      <c r="J83" s="213">
        <f t="shared" si="1"/>
        <v>0</v>
      </c>
      <c r="K83" s="213">
        <f t="shared" si="1"/>
        <v>0</v>
      </c>
      <c r="L83" s="219">
        <f t="shared" si="1"/>
        <v>0</v>
      </c>
    </row>
    <row r="84" spans="1:12" ht="27.75" x14ac:dyDescent="0.2">
      <c r="A84" s="13" t="s">
        <v>137</v>
      </c>
      <c r="B84" s="21"/>
      <c r="C84" s="218">
        <f>'[1]F 3.1-2 recrutements 2010'!E20</f>
        <v>23028</v>
      </c>
      <c r="D84" s="218">
        <f t="shared" si="1"/>
        <v>8066</v>
      </c>
      <c r="E84" s="218">
        <f t="shared" si="1"/>
        <v>20209</v>
      </c>
      <c r="F84" s="218">
        <f t="shared" si="1"/>
        <v>8071</v>
      </c>
      <c r="G84" s="218">
        <f t="shared" si="1"/>
        <v>12410</v>
      </c>
      <c r="H84" s="218">
        <f t="shared" si="1"/>
        <v>2584</v>
      </c>
      <c r="I84" s="218">
        <f t="shared" si="1"/>
        <v>21496</v>
      </c>
      <c r="J84" s="218">
        <f t="shared" si="1"/>
        <v>21926</v>
      </c>
      <c r="K84" s="218">
        <f t="shared" si="1"/>
        <v>26004.669924812031</v>
      </c>
      <c r="L84" s="377">
        <f t="shared" si="1"/>
        <v>4233</v>
      </c>
    </row>
    <row r="85" spans="1:12" ht="13.5" thickBot="1" x14ac:dyDescent="0.25">
      <c r="A85" s="24" t="s">
        <v>112</v>
      </c>
      <c r="B85" s="25"/>
      <c r="C85" s="217">
        <f>'[1]F 3.1-2 recrutements 2010'!E21</f>
        <v>330435</v>
      </c>
      <c r="D85" s="217">
        <f t="shared" ref="D85:L85" si="2">D43+D64</f>
        <v>259845</v>
      </c>
      <c r="E85" s="217">
        <f t="shared" si="2"/>
        <v>255596</v>
      </c>
      <c r="F85" s="217">
        <f t="shared" si="2"/>
        <v>257622</v>
      </c>
      <c r="G85" s="217">
        <f t="shared" si="2"/>
        <v>334036</v>
      </c>
      <c r="H85" s="217">
        <f t="shared" si="2"/>
        <v>278293</v>
      </c>
      <c r="I85" s="217">
        <f t="shared" si="2"/>
        <v>332297</v>
      </c>
      <c r="J85" s="217">
        <f t="shared" si="2"/>
        <v>290315</v>
      </c>
      <c r="K85" s="217">
        <f t="shared" si="2"/>
        <v>282519.59762225446</v>
      </c>
      <c r="L85" s="378">
        <f t="shared" si="2"/>
        <v>230795.51416600001</v>
      </c>
    </row>
    <row r="86" spans="1:12" x14ac:dyDescent="0.2">
      <c r="I86" s="6"/>
      <c r="L86" s="379"/>
    </row>
    <row r="87" spans="1:12" x14ac:dyDescent="0.2">
      <c r="H87" s="6"/>
      <c r="I87" s="6"/>
      <c r="L87" s="379"/>
    </row>
    <row r="88" spans="1:12" x14ac:dyDescent="0.2">
      <c r="A88" s="5" t="s">
        <v>116</v>
      </c>
      <c r="B88" s="5"/>
      <c r="C88" s="5"/>
      <c r="D88" s="5"/>
      <c r="E88" s="5"/>
      <c r="F88" s="5"/>
      <c r="G88" s="5"/>
      <c r="H88" s="5"/>
      <c r="I88" s="5"/>
      <c r="J88" s="5"/>
      <c r="K88" s="5"/>
      <c r="L88" s="373"/>
    </row>
    <row r="89" spans="1:12" x14ac:dyDescent="0.2">
      <c r="A89" s="11" t="s">
        <v>103</v>
      </c>
      <c r="B89" s="12" t="s">
        <v>104</v>
      </c>
      <c r="C89" s="213"/>
      <c r="D89" s="213">
        <v>14416</v>
      </c>
      <c r="E89" s="213">
        <v>14777</v>
      </c>
      <c r="F89" s="213">
        <v>28426</v>
      </c>
      <c r="G89" s="213">
        <v>35011</v>
      </c>
      <c r="H89" s="213">
        <v>30097</v>
      </c>
      <c r="I89" s="213">
        <v>30956</v>
      </c>
      <c r="J89" s="213">
        <v>30434</v>
      </c>
      <c r="K89" s="213">
        <v>19273.475844076944</v>
      </c>
      <c r="L89" s="219">
        <v>17996.855</v>
      </c>
    </row>
    <row r="90" spans="1:12" x14ac:dyDescent="0.2">
      <c r="A90" s="11"/>
      <c r="B90" s="12" t="s">
        <v>105</v>
      </c>
      <c r="C90" s="6"/>
      <c r="D90" s="6">
        <v>3758</v>
      </c>
      <c r="E90" s="6">
        <v>4667</v>
      </c>
      <c r="F90" s="6">
        <v>4220</v>
      </c>
      <c r="G90" s="6">
        <v>5266</v>
      </c>
      <c r="H90" s="6">
        <v>5751</v>
      </c>
      <c r="I90" s="6">
        <v>10087</v>
      </c>
      <c r="J90" s="6">
        <v>7196</v>
      </c>
      <c r="K90" s="6">
        <v>11346.335698632047</v>
      </c>
      <c r="L90" s="9">
        <v>6683.4660000000003</v>
      </c>
    </row>
    <row r="91" spans="1:12" x14ac:dyDescent="0.2">
      <c r="A91" s="11"/>
      <c r="B91" s="12" t="s">
        <v>106</v>
      </c>
      <c r="C91" s="6"/>
      <c r="D91" s="6">
        <v>5008</v>
      </c>
      <c r="E91" s="6">
        <v>4675</v>
      </c>
      <c r="F91" s="6">
        <v>4026</v>
      </c>
      <c r="G91" s="6">
        <v>7912</v>
      </c>
      <c r="H91" s="6">
        <v>7700</v>
      </c>
      <c r="I91" s="6">
        <v>11042</v>
      </c>
      <c r="J91" s="6">
        <v>7827</v>
      </c>
      <c r="K91" s="6">
        <v>8994.7885963929984</v>
      </c>
      <c r="L91" s="9">
        <v>4101</v>
      </c>
    </row>
    <row r="92" spans="1:12" x14ac:dyDescent="0.2">
      <c r="A92" s="13" t="s">
        <v>107</v>
      </c>
      <c r="B92" s="14"/>
      <c r="C92" s="7"/>
      <c r="D92" s="7">
        <v>23182</v>
      </c>
      <c r="E92" s="7">
        <v>24119</v>
      </c>
      <c r="F92" s="7">
        <v>36672</v>
      </c>
      <c r="G92" s="7">
        <v>48189</v>
      </c>
      <c r="H92" s="7">
        <v>43548</v>
      </c>
      <c r="I92" s="7">
        <v>52085</v>
      </c>
      <c r="J92" s="7">
        <v>45457</v>
      </c>
      <c r="K92" s="7">
        <v>39614.600139101982</v>
      </c>
      <c r="L92" s="374">
        <v>28781.320999999996</v>
      </c>
    </row>
    <row r="93" spans="1:12" x14ac:dyDescent="0.2">
      <c r="A93" s="11" t="s">
        <v>42</v>
      </c>
      <c r="B93" s="12" t="s">
        <v>104</v>
      </c>
      <c r="C93" s="213"/>
      <c r="D93" s="213">
        <v>177</v>
      </c>
      <c r="E93" s="213">
        <v>194</v>
      </c>
      <c r="F93" s="213">
        <v>271</v>
      </c>
      <c r="G93" s="213">
        <v>489</v>
      </c>
      <c r="H93" s="213">
        <v>403</v>
      </c>
      <c r="I93" s="213">
        <v>566</v>
      </c>
      <c r="J93" s="213">
        <v>666</v>
      </c>
      <c r="K93" s="213">
        <v>656</v>
      </c>
      <c r="L93" s="219">
        <v>684</v>
      </c>
    </row>
    <row r="94" spans="1:12" x14ac:dyDescent="0.2">
      <c r="A94" s="11"/>
      <c r="B94" s="12" t="s">
        <v>105</v>
      </c>
      <c r="C94" s="214"/>
      <c r="D94" s="214">
        <v>110</v>
      </c>
      <c r="E94" s="214">
        <v>119</v>
      </c>
      <c r="F94" s="214">
        <v>124</v>
      </c>
      <c r="G94" s="214">
        <v>200</v>
      </c>
      <c r="H94" s="214">
        <v>122</v>
      </c>
      <c r="I94" s="214">
        <v>108</v>
      </c>
      <c r="J94" s="214">
        <v>104</v>
      </c>
      <c r="K94" s="214">
        <v>18</v>
      </c>
      <c r="L94" s="375">
        <v>0</v>
      </c>
    </row>
    <row r="95" spans="1:12" x14ac:dyDescent="0.2">
      <c r="A95" s="13" t="s">
        <v>108</v>
      </c>
      <c r="B95" s="14"/>
      <c r="C95" s="215"/>
      <c r="D95" s="215">
        <v>287</v>
      </c>
      <c r="E95" s="215">
        <v>313</v>
      </c>
      <c r="F95" s="215">
        <v>395</v>
      </c>
      <c r="G95" s="215">
        <v>689</v>
      </c>
      <c r="H95" s="215">
        <v>525</v>
      </c>
      <c r="I95" s="215">
        <v>674</v>
      </c>
      <c r="J95" s="215">
        <v>770</v>
      </c>
      <c r="K95" s="215">
        <v>674</v>
      </c>
      <c r="L95" s="376">
        <v>684</v>
      </c>
    </row>
    <row r="96" spans="1:12" x14ac:dyDescent="0.2">
      <c r="A96" s="15" t="s">
        <v>109</v>
      </c>
      <c r="B96" s="16" t="s">
        <v>104</v>
      </c>
      <c r="C96" s="213"/>
      <c r="D96" s="213">
        <v>1446</v>
      </c>
      <c r="E96" s="213">
        <v>1112</v>
      </c>
      <c r="F96" s="213">
        <v>1250</v>
      </c>
      <c r="G96" s="213">
        <v>1177</v>
      </c>
      <c r="H96" s="213">
        <v>956</v>
      </c>
      <c r="I96" s="213">
        <v>845</v>
      </c>
      <c r="J96" s="213">
        <v>596</v>
      </c>
      <c r="K96" s="213">
        <v>6822.0324778521672</v>
      </c>
      <c r="L96" s="219">
        <v>7853</v>
      </c>
    </row>
    <row r="97" spans="1:12" x14ac:dyDescent="0.2">
      <c r="A97" s="17"/>
      <c r="B97" s="12" t="s">
        <v>105</v>
      </c>
      <c r="C97" s="6"/>
      <c r="D97" s="6">
        <v>53</v>
      </c>
      <c r="E97" s="6">
        <v>0</v>
      </c>
      <c r="F97" s="6">
        <v>14</v>
      </c>
      <c r="G97" s="6">
        <v>0</v>
      </c>
      <c r="H97" s="6">
        <v>4</v>
      </c>
      <c r="I97" s="6">
        <v>0</v>
      </c>
      <c r="J97" s="6">
        <v>0</v>
      </c>
      <c r="K97" s="6">
        <v>10</v>
      </c>
      <c r="L97" s="9">
        <v>3</v>
      </c>
    </row>
    <row r="98" spans="1:12" x14ac:dyDescent="0.2">
      <c r="A98" s="17"/>
      <c r="B98" s="12" t="s">
        <v>106</v>
      </c>
      <c r="C98" s="6"/>
      <c r="D98" s="6">
        <v>21</v>
      </c>
      <c r="E98" s="6">
        <v>15</v>
      </c>
      <c r="F98" s="6">
        <v>0</v>
      </c>
      <c r="G98" s="6">
        <v>82</v>
      </c>
      <c r="H98" s="6">
        <v>0</v>
      </c>
      <c r="I98" s="6">
        <v>351</v>
      </c>
      <c r="J98" s="6">
        <v>0</v>
      </c>
      <c r="K98" s="6">
        <v>0</v>
      </c>
      <c r="L98" s="9">
        <v>0</v>
      </c>
    </row>
    <row r="99" spans="1:12" x14ac:dyDescent="0.2">
      <c r="A99" s="18" t="s">
        <v>110</v>
      </c>
      <c r="B99" s="14"/>
      <c r="C99" s="6"/>
      <c r="D99" s="6">
        <v>1520</v>
      </c>
      <c r="E99" s="6">
        <v>1127</v>
      </c>
      <c r="F99" s="6">
        <v>1264</v>
      </c>
      <c r="G99" s="6">
        <v>1259</v>
      </c>
      <c r="H99" s="6">
        <v>960</v>
      </c>
      <c r="I99" s="6">
        <v>1196</v>
      </c>
      <c r="J99" s="6">
        <v>596</v>
      </c>
      <c r="K99" s="6">
        <v>6832.0324778521672</v>
      </c>
      <c r="L99" s="9">
        <v>7856</v>
      </c>
    </row>
    <row r="100" spans="1:12" ht="25.5" x14ac:dyDescent="0.2">
      <c r="A100" s="19" t="s">
        <v>111</v>
      </c>
      <c r="B100" s="20"/>
      <c r="C100" s="213"/>
      <c r="D100" s="213">
        <v>24989</v>
      </c>
      <c r="E100" s="213">
        <v>25559</v>
      </c>
      <c r="F100" s="213">
        <v>38331</v>
      </c>
      <c r="G100" s="213">
        <v>50137</v>
      </c>
      <c r="H100" s="213">
        <v>45033</v>
      </c>
      <c r="I100" s="213">
        <v>53955</v>
      </c>
      <c r="J100" s="213">
        <v>46823</v>
      </c>
      <c r="K100" s="213">
        <v>47120.63261695415</v>
      </c>
      <c r="L100" s="219">
        <f>L99+L92+L95</f>
        <v>37321.320999999996</v>
      </c>
    </row>
    <row r="101" spans="1:12" ht="15" x14ac:dyDescent="0.2">
      <c r="A101" s="15" t="s">
        <v>133</v>
      </c>
      <c r="B101" s="16" t="s">
        <v>106</v>
      </c>
      <c r="C101" s="213"/>
      <c r="D101" s="213">
        <v>123</v>
      </c>
      <c r="E101" s="213">
        <v>290</v>
      </c>
      <c r="F101" s="213">
        <v>208</v>
      </c>
      <c r="G101" s="213">
        <v>445</v>
      </c>
      <c r="H101" s="213">
        <v>242</v>
      </c>
      <c r="I101" s="213">
        <v>862</v>
      </c>
      <c r="J101" s="213">
        <v>1245.3</v>
      </c>
      <c r="K101" s="213">
        <v>976.07163393246003</v>
      </c>
      <c r="L101" s="219">
        <f>84+194</f>
        <v>278</v>
      </c>
    </row>
    <row r="102" spans="1:12" ht="27.75" x14ac:dyDescent="0.2">
      <c r="A102" s="11" t="s">
        <v>134</v>
      </c>
      <c r="B102" s="21" t="s">
        <v>106</v>
      </c>
      <c r="C102" s="9"/>
      <c r="D102" s="9" t="s">
        <v>2</v>
      </c>
      <c r="E102" s="6">
        <v>78</v>
      </c>
      <c r="F102" s="9" t="s">
        <v>57</v>
      </c>
      <c r="G102" s="9" t="s">
        <v>57</v>
      </c>
      <c r="H102" s="9" t="s">
        <v>57</v>
      </c>
      <c r="I102" s="9" t="s">
        <v>57</v>
      </c>
      <c r="J102" s="6">
        <v>0</v>
      </c>
      <c r="K102" s="6">
        <v>0</v>
      </c>
      <c r="L102" s="9"/>
    </row>
    <row r="103" spans="1:12" ht="15" x14ac:dyDescent="0.2">
      <c r="A103" s="22" t="s">
        <v>135</v>
      </c>
      <c r="B103" s="20" t="s">
        <v>106</v>
      </c>
      <c r="C103" s="213"/>
      <c r="D103" s="213">
        <v>135</v>
      </c>
      <c r="E103" s="213">
        <v>382</v>
      </c>
      <c r="F103" s="213">
        <v>79</v>
      </c>
      <c r="G103" s="213">
        <v>78</v>
      </c>
      <c r="H103" s="213">
        <v>94</v>
      </c>
      <c r="I103" s="213">
        <v>174</v>
      </c>
      <c r="J103" s="213">
        <v>51</v>
      </c>
      <c r="K103" s="213">
        <v>55</v>
      </c>
      <c r="L103" s="219">
        <v>89</v>
      </c>
    </row>
    <row r="104" spans="1:12" ht="15" x14ac:dyDescent="0.2">
      <c r="A104" s="23" t="s">
        <v>136</v>
      </c>
      <c r="B104" s="21" t="s">
        <v>106</v>
      </c>
      <c r="C104" s="219"/>
      <c r="D104" s="219" t="s">
        <v>2</v>
      </c>
      <c r="E104" s="219" t="s">
        <v>2</v>
      </c>
      <c r="F104" s="219" t="s">
        <v>57</v>
      </c>
      <c r="G104" s="219" t="s">
        <v>57</v>
      </c>
      <c r="H104" s="219" t="s">
        <v>57</v>
      </c>
      <c r="I104" s="219" t="s">
        <v>57</v>
      </c>
      <c r="J104" s="213">
        <v>0</v>
      </c>
      <c r="K104" s="213">
        <v>0</v>
      </c>
      <c r="L104" s="219"/>
    </row>
    <row r="105" spans="1:12" ht="27.75" x14ac:dyDescent="0.2">
      <c r="A105" s="13" t="s">
        <v>137</v>
      </c>
      <c r="B105" s="21"/>
      <c r="C105" s="218"/>
      <c r="D105" s="218">
        <v>258</v>
      </c>
      <c r="E105" s="218">
        <v>750</v>
      </c>
      <c r="F105" s="218">
        <v>287</v>
      </c>
      <c r="G105" s="218">
        <v>523</v>
      </c>
      <c r="H105" s="218">
        <v>336</v>
      </c>
      <c r="I105" s="218">
        <v>1036</v>
      </c>
      <c r="J105" s="218">
        <v>1296.3</v>
      </c>
      <c r="K105" s="218">
        <v>1031.0716339324599</v>
      </c>
      <c r="L105" s="377">
        <f>L103+L101</f>
        <v>367</v>
      </c>
    </row>
    <row r="106" spans="1:12" ht="13.5" thickBot="1" x14ac:dyDescent="0.25">
      <c r="A106" s="24" t="s">
        <v>112</v>
      </c>
      <c r="B106" s="25"/>
      <c r="C106" s="217"/>
      <c r="D106" s="217">
        <v>25247</v>
      </c>
      <c r="E106" s="217">
        <v>26309</v>
      </c>
      <c r="F106" s="217">
        <v>38618</v>
      </c>
      <c r="G106" s="217">
        <v>50660</v>
      </c>
      <c r="H106" s="217">
        <v>45369</v>
      </c>
      <c r="I106" s="217">
        <v>54991</v>
      </c>
      <c r="J106" s="217">
        <v>48119.3</v>
      </c>
      <c r="K106" s="217">
        <v>48151.704250886614</v>
      </c>
      <c r="L106" s="378">
        <f>L105+L100</f>
        <v>37688.320999999996</v>
      </c>
    </row>
    <row r="107" spans="1:12" x14ac:dyDescent="0.2">
      <c r="H107" s="6"/>
      <c r="L107" s="379"/>
    </row>
    <row r="108" spans="1:12" x14ac:dyDescent="0.2">
      <c r="H108" s="6"/>
      <c r="L108" s="379"/>
    </row>
    <row r="109" spans="1:12" x14ac:dyDescent="0.2">
      <c r="A109" s="5" t="s">
        <v>117</v>
      </c>
      <c r="B109" s="5"/>
      <c r="C109" s="5"/>
      <c r="D109" s="5"/>
      <c r="E109" s="5"/>
      <c r="F109" s="5"/>
      <c r="G109" s="5"/>
      <c r="H109" s="5"/>
      <c r="I109" s="5"/>
      <c r="J109" s="5"/>
      <c r="K109" s="5"/>
      <c r="L109" s="373"/>
    </row>
    <row r="110" spans="1:12" x14ac:dyDescent="0.2">
      <c r="A110" s="11" t="s">
        <v>103</v>
      </c>
      <c r="B110" s="12" t="s">
        <v>104</v>
      </c>
      <c r="C110" s="213"/>
      <c r="D110" s="213">
        <v>22033</v>
      </c>
      <c r="E110" s="213">
        <v>23598</v>
      </c>
      <c r="F110" s="213">
        <v>32551</v>
      </c>
      <c r="G110" s="213">
        <v>50095</v>
      </c>
      <c r="H110" s="213">
        <v>38546</v>
      </c>
      <c r="I110" s="213">
        <v>44628</v>
      </c>
      <c r="J110" s="213">
        <v>43021</v>
      </c>
      <c r="K110" s="213">
        <v>35992.973144450945</v>
      </c>
      <c r="L110" s="219">
        <v>33127.903842187472</v>
      </c>
    </row>
    <row r="111" spans="1:12" x14ac:dyDescent="0.2">
      <c r="A111" s="11"/>
      <c r="B111" s="12" t="s">
        <v>105</v>
      </c>
      <c r="C111" s="6"/>
      <c r="D111" s="6">
        <v>5174</v>
      </c>
      <c r="E111" s="6">
        <v>6529</v>
      </c>
      <c r="F111" s="6">
        <v>5153</v>
      </c>
      <c r="G111" s="6">
        <v>6311</v>
      </c>
      <c r="H111" s="6">
        <v>6814</v>
      </c>
      <c r="I111" s="6">
        <v>9769</v>
      </c>
      <c r="J111" s="6">
        <v>7793</v>
      </c>
      <c r="K111" s="6">
        <v>13182.517483311596</v>
      </c>
      <c r="L111" s="9">
        <v>5542.4727689700403</v>
      </c>
    </row>
    <row r="112" spans="1:12" x14ac:dyDescent="0.2">
      <c r="A112" s="11"/>
      <c r="B112" s="12" t="s">
        <v>106</v>
      </c>
      <c r="C112" s="6"/>
      <c r="D112" s="6">
        <v>4024</v>
      </c>
      <c r="E112" s="6">
        <v>3680</v>
      </c>
      <c r="F112" s="6">
        <v>4139</v>
      </c>
      <c r="G112" s="6">
        <v>6012</v>
      </c>
      <c r="H112" s="6">
        <v>6635</v>
      </c>
      <c r="I112" s="6">
        <v>8170</v>
      </c>
      <c r="J112" s="6">
        <v>6569</v>
      </c>
      <c r="K112" s="6">
        <v>10673.732085461823</v>
      </c>
      <c r="L112" s="9">
        <v>6214.875</v>
      </c>
    </row>
    <row r="113" spans="1:12" x14ac:dyDescent="0.2">
      <c r="A113" s="13" t="s">
        <v>107</v>
      </c>
      <c r="B113" s="14"/>
      <c r="C113" s="7"/>
      <c r="D113" s="7">
        <v>31231</v>
      </c>
      <c r="E113" s="7">
        <v>33807</v>
      </c>
      <c r="F113" s="7">
        <v>41843</v>
      </c>
      <c r="G113" s="7">
        <v>62418</v>
      </c>
      <c r="H113" s="7">
        <v>51995</v>
      </c>
      <c r="I113" s="7">
        <v>62567</v>
      </c>
      <c r="J113" s="7">
        <v>57383</v>
      </c>
      <c r="K113" s="7">
        <v>59849.222713224379</v>
      </c>
      <c r="L113" s="374">
        <v>44885.25161115751</v>
      </c>
    </row>
    <row r="114" spans="1:12" x14ac:dyDescent="0.2">
      <c r="A114" s="11" t="s">
        <v>42</v>
      </c>
      <c r="B114" s="12" t="s">
        <v>104</v>
      </c>
      <c r="C114" s="213"/>
      <c r="D114" s="213">
        <v>381</v>
      </c>
      <c r="E114" s="213">
        <v>431</v>
      </c>
      <c r="F114" s="213">
        <v>589</v>
      </c>
      <c r="G114" s="213">
        <v>1169</v>
      </c>
      <c r="H114" s="213">
        <v>1083</v>
      </c>
      <c r="I114" s="213">
        <v>1564</v>
      </c>
      <c r="J114" s="213">
        <v>1696</v>
      </c>
      <c r="K114" s="213">
        <v>1579</v>
      </c>
      <c r="L114" s="219">
        <v>1733</v>
      </c>
    </row>
    <row r="115" spans="1:12" x14ac:dyDescent="0.2">
      <c r="A115" s="11"/>
      <c r="B115" s="12" t="s">
        <v>105</v>
      </c>
      <c r="C115" s="214"/>
      <c r="D115" s="214">
        <v>21</v>
      </c>
      <c r="E115" s="214">
        <v>20</v>
      </c>
      <c r="F115" s="214">
        <v>22</v>
      </c>
      <c r="G115" s="214">
        <v>34</v>
      </c>
      <c r="H115" s="214">
        <v>17</v>
      </c>
      <c r="I115" s="214">
        <v>21</v>
      </c>
      <c r="J115" s="214">
        <v>21</v>
      </c>
      <c r="K115" s="214">
        <v>14</v>
      </c>
      <c r="L115" s="375">
        <v>0</v>
      </c>
    </row>
    <row r="116" spans="1:12" x14ac:dyDescent="0.2">
      <c r="A116" s="13" t="s">
        <v>108</v>
      </c>
      <c r="B116" s="14"/>
      <c r="C116" s="215"/>
      <c r="D116" s="215">
        <v>402</v>
      </c>
      <c r="E116" s="215">
        <v>451</v>
      </c>
      <c r="F116" s="215">
        <v>611</v>
      </c>
      <c r="G116" s="215">
        <v>1203</v>
      </c>
      <c r="H116" s="215">
        <v>1100</v>
      </c>
      <c r="I116" s="215">
        <v>1585</v>
      </c>
      <c r="J116" s="215">
        <v>1717</v>
      </c>
      <c r="K116" s="215">
        <v>1593</v>
      </c>
      <c r="L116" s="376">
        <v>1733</v>
      </c>
    </row>
    <row r="117" spans="1:12" x14ac:dyDescent="0.2">
      <c r="A117" s="15" t="s">
        <v>109</v>
      </c>
      <c r="B117" s="16" t="s">
        <v>104</v>
      </c>
      <c r="C117" s="213"/>
      <c r="D117" s="213">
        <v>947</v>
      </c>
      <c r="E117" s="213">
        <v>1396</v>
      </c>
      <c r="F117" s="213">
        <v>1598</v>
      </c>
      <c r="G117" s="213">
        <v>1363</v>
      </c>
      <c r="H117" s="213">
        <v>1362</v>
      </c>
      <c r="I117" s="213">
        <v>1231</v>
      </c>
      <c r="J117" s="213">
        <v>1052</v>
      </c>
      <c r="K117" s="213">
        <v>6217.8543822276324</v>
      </c>
      <c r="L117" s="219">
        <v>5920</v>
      </c>
    </row>
    <row r="118" spans="1:12" x14ac:dyDescent="0.2">
      <c r="A118" s="17"/>
      <c r="B118" s="12" t="s">
        <v>105</v>
      </c>
      <c r="C118" s="6"/>
      <c r="D118" s="6">
        <v>745</v>
      </c>
      <c r="E118" s="6">
        <v>0</v>
      </c>
      <c r="F118" s="6">
        <v>89</v>
      </c>
      <c r="G118" s="6">
        <v>0</v>
      </c>
      <c r="H118" s="6">
        <v>16</v>
      </c>
      <c r="I118" s="6">
        <v>0</v>
      </c>
      <c r="J118" s="6">
        <v>0</v>
      </c>
      <c r="K118" s="6">
        <v>40</v>
      </c>
      <c r="L118" s="9">
        <v>7</v>
      </c>
    </row>
    <row r="119" spans="1:12" x14ac:dyDescent="0.2">
      <c r="A119" s="17"/>
      <c r="B119" s="12" t="s">
        <v>106</v>
      </c>
      <c r="C119" s="6"/>
      <c r="D119" s="6">
        <v>126</v>
      </c>
      <c r="E119" s="6">
        <v>153</v>
      </c>
      <c r="F119" s="6">
        <v>0</v>
      </c>
      <c r="G119" s="6">
        <v>9</v>
      </c>
      <c r="H119" s="6">
        <v>0</v>
      </c>
      <c r="I119" s="6">
        <v>77</v>
      </c>
      <c r="J119" s="6">
        <v>0</v>
      </c>
      <c r="K119" s="6">
        <v>0</v>
      </c>
      <c r="L119" s="9"/>
    </row>
    <row r="120" spans="1:12" x14ac:dyDescent="0.2">
      <c r="A120" s="18" t="s">
        <v>110</v>
      </c>
      <c r="B120" s="14"/>
      <c r="C120" s="6"/>
      <c r="D120" s="6">
        <v>1818</v>
      </c>
      <c r="E120" s="6">
        <v>1549</v>
      </c>
      <c r="F120" s="6">
        <v>1687</v>
      </c>
      <c r="G120" s="6">
        <v>1372</v>
      </c>
      <c r="H120" s="6">
        <v>1378</v>
      </c>
      <c r="I120" s="6">
        <v>1308</v>
      </c>
      <c r="J120" s="6">
        <v>1052</v>
      </c>
      <c r="K120" s="6">
        <v>6257.8543822276324</v>
      </c>
      <c r="L120" s="9">
        <v>5927</v>
      </c>
    </row>
    <row r="121" spans="1:12" ht="25.5" x14ac:dyDescent="0.2">
      <c r="A121" s="19" t="s">
        <v>111</v>
      </c>
      <c r="B121" s="20"/>
      <c r="C121" s="213"/>
      <c r="D121" s="213">
        <v>33451</v>
      </c>
      <c r="E121" s="213">
        <v>35807</v>
      </c>
      <c r="F121" s="213">
        <v>44141</v>
      </c>
      <c r="G121" s="213">
        <v>64993</v>
      </c>
      <c r="H121" s="213">
        <v>54473</v>
      </c>
      <c r="I121" s="213">
        <v>65460</v>
      </c>
      <c r="J121" s="213">
        <v>60152</v>
      </c>
      <c r="K121" s="213">
        <v>67700.077095452027</v>
      </c>
      <c r="L121" s="219">
        <f>L120+L116+L113</f>
        <v>52545.25161115751</v>
      </c>
    </row>
    <row r="122" spans="1:12" ht="15" x14ac:dyDescent="0.2">
      <c r="A122" s="15" t="s">
        <v>133</v>
      </c>
      <c r="B122" s="16" t="s">
        <v>106</v>
      </c>
      <c r="C122" s="213"/>
      <c r="D122" s="213">
        <v>798</v>
      </c>
      <c r="E122" s="213">
        <v>1139</v>
      </c>
      <c r="F122" s="213">
        <v>906</v>
      </c>
      <c r="G122" s="213">
        <v>1060</v>
      </c>
      <c r="H122" s="213">
        <v>134</v>
      </c>
      <c r="I122" s="213">
        <v>1680</v>
      </c>
      <c r="J122" s="213">
        <v>3403.7</v>
      </c>
      <c r="K122" s="213">
        <v>3308.3268623081408</v>
      </c>
      <c r="L122" s="219">
        <f>41+687</f>
        <v>728</v>
      </c>
    </row>
    <row r="123" spans="1:12" ht="27.75" x14ac:dyDescent="0.2">
      <c r="A123" s="11" t="s">
        <v>134</v>
      </c>
      <c r="B123" s="21" t="s">
        <v>106</v>
      </c>
      <c r="C123" s="9"/>
      <c r="D123" s="9" t="s">
        <v>2</v>
      </c>
      <c r="E123" s="6">
        <v>503</v>
      </c>
      <c r="F123" s="9" t="s">
        <v>57</v>
      </c>
      <c r="G123" s="9" t="s">
        <v>57</v>
      </c>
      <c r="H123" s="9" t="s">
        <v>57</v>
      </c>
      <c r="I123" s="9" t="s">
        <v>57</v>
      </c>
      <c r="J123" s="6">
        <v>0</v>
      </c>
      <c r="K123" s="6">
        <v>0</v>
      </c>
      <c r="L123" s="9"/>
    </row>
    <row r="124" spans="1:12" ht="15" x14ac:dyDescent="0.2">
      <c r="A124" s="22" t="s">
        <v>135</v>
      </c>
      <c r="B124" s="20" t="s">
        <v>106</v>
      </c>
      <c r="C124" s="213"/>
      <c r="D124" s="213">
        <v>233</v>
      </c>
      <c r="E124" s="213">
        <v>709</v>
      </c>
      <c r="F124" s="213">
        <v>59</v>
      </c>
      <c r="G124" s="213">
        <v>108</v>
      </c>
      <c r="H124" s="213">
        <v>223</v>
      </c>
      <c r="I124" s="213">
        <v>260</v>
      </c>
      <c r="J124" s="213">
        <v>135</v>
      </c>
      <c r="K124" s="213">
        <v>150</v>
      </c>
      <c r="L124" s="219">
        <v>75</v>
      </c>
    </row>
    <row r="125" spans="1:12" ht="15" x14ac:dyDescent="0.2">
      <c r="A125" s="23" t="s">
        <v>136</v>
      </c>
      <c r="B125" s="21" t="s">
        <v>106</v>
      </c>
      <c r="C125" s="219"/>
      <c r="D125" s="219" t="s">
        <v>2</v>
      </c>
      <c r="E125" s="219" t="s">
        <v>2</v>
      </c>
      <c r="F125" s="219" t="s">
        <v>57</v>
      </c>
      <c r="G125" s="219" t="s">
        <v>57</v>
      </c>
      <c r="H125" s="219" t="s">
        <v>57</v>
      </c>
      <c r="I125" s="219" t="s">
        <v>57</v>
      </c>
      <c r="J125" s="213">
        <v>0</v>
      </c>
      <c r="K125" s="213">
        <v>0</v>
      </c>
      <c r="L125" s="219"/>
    </row>
    <row r="126" spans="1:12" ht="27.75" x14ac:dyDescent="0.2">
      <c r="A126" s="13" t="s">
        <v>137</v>
      </c>
      <c r="B126" s="21"/>
      <c r="C126" s="218"/>
      <c r="D126" s="218">
        <v>1031</v>
      </c>
      <c r="E126" s="218">
        <v>2351</v>
      </c>
      <c r="F126" s="218">
        <v>965</v>
      </c>
      <c r="G126" s="218">
        <v>1168</v>
      </c>
      <c r="H126" s="218">
        <v>357</v>
      </c>
      <c r="I126" s="218">
        <v>1940</v>
      </c>
      <c r="J126" s="218">
        <v>3538.7</v>
      </c>
      <c r="K126" s="218">
        <v>3458.3268623081408</v>
      </c>
      <c r="L126" s="377">
        <f>L124+L122</f>
        <v>803</v>
      </c>
    </row>
    <row r="127" spans="1:12" ht="13.5" thickBot="1" x14ac:dyDescent="0.25">
      <c r="A127" s="24" t="s">
        <v>112</v>
      </c>
      <c r="B127" s="25"/>
      <c r="C127" s="217"/>
      <c r="D127" s="217">
        <v>34482</v>
      </c>
      <c r="E127" s="217">
        <v>38158</v>
      </c>
      <c r="F127" s="217">
        <v>45106</v>
      </c>
      <c r="G127" s="217">
        <v>66161</v>
      </c>
      <c r="H127" s="217">
        <v>54830</v>
      </c>
      <c r="I127" s="217">
        <v>67400</v>
      </c>
      <c r="J127" s="217">
        <v>63690.7</v>
      </c>
      <c r="K127" s="217">
        <v>71158.403957760151</v>
      </c>
      <c r="L127" s="378">
        <f>L126+L121</f>
        <v>53348.25161115751</v>
      </c>
    </row>
    <row r="128" spans="1:12" x14ac:dyDescent="0.2">
      <c r="L128" s="379"/>
    </row>
    <row r="129" spans="1:12" x14ac:dyDescent="0.2">
      <c r="L129" s="379"/>
    </row>
    <row r="130" spans="1:12" x14ac:dyDescent="0.2">
      <c r="A130" s="5" t="s">
        <v>118</v>
      </c>
      <c r="B130" s="5"/>
      <c r="C130" s="5"/>
      <c r="D130" s="5"/>
      <c r="E130" s="5"/>
      <c r="F130" s="5"/>
      <c r="G130" s="5"/>
      <c r="H130" s="5"/>
      <c r="I130" s="5"/>
      <c r="J130" s="5"/>
      <c r="K130" s="5"/>
      <c r="L130" s="373"/>
    </row>
    <row r="131" spans="1:12" x14ac:dyDescent="0.2">
      <c r="A131" s="11" t="s">
        <v>103</v>
      </c>
      <c r="B131" s="12" t="s">
        <v>104</v>
      </c>
      <c r="C131" s="213"/>
      <c r="D131" s="213">
        <v>4960</v>
      </c>
      <c r="E131" s="213">
        <v>4982</v>
      </c>
      <c r="F131" s="213">
        <v>5947</v>
      </c>
      <c r="G131" s="213">
        <v>9988</v>
      </c>
      <c r="H131" s="213">
        <v>7546</v>
      </c>
      <c r="I131" s="213">
        <v>8280</v>
      </c>
      <c r="J131" s="213">
        <v>8254</v>
      </c>
      <c r="K131" s="213">
        <v>7394.7644817775436</v>
      </c>
      <c r="L131" s="219">
        <v>7915.4400299999998</v>
      </c>
    </row>
    <row r="132" spans="1:12" x14ac:dyDescent="0.2">
      <c r="A132" s="11"/>
      <c r="B132" s="12" t="s">
        <v>105</v>
      </c>
      <c r="C132" s="6"/>
      <c r="D132" s="6">
        <v>1280</v>
      </c>
      <c r="E132" s="6">
        <v>1595</v>
      </c>
      <c r="F132" s="6">
        <v>1529</v>
      </c>
      <c r="G132" s="6">
        <v>1914</v>
      </c>
      <c r="H132" s="6">
        <v>2131</v>
      </c>
      <c r="I132" s="6">
        <v>3897</v>
      </c>
      <c r="J132" s="6">
        <v>2648</v>
      </c>
      <c r="K132" s="6">
        <v>3787.5924212957734</v>
      </c>
      <c r="L132" s="9">
        <v>3058.0267407000001</v>
      </c>
    </row>
    <row r="133" spans="1:12" x14ac:dyDescent="0.2">
      <c r="A133" s="11"/>
      <c r="B133" s="12" t="s">
        <v>106</v>
      </c>
      <c r="C133" s="6"/>
      <c r="D133" s="6">
        <v>1269</v>
      </c>
      <c r="E133" s="6">
        <v>1109</v>
      </c>
      <c r="F133" s="6">
        <v>845</v>
      </c>
      <c r="G133" s="6">
        <v>1490</v>
      </c>
      <c r="H133" s="6">
        <v>1808</v>
      </c>
      <c r="I133" s="6">
        <v>2243</v>
      </c>
      <c r="J133" s="6">
        <v>1746</v>
      </c>
      <c r="K133" s="6">
        <v>2859.7512852209356</v>
      </c>
      <c r="L133" s="9">
        <v>1434.8277245000002</v>
      </c>
    </row>
    <row r="134" spans="1:12" x14ac:dyDescent="0.2">
      <c r="A134" s="13" t="s">
        <v>107</v>
      </c>
      <c r="B134" s="14"/>
      <c r="C134" s="7"/>
      <c r="D134" s="7">
        <v>7509</v>
      </c>
      <c r="E134" s="7">
        <v>7686</v>
      </c>
      <c r="F134" s="7">
        <v>8321</v>
      </c>
      <c r="G134" s="7">
        <v>13392</v>
      </c>
      <c r="H134" s="7">
        <v>11485</v>
      </c>
      <c r="I134" s="7">
        <v>14420</v>
      </c>
      <c r="J134" s="7">
        <v>12648</v>
      </c>
      <c r="K134" s="7">
        <v>14042.108188294253</v>
      </c>
      <c r="L134" s="374">
        <v>12408.2944952</v>
      </c>
    </row>
    <row r="135" spans="1:12" x14ac:dyDescent="0.2">
      <c r="A135" s="11" t="s">
        <v>42</v>
      </c>
      <c r="B135" s="12" t="s">
        <v>104</v>
      </c>
      <c r="C135" s="213"/>
      <c r="D135" s="213">
        <v>68</v>
      </c>
      <c r="E135" s="213">
        <v>74</v>
      </c>
      <c r="F135" s="213">
        <v>106</v>
      </c>
      <c r="G135" s="213">
        <v>232</v>
      </c>
      <c r="H135" s="213">
        <v>202</v>
      </c>
      <c r="I135" s="213">
        <v>269</v>
      </c>
      <c r="J135" s="213">
        <v>337</v>
      </c>
      <c r="K135" s="213">
        <v>319</v>
      </c>
      <c r="L135" s="219">
        <v>1742</v>
      </c>
    </row>
    <row r="136" spans="1:12" x14ac:dyDescent="0.2">
      <c r="A136" s="11"/>
      <c r="B136" s="12" t="s">
        <v>105</v>
      </c>
      <c r="C136" s="214"/>
      <c r="D136" s="214">
        <v>69</v>
      </c>
      <c r="E136" s="214">
        <v>43</v>
      </c>
      <c r="F136" s="214">
        <v>38</v>
      </c>
      <c r="G136" s="214">
        <v>82</v>
      </c>
      <c r="H136" s="214">
        <v>50</v>
      </c>
      <c r="I136" s="214">
        <v>36</v>
      </c>
      <c r="J136" s="214">
        <v>41</v>
      </c>
      <c r="K136" s="214">
        <v>11</v>
      </c>
      <c r="L136" s="375">
        <v>2</v>
      </c>
    </row>
    <row r="137" spans="1:12" x14ac:dyDescent="0.2">
      <c r="A137" s="13" t="s">
        <v>108</v>
      </c>
      <c r="B137" s="14"/>
      <c r="C137" s="215"/>
      <c r="D137" s="215">
        <v>137</v>
      </c>
      <c r="E137" s="215">
        <v>117</v>
      </c>
      <c r="F137" s="215">
        <v>144</v>
      </c>
      <c r="G137" s="215">
        <v>314</v>
      </c>
      <c r="H137" s="215">
        <v>252</v>
      </c>
      <c r="I137" s="215">
        <v>305</v>
      </c>
      <c r="J137" s="215">
        <v>378</v>
      </c>
      <c r="K137" s="215">
        <v>330</v>
      </c>
      <c r="L137" s="376"/>
    </row>
    <row r="138" spans="1:12" x14ac:dyDescent="0.2">
      <c r="A138" s="15" t="s">
        <v>109</v>
      </c>
      <c r="B138" s="16" t="s">
        <v>104</v>
      </c>
      <c r="C138" s="213"/>
      <c r="D138" s="213">
        <v>711</v>
      </c>
      <c r="E138" s="213">
        <v>422</v>
      </c>
      <c r="F138" s="213">
        <v>561</v>
      </c>
      <c r="G138" s="213">
        <v>578</v>
      </c>
      <c r="H138" s="213">
        <v>483</v>
      </c>
      <c r="I138" s="213">
        <v>408</v>
      </c>
      <c r="J138" s="213">
        <v>305</v>
      </c>
      <c r="K138" s="213">
        <v>1481.8744893646992</v>
      </c>
      <c r="L138" s="219">
        <v>1744</v>
      </c>
    </row>
    <row r="139" spans="1:12" x14ac:dyDescent="0.2">
      <c r="A139" s="17"/>
      <c r="B139" s="12" t="s">
        <v>105</v>
      </c>
      <c r="C139" s="6"/>
      <c r="D139" s="6">
        <v>23</v>
      </c>
      <c r="E139" s="6">
        <v>4</v>
      </c>
      <c r="F139" s="6">
        <v>7</v>
      </c>
      <c r="G139" s="6">
        <v>0</v>
      </c>
      <c r="H139" s="6">
        <v>2</v>
      </c>
      <c r="I139" s="6">
        <v>2</v>
      </c>
      <c r="J139" s="6">
        <v>3</v>
      </c>
      <c r="K139" s="6">
        <v>6</v>
      </c>
      <c r="L139" s="9">
        <v>346.52711590000013</v>
      </c>
    </row>
    <row r="140" spans="1:12" x14ac:dyDescent="0.2">
      <c r="A140" s="17"/>
      <c r="B140" s="12" t="s">
        <v>106</v>
      </c>
      <c r="C140" s="6"/>
      <c r="D140" s="6">
        <v>7</v>
      </c>
      <c r="E140" s="6">
        <v>8</v>
      </c>
      <c r="F140" s="6">
        <v>0</v>
      </c>
      <c r="G140" s="6">
        <v>25</v>
      </c>
      <c r="H140" s="6">
        <v>0</v>
      </c>
      <c r="I140" s="6">
        <v>84</v>
      </c>
      <c r="J140" s="6">
        <v>0</v>
      </c>
      <c r="K140" s="6">
        <v>0</v>
      </c>
      <c r="L140" s="9"/>
    </row>
    <row r="141" spans="1:12" x14ac:dyDescent="0.2">
      <c r="A141" s="18" t="s">
        <v>110</v>
      </c>
      <c r="B141" s="14"/>
      <c r="C141" s="6"/>
      <c r="D141" s="6">
        <v>741</v>
      </c>
      <c r="E141" s="6">
        <v>434</v>
      </c>
      <c r="F141" s="6">
        <v>568</v>
      </c>
      <c r="G141" s="6">
        <v>603</v>
      </c>
      <c r="H141" s="6">
        <v>485</v>
      </c>
      <c r="I141" s="6">
        <v>494</v>
      </c>
      <c r="J141" s="6">
        <v>308</v>
      </c>
      <c r="K141" s="6">
        <v>1487.8744893646992</v>
      </c>
      <c r="L141" s="9">
        <v>346.52711590000013</v>
      </c>
    </row>
    <row r="142" spans="1:12" ht="25.5" x14ac:dyDescent="0.2">
      <c r="A142" s="19" t="s">
        <v>111</v>
      </c>
      <c r="B142" s="20"/>
      <c r="C142" s="213"/>
      <c r="D142" s="213">
        <v>8387</v>
      </c>
      <c r="E142" s="213">
        <v>8237</v>
      </c>
      <c r="F142" s="213">
        <v>9033</v>
      </c>
      <c r="G142" s="213">
        <v>14309</v>
      </c>
      <c r="H142" s="213">
        <v>12222</v>
      </c>
      <c r="I142" s="213">
        <v>15219</v>
      </c>
      <c r="J142" s="213">
        <v>13334</v>
      </c>
      <c r="K142" s="213">
        <v>15859.982677658951</v>
      </c>
      <c r="L142" s="219">
        <f>L141+L138+L134</f>
        <v>14498.8216111</v>
      </c>
    </row>
    <row r="143" spans="1:12" ht="15" x14ac:dyDescent="0.2">
      <c r="A143" s="15" t="s">
        <v>133</v>
      </c>
      <c r="B143" s="16" t="s">
        <v>106</v>
      </c>
      <c r="C143" s="213"/>
      <c r="D143" s="213">
        <v>186</v>
      </c>
      <c r="E143" s="213">
        <v>110</v>
      </c>
      <c r="F143" s="213">
        <v>49</v>
      </c>
      <c r="G143" s="213">
        <v>110</v>
      </c>
      <c r="H143" s="213">
        <v>138</v>
      </c>
      <c r="I143" s="213">
        <v>270</v>
      </c>
      <c r="J143" s="213">
        <v>590.29999999999995</v>
      </c>
      <c r="K143" s="213">
        <v>422.33333333333331</v>
      </c>
      <c r="L143" s="219">
        <v>128</v>
      </c>
    </row>
    <row r="144" spans="1:12" ht="27.75" x14ac:dyDescent="0.2">
      <c r="A144" s="11" t="s">
        <v>134</v>
      </c>
      <c r="B144" s="21" t="s">
        <v>106</v>
      </c>
      <c r="C144" s="9"/>
      <c r="D144" s="9">
        <v>285</v>
      </c>
      <c r="E144" s="6">
        <v>16</v>
      </c>
      <c r="F144" s="9" t="s">
        <v>57</v>
      </c>
      <c r="G144" s="9" t="s">
        <v>57</v>
      </c>
      <c r="H144" s="9" t="s">
        <v>57</v>
      </c>
      <c r="I144" s="9" t="s">
        <v>57</v>
      </c>
      <c r="J144" s="6">
        <v>0</v>
      </c>
      <c r="K144" s="6">
        <v>0</v>
      </c>
      <c r="L144" s="9"/>
    </row>
    <row r="145" spans="1:12" ht="15" x14ac:dyDescent="0.2">
      <c r="A145" s="22" t="s">
        <v>135</v>
      </c>
      <c r="B145" s="20" t="s">
        <v>106</v>
      </c>
      <c r="C145" s="213"/>
      <c r="D145" s="213">
        <v>32</v>
      </c>
      <c r="E145" s="213">
        <v>90</v>
      </c>
      <c r="F145" s="213">
        <v>11</v>
      </c>
      <c r="G145" s="213">
        <v>51</v>
      </c>
      <c r="H145" s="213">
        <v>39</v>
      </c>
      <c r="I145" s="213">
        <v>61</v>
      </c>
      <c r="J145" s="213">
        <v>40</v>
      </c>
      <c r="K145" s="213">
        <v>42</v>
      </c>
      <c r="L145" s="219">
        <v>199</v>
      </c>
    </row>
    <row r="146" spans="1:12" ht="15" x14ac:dyDescent="0.2">
      <c r="A146" s="23" t="s">
        <v>136</v>
      </c>
      <c r="B146" s="21" t="s">
        <v>106</v>
      </c>
      <c r="C146" s="219"/>
      <c r="D146" s="219">
        <v>94</v>
      </c>
      <c r="E146" s="219" t="s">
        <v>2</v>
      </c>
      <c r="F146" s="219" t="s">
        <v>57</v>
      </c>
      <c r="G146" s="219" t="s">
        <v>57</v>
      </c>
      <c r="H146" s="219" t="s">
        <v>57</v>
      </c>
      <c r="I146" s="219" t="s">
        <v>57</v>
      </c>
      <c r="J146" s="213">
        <v>0</v>
      </c>
      <c r="K146" s="213">
        <v>0</v>
      </c>
      <c r="L146" s="219"/>
    </row>
    <row r="147" spans="1:12" ht="27.75" x14ac:dyDescent="0.2">
      <c r="A147" s="13" t="s">
        <v>137</v>
      </c>
      <c r="B147" s="21"/>
      <c r="C147" s="218"/>
      <c r="D147" s="218">
        <v>597</v>
      </c>
      <c r="E147" s="218">
        <v>216</v>
      </c>
      <c r="F147" s="218">
        <v>60</v>
      </c>
      <c r="G147" s="218">
        <v>161</v>
      </c>
      <c r="H147" s="218">
        <v>177</v>
      </c>
      <c r="I147" s="218">
        <v>331</v>
      </c>
      <c r="J147" s="218">
        <v>630.29999999999995</v>
      </c>
      <c r="K147" s="218">
        <v>464.33333333333331</v>
      </c>
      <c r="L147" s="377">
        <v>380</v>
      </c>
    </row>
    <row r="148" spans="1:12" ht="13.5" thickBot="1" x14ac:dyDescent="0.25">
      <c r="A148" s="24" t="s">
        <v>112</v>
      </c>
      <c r="B148" s="25"/>
      <c r="C148" s="217"/>
      <c r="D148" s="217">
        <v>8984</v>
      </c>
      <c r="E148" s="217">
        <v>8453</v>
      </c>
      <c r="F148" s="217">
        <v>9093</v>
      </c>
      <c r="G148" s="217">
        <v>14470</v>
      </c>
      <c r="H148" s="217">
        <v>12399</v>
      </c>
      <c r="I148" s="217">
        <v>15550</v>
      </c>
      <c r="J148" s="217">
        <v>13964.3</v>
      </c>
      <c r="K148" s="217">
        <v>16324.316010992285</v>
      </c>
      <c r="L148" s="378">
        <f>L147+L142</f>
        <v>14878.8216111</v>
      </c>
    </row>
    <row r="149" spans="1:12" x14ac:dyDescent="0.2">
      <c r="L149" s="379"/>
    </row>
    <row r="150" spans="1:12" x14ac:dyDescent="0.2">
      <c r="L150" s="379"/>
    </row>
    <row r="151" spans="1:12" x14ac:dyDescent="0.2">
      <c r="A151" s="5" t="s">
        <v>119</v>
      </c>
      <c r="B151" s="5"/>
      <c r="C151" s="5"/>
      <c r="D151" s="5"/>
      <c r="E151" s="5"/>
      <c r="F151" s="5"/>
      <c r="G151" s="5"/>
      <c r="H151" s="5"/>
      <c r="I151" s="5"/>
      <c r="J151" s="5"/>
      <c r="K151" s="5"/>
      <c r="L151" s="373"/>
    </row>
    <row r="152" spans="1:12" x14ac:dyDescent="0.2">
      <c r="A152" s="11" t="s">
        <v>103</v>
      </c>
      <c r="B152" s="12" t="s">
        <v>104</v>
      </c>
      <c r="C152" s="213"/>
      <c r="D152" s="213">
        <v>8761</v>
      </c>
      <c r="E152" s="213">
        <v>10364</v>
      </c>
      <c r="F152" s="213">
        <v>13906</v>
      </c>
      <c r="G152" s="213">
        <v>24882</v>
      </c>
      <c r="H152" s="213">
        <v>17197</v>
      </c>
      <c r="I152" s="213">
        <v>18393</v>
      </c>
      <c r="J152" s="213">
        <v>18431</v>
      </c>
      <c r="K152" s="213">
        <v>16551.235518222453</v>
      </c>
      <c r="L152" s="219">
        <v>15320.008</v>
      </c>
    </row>
    <row r="153" spans="1:12" x14ac:dyDescent="0.2">
      <c r="A153" s="11"/>
      <c r="B153" s="12" t="s">
        <v>105</v>
      </c>
      <c r="C153" s="6"/>
      <c r="D153" s="6">
        <v>1674</v>
      </c>
      <c r="E153" s="6">
        <v>1785</v>
      </c>
      <c r="F153" s="6">
        <v>1383</v>
      </c>
      <c r="G153" s="6">
        <v>1964</v>
      </c>
      <c r="H153" s="6">
        <v>1893</v>
      </c>
      <c r="I153" s="6">
        <v>3192</v>
      </c>
      <c r="J153" s="6">
        <v>2554</v>
      </c>
      <c r="K153" s="6">
        <v>3401.1434885004264</v>
      </c>
      <c r="L153" s="9">
        <v>2609.277</v>
      </c>
    </row>
    <row r="154" spans="1:12" x14ac:dyDescent="0.2">
      <c r="A154" s="11"/>
      <c r="B154" s="12" t="s">
        <v>106</v>
      </c>
      <c r="C154" s="6"/>
      <c r="D154" s="6">
        <v>955</v>
      </c>
      <c r="E154" s="6">
        <v>863</v>
      </c>
      <c r="F154" s="6">
        <v>909</v>
      </c>
      <c r="G154" s="6">
        <v>1078</v>
      </c>
      <c r="H154" s="6">
        <v>1394</v>
      </c>
      <c r="I154" s="6">
        <v>1615</v>
      </c>
      <c r="J154" s="6">
        <v>1612</v>
      </c>
      <c r="K154" s="6">
        <v>1865.2487147790644</v>
      </c>
      <c r="L154" s="9">
        <v>1458.144</v>
      </c>
    </row>
    <row r="155" spans="1:12" x14ac:dyDescent="0.2">
      <c r="A155" s="13" t="s">
        <v>107</v>
      </c>
      <c r="B155" s="14"/>
      <c r="C155" s="7"/>
      <c r="D155" s="7">
        <v>11390</v>
      </c>
      <c r="E155" s="7">
        <v>13012</v>
      </c>
      <c r="F155" s="7">
        <v>16198</v>
      </c>
      <c r="G155" s="7">
        <v>27924</v>
      </c>
      <c r="H155" s="7">
        <v>20484</v>
      </c>
      <c r="I155" s="7">
        <v>23200</v>
      </c>
      <c r="J155" s="7">
        <v>22597</v>
      </c>
      <c r="K155" s="7">
        <v>21817.62772150194</v>
      </c>
      <c r="L155" s="374">
        <v>19387.429</v>
      </c>
    </row>
    <row r="156" spans="1:12" x14ac:dyDescent="0.2">
      <c r="A156" s="11" t="s">
        <v>42</v>
      </c>
      <c r="B156" s="12" t="s">
        <v>104</v>
      </c>
      <c r="C156" s="213"/>
      <c r="D156" s="213">
        <v>146</v>
      </c>
      <c r="E156" s="213">
        <v>222</v>
      </c>
      <c r="F156" s="213">
        <v>294</v>
      </c>
      <c r="G156" s="213">
        <v>611</v>
      </c>
      <c r="H156" s="213">
        <v>505</v>
      </c>
      <c r="I156" s="213">
        <v>752</v>
      </c>
      <c r="J156" s="213">
        <v>911</v>
      </c>
      <c r="K156" s="213">
        <v>873</v>
      </c>
      <c r="L156" s="219">
        <v>1317</v>
      </c>
    </row>
    <row r="157" spans="1:12" x14ac:dyDescent="0.2">
      <c r="A157" s="11"/>
      <c r="B157" s="12" t="s">
        <v>105</v>
      </c>
      <c r="C157" s="214"/>
      <c r="D157" s="214">
        <v>17</v>
      </c>
      <c r="E157" s="214">
        <v>4</v>
      </c>
      <c r="F157" s="214">
        <v>9</v>
      </c>
      <c r="G157" s="214">
        <v>10</v>
      </c>
      <c r="H157" s="214">
        <v>7</v>
      </c>
      <c r="I157" s="214">
        <v>16</v>
      </c>
      <c r="J157" s="214">
        <v>10</v>
      </c>
      <c r="K157" s="214">
        <v>6</v>
      </c>
      <c r="L157" s="375">
        <v>1</v>
      </c>
    </row>
    <row r="158" spans="1:12" x14ac:dyDescent="0.2">
      <c r="A158" s="13" t="s">
        <v>108</v>
      </c>
      <c r="B158" s="14"/>
      <c r="C158" s="215"/>
      <c r="D158" s="215">
        <v>163</v>
      </c>
      <c r="E158" s="215">
        <v>226</v>
      </c>
      <c r="F158" s="215">
        <v>303</v>
      </c>
      <c r="G158" s="215">
        <v>621</v>
      </c>
      <c r="H158" s="215">
        <v>512</v>
      </c>
      <c r="I158" s="215">
        <v>768</v>
      </c>
      <c r="J158" s="215">
        <v>921</v>
      </c>
      <c r="K158" s="215">
        <v>879</v>
      </c>
      <c r="L158" s="376">
        <v>1318</v>
      </c>
    </row>
    <row r="159" spans="1:12" x14ac:dyDescent="0.2">
      <c r="A159" s="15" t="s">
        <v>109</v>
      </c>
      <c r="B159" s="16" t="s">
        <v>104</v>
      </c>
      <c r="C159" s="213"/>
      <c r="D159" s="213">
        <v>421</v>
      </c>
      <c r="E159" s="213">
        <v>572</v>
      </c>
      <c r="F159" s="213">
        <v>645</v>
      </c>
      <c r="G159" s="213">
        <v>572</v>
      </c>
      <c r="H159" s="213">
        <v>612</v>
      </c>
      <c r="I159" s="213">
        <v>562</v>
      </c>
      <c r="J159" s="213">
        <v>471</v>
      </c>
      <c r="K159" s="213">
        <v>1289.1255106353008</v>
      </c>
      <c r="L159" s="219">
        <v>865.35699999999997</v>
      </c>
    </row>
    <row r="160" spans="1:12" x14ac:dyDescent="0.2">
      <c r="A160" s="17"/>
      <c r="B160" s="12" t="s">
        <v>105</v>
      </c>
      <c r="C160" s="6"/>
      <c r="D160" s="6">
        <v>290</v>
      </c>
      <c r="E160" s="6">
        <v>49</v>
      </c>
      <c r="F160" s="6">
        <v>44</v>
      </c>
      <c r="G160" s="6">
        <v>0</v>
      </c>
      <c r="H160" s="6">
        <v>8</v>
      </c>
      <c r="I160" s="6">
        <v>16</v>
      </c>
      <c r="J160" s="6">
        <v>15</v>
      </c>
      <c r="K160" s="6">
        <v>22</v>
      </c>
      <c r="L160" s="9">
        <v>0</v>
      </c>
    </row>
    <row r="161" spans="1:12" x14ac:dyDescent="0.2">
      <c r="A161" s="17"/>
      <c r="B161" s="12" t="s">
        <v>106</v>
      </c>
      <c r="C161" s="6"/>
      <c r="D161" s="6">
        <v>51</v>
      </c>
      <c r="E161" s="6">
        <v>61</v>
      </c>
      <c r="F161" s="6">
        <v>0</v>
      </c>
      <c r="G161" s="6">
        <v>25</v>
      </c>
      <c r="H161" s="6">
        <v>0</v>
      </c>
      <c r="I161" s="6">
        <v>26</v>
      </c>
      <c r="J161" s="6">
        <v>0</v>
      </c>
      <c r="K161" s="6">
        <v>0</v>
      </c>
      <c r="L161" s="9">
        <v>0</v>
      </c>
    </row>
    <row r="162" spans="1:12" x14ac:dyDescent="0.2">
      <c r="A162" s="18" t="s">
        <v>110</v>
      </c>
      <c r="B162" s="14"/>
      <c r="C162" s="6"/>
      <c r="D162" s="6">
        <v>762</v>
      </c>
      <c r="E162" s="6">
        <v>682</v>
      </c>
      <c r="F162" s="6">
        <v>689</v>
      </c>
      <c r="G162" s="6">
        <v>603</v>
      </c>
      <c r="H162" s="6">
        <v>620</v>
      </c>
      <c r="I162" s="6">
        <v>604</v>
      </c>
      <c r="J162" s="6">
        <v>486</v>
      </c>
      <c r="K162" s="6">
        <v>1311.1255106353008</v>
      </c>
      <c r="L162" s="9">
        <v>865.35699999999997</v>
      </c>
    </row>
    <row r="163" spans="1:12" ht="25.5" x14ac:dyDescent="0.2">
      <c r="A163" s="19" t="s">
        <v>111</v>
      </c>
      <c r="B163" s="20"/>
      <c r="C163" s="213"/>
      <c r="D163" s="213">
        <v>12315</v>
      </c>
      <c r="E163" s="213">
        <v>13920</v>
      </c>
      <c r="F163" s="213">
        <v>17190</v>
      </c>
      <c r="G163" s="213">
        <v>14309</v>
      </c>
      <c r="H163" s="213">
        <v>21616</v>
      </c>
      <c r="I163" s="213">
        <v>24572</v>
      </c>
      <c r="J163" s="213">
        <v>24004</v>
      </c>
      <c r="K163" s="213">
        <v>24007.753232137246</v>
      </c>
      <c r="L163" s="219">
        <v>21570.786</v>
      </c>
    </row>
    <row r="164" spans="1:12" ht="15" x14ac:dyDescent="0.2">
      <c r="A164" s="15" t="s">
        <v>133</v>
      </c>
      <c r="B164" s="16" t="s">
        <v>106</v>
      </c>
      <c r="C164" s="213"/>
      <c r="D164" s="213">
        <v>382</v>
      </c>
      <c r="E164" s="213">
        <v>460</v>
      </c>
      <c r="F164" s="213">
        <v>239</v>
      </c>
      <c r="G164" s="213">
        <v>110</v>
      </c>
      <c r="H164" s="213">
        <v>56</v>
      </c>
      <c r="I164" s="213">
        <v>518</v>
      </c>
      <c r="J164" s="213">
        <v>2424.6999999999998</v>
      </c>
      <c r="K164" s="213">
        <v>1049.6666666666667</v>
      </c>
      <c r="L164" s="219">
        <v>175</v>
      </c>
    </row>
    <row r="165" spans="1:12" ht="27.75" x14ac:dyDescent="0.2">
      <c r="A165" s="11" t="s">
        <v>134</v>
      </c>
      <c r="B165" s="21" t="s">
        <v>106</v>
      </c>
      <c r="C165" s="9"/>
      <c r="D165" s="9">
        <v>270</v>
      </c>
      <c r="E165" s="6">
        <v>79</v>
      </c>
      <c r="F165" s="9" t="s">
        <v>57</v>
      </c>
      <c r="G165" s="9" t="s">
        <v>57</v>
      </c>
      <c r="H165" s="9" t="s">
        <v>57</v>
      </c>
      <c r="I165" s="9" t="s">
        <v>57</v>
      </c>
      <c r="J165" s="6">
        <v>0</v>
      </c>
      <c r="K165" s="6">
        <v>0</v>
      </c>
      <c r="L165" s="9"/>
    </row>
    <row r="166" spans="1:12" ht="15" x14ac:dyDescent="0.2">
      <c r="A166" s="22" t="s">
        <v>135</v>
      </c>
      <c r="B166" s="20" t="s">
        <v>106</v>
      </c>
      <c r="C166" s="213"/>
      <c r="D166" s="213">
        <v>52</v>
      </c>
      <c r="E166" s="213">
        <v>142</v>
      </c>
      <c r="F166" s="213">
        <v>12</v>
      </c>
      <c r="G166" s="213">
        <v>51</v>
      </c>
      <c r="H166" s="213">
        <v>109</v>
      </c>
      <c r="I166" s="213">
        <v>110</v>
      </c>
      <c r="J166" s="213">
        <v>103</v>
      </c>
      <c r="K166" s="213">
        <v>104</v>
      </c>
      <c r="L166" s="219">
        <v>20</v>
      </c>
    </row>
    <row r="167" spans="1:12" ht="15" x14ac:dyDescent="0.2">
      <c r="A167" s="23" t="s">
        <v>136</v>
      </c>
      <c r="B167" s="21" t="s">
        <v>106</v>
      </c>
      <c r="C167" s="219"/>
      <c r="D167" s="219">
        <v>155</v>
      </c>
      <c r="E167" s="219" t="s">
        <v>2</v>
      </c>
      <c r="F167" s="219" t="s">
        <v>57</v>
      </c>
      <c r="G167" s="219" t="s">
        <v>57</v>
      </c>
      <c r="H167" s="219" t="s">
        <v>57</v>
      </c>
      <c r="I167" s="219" t="s">
        <v>57</v>
      </c>
      <c r="J167" s="213">
        <v>0</v>
      </c>
      <c r="K167" s="213">
        <v>0</v>
      </c>
      <c r="L167" s="219">
        <v>0</v>
      </c>
    </row>
    <row r="168" spans="1:12" ht="27.75" x14ac:dyDescent="0.2">
      <c r="A168" s="13" t="s">
        <v>137</v>
      </c>
      <c r="B168" s="21"/>
      <c r="C168" s="218"/>
      <c r="D168" s="218">
        <v>859</v>
      </c>
      <c r="E168" s="218">
        <v>681</v>
      </c>
      <c r="F168" s="218">
        <v>251</v>
      </c>
      <c r="G168" s="218">
        <v>161</v>
      </c>
      <c r="H168" s="218">
        <v>165</v>
      </c>
      <c r="I168" s="218">
        <v>628</v>
      </c>
      <c r="J168" s="218">
        <v>2527.6999999999998</v>
      </c>
      <c r="K168" s="218">
        <v>1153.6666666666667</v>
      </c>
      <c r="L168" s="377">
        <v>195</v>
      </c>
    </row>
    <row r="169" spans="1:12" ht="13.5" thickBot="1" x14ac:dyDescent="0.25">
      <c r="A169" s="24" t="s">
        <v>112</v>
      </c>
      <c r="B169" s="25"/>
      <c r="C169" s="217"/>
      <c r="D169" s="217">
        <v>13174</v>
      </c>
      <c r="E169" s="217">
        <v>14601</v>
      </c>
      <c r="F169" s="217">
        <v>17441</v>
      </c>
      <c r="G169" s="217">
        <v>14470</v>
      </c>
      <c r="H169" s="217">
        <v>21781</v>
      </c>
      <c r="I169" s="217">
        <v>25200</v>
      </c>
      <c r="J169" s="217">
        <v>26531.7</v>
      </c>
      <c r="K169" s="217">
        <v>25161.419898803906</v>
      </c>
      <c r="L169" s="378">
        <v>21765.786</v>
      </c>
    </row>
    <row r="170" spans="1:12" x14ac:dyDescent="0.2">
      <c r="L170" s="379"/>
    </row>
    <row r="171" spans="1:12" x14ac:dyDescent="0.2">
      <c r="L171" s="379"/>
    </row>
    <row r="172" spans="1:12" x14ac:dyDescent="0.2">
      <c r="A172" s="5" t="s">
        <v>120</v>
      </c>
      <c r="B172" s="5"/>
      <c r="C172" s="5"/>
      <c r="D172" s="5"/>
      <c r="E172" s="5"/>
      <c r="F172" s="5"/>
      <c r="G172" s="5"/>
      <c r="H172" s="5"/>
      <c r="I172" s="5"/>
      <c r="J172" s="5"/>
      <c r="K172" s="5"/>
      <c r="L172" s="373"/>
    </row>
    <row r="173" spans="1:12" x14ac:dyDescent="0.2">
      <c r="A173" s="11" t="s">
        <v>103</v>
      </c>
      <c r="B173" s="12" t="s">
        <v>104</v>
      </c>
      <c r="C173" s="213">
        <f>'[1]F 3.1-2 recrutements 2010'!F4</f>
        <v>18715</v>
      </c>
      <c r="D173" s="213">
        <f>D131+D152</f>
        <v>13721</v>
      </c>
      <c r="E173" s="213">
        <f t="shared" ref="E173:K173" si="3">E131+E152</f>
        <v>15346</v>
      </c>
      <c r="F173" s="213">
        <f t="shared" si="3"/>
        <v>19853</v>
      </c>
      <c r="G173" s="213">
        <f t="shared" si="3"/>
        <v>34870</v>
      </c>
      <c r="H173" s="213">
        <f t="shared" si="3"/>
        <v>24743</v>
      </c>
      <c r="I173" s="213">
        <f t="shared" si="3"/>
        <v>26673</v>
      </c>
      <c r="J173" s="213">
        <f t="shared" si="3"/>
        <v>26685</v>
      </c>
      <c r="K173" s="213">
        <f t="shared" si="3"/>
        <v>23945.999999999996</v>
      </c>
      <c r="L173" s="219">
        <v>23235.44803</v>
      </c>
    </row>
    <row r="174" spans="1:12" x14ac:dyDescent="0.2">
      <c r="A174" s="11"/>
      <c r="B174" s="12" t="s">
        <v>105</v>
      </c>
      <c r="C174" s="6">
        <f>'[1]F 3.1-2 recrutements 2010'!F5</f>
        <v>2990</v>
      </c>
      <c r="D174" s="6">
        <f t="shared" ref="D174:K189" si="4">D132+D153</f>
        <v>2954</v>
      </c>
      <c r="E174" s="6">
        <f t="shared" si="4"/>
        <v>3380</v>
      </c>
      <c r="F174" s="6">
        <f t="shared" si="4"/>
        <v>2912</v>
      </c>
      <c r="G174" s="6">
        <f t="shared" si="4"/>
        <v>3878</v>
      </c>
      <c r="H174" s="6">
        <f t="shared" si="4"/>
        <v>4024</v>
      </c>
      <c r="I174" s="6">
        <f t="shared" si="4"/>
        <v>7089</v>
      </c>
      <c r="J174" s="6">
        <f t="shared" si="4"/>
        <v>5202</v>
      </c>
      <c r="K174" s="6">
        <f t="shared" si="4"/>
        <v>7188.7359097961998</v>
      </c>
      <c r="L174" s="9">
        <v>5667.3037407000002</v>
      </c>
    </row>
    <row r="175" spans="1:12" x14ac:dyDescent="0.2">
      <c r="A175" s="11"/>
      <c r="B175" s="12" t="s">
        <v>106</v>
      </c>
      <c r="C175" s="6">
        <f>'[1]F 3.1-2 recrutements 2010'!F6</f>
        <v>3278</v>
      </c>
      <c r="D175" s="6">
        <f t="shared" si="4"/>
        <v>2224</v>
      </c>
      <c r="E175" s="6">
        <f t="shared" si="4"/>
        <v>1972</v>
      </c>
      <c r="F175" s="6">
        <f t="shared" si="4"/>
        <v>1754</v>
      </c>
      <c r="G175" s="6">
        <f t="shared" si="4"/>
        <v>2568</v>
      </c>
      <c r="H175" s="6">
        <f t="shared" si="4"/>
        <v>3202</v>
      </c>
      <c r="I175" s="6">
        <f t="shared" si="4"/>
        <v>3858</v>
      </c>
      <c r="J175" s="6">
        <f t="shared" si="4"/>
        <v>3358</v>
      </c>
      <c r="K175" s="6">
        <f t="shared" si="4"/>
        <v>4725</v>
      </c>
      <c r="L175" s="9">
        <v>2892.9717245000002</v>
      </c>
    </row>
    <row r="176" spans="1:12" x14ac:dyDescent="0.2">
      <c r="A176" s="13" t="s">
        <v>107</v>
      </c>
      <c r="B176" s="14"/>
      <c r="C176" s="7">
        <f>'[1]F 3.1-2 recrutements 2010'!F7</f>
        <v>24983</v>
      </c>
      <c r="D176" s="7">
        <f t="shared" si="4"/>
        <v>18899</v>
      </c>
      <c r="E176" s="7">
        <f t="shared" si="4"/>
        <v>20698</v>
      </c>
      <c r="F176" s="7">
        <f t="shared" si="4"/>
        <v>24519</v>
      </c>
      <c r="G176" s="7">
        <f t="shared" si="4"/>
        <v>41316</v>
      </c>
      <c r="H176" s="7">
        <f t="shared" si="4"/>
        <v>31969</v>
      </c>
      <c r="I176" s="7">
        <f t="shared" si="4"/>
        <v>37620</v>
      </c>
      <c r="J176" s="7">
        <f t="shared" si="4"/>
        <v>35245</v>
      </c>
      <c r="K176" s="7">
        <f t="shared" si="4"/>
        <v>35859.735909796189</v>
      </c>
      <c r="L176" s="374">
        <v>31795.7234952</v>
      </c>
    </row>
    <row r="177" spans="1:12" x14ac:dyDescent="0.2">
      <c r="A177" s="11" t="s">
        <v>42</v>
      </c>
      <c r="B177" s="12" t="s">
        <v>104</v>
      </c>
      <c r="C177" s="213">
        <f>'[1]F 3.1-2 recrutements 2010'!F8</f>
        <v>402</v>
      </c>
      <c r="D177" s="213">
        <f t="shared" si="4"/>
        <v>214</v>
      </c>
      <c r="E177" s="213">
        <f t="shared" si="4"/>
        <v>296</v>
      </c>
      <c r="F177" s="213">
        <f t="shared" si="4"/>
        <v>400</v>
      </c>
      <c r="G177" s="213">
        <f t="shared" si="4"/>
        <v>843</v>
      </c>
      <c r="H177" s="213">
        <f t="shared" si="4"/>
        <v>707</v>
      </c>
      <c r="I177" s="213">
        <f t="shared" si="4"/>
        <v>1021</v>
      </c>
      <c r="J177" s="213">
        <f t="shared" si="4"/>
        <v>1248</v>
      </c>
      <c r="K177" s="213">
        <f t="shared" si="4"/>
        <v>1192</v>
      </c>
      <c r="L177" s="219">
        <v>3059</v>
      </c>
    </row>
    <row r="178" spans="1:12" x14ac:dyDescent="0.2">
      <c r="A178" s="11"/>
      <c r="B178" s="12" t="s">
        <v>105</v>
      </c>
      <c r="C178" s="214">
        <f>'[1]F 3.1-2 recrutements 2010'!F9</f>
        <v>55</v>
      </c>
      <c r="D178" s="214">
        <f t="shared" si="4"/>
        <v>86</v>
      </c>
      <c r="E178" s="214">
        <f t="shared" si="4"/>
        <v>47</v>
      </c>
      <c r="F178" s="214">
        <f t="shared" si="4"/>
        <v>47</v>
      </c>
      <c r="G178" s="214">
        <f t="shared" si="4"/>
        <v>92</v>
      </c>
      <c r="H178" s="214">
        <f t="shared" si="4"/>
        <v>57</v>
      </c>
      <c r="I178" s="214">
        <f t="shared" si="4"/>
        <v>52</v>
      </c>
      <c r="J178" s="214">
        <f t="shared" si="4"/>
        <v>51</v>
      </c>
      <c r="K178" s="214">
        <f t="shared" si="4"/>
        <v>17</v>
      </c>
      <c r="L178" s="375">
        <v>3</v>
      </c>
    </row>
    <row r="179" spans="1:12" x14ac:dyDescent="0.2">
      <c r="A179" s="13" t="s">
        <v>108</v>
      </c>
      <c r="B179" s="14"/>
      <c r="C179" s="215">
        <f>'[1]F 3.1-2 recrutements 2010'!F10</f>
        <v>457</v>
      </c>
      <c r="D179" s="215">
        <f t="shared" si="4"/>
        <v>300</v>
      </c>
      <c r="E179" s="215">
        <f t="shared" si="4"/>
        <v>343</v>
      </c>
      <c r="F179" s="215">
        <f t="shared" si="4"/>
        <v>447</v>
      </c>
      <c r="G179" s="215">
        <f t="shared" si="4"/>
        <v>935</v>
      </c>
      <c r="H179" s="215">
        <f t="shared" si="4"/>
        <v>764</v>
      </c>
      <c r="I179" s="215">
        <f t="shared" si="4"/>
        <v>1073</v>
      </c>
      <c r="J179" s="215">
        <f t="shared" si="4"/>
        <v>1299</v>
      </c>
      <c r="K179" s="215">
        <f t="shared" si="4"/>
        <v>1209</v>
      </c>
      <c r="L179" s="376">
        <v>1211.8841159000001</v>
      </c>
    </row>
    <row r="180" spans="1:12" x14ac:dyDescent="0.2">
      <c r="A180" s="15" t="s">
        <v>109</v>
      </c>
      <c r="B180" s="16" t="s">
        <v>104</v>
      </c>
      <c r="C180" s="213">
        <f>'[1]F 3.1-2 recrutements 2010'!F11</f>
        <v>1103</v>
      </c>
      <c r="D180" s="213">
        <f t="shared" si="4"/>
        <v>1132</v>
      </c>
      <c r="E180" s="213">
        <f t="shared" si="4"/>
        <v>994</v>
      </c>
      <c r="F180" s="213">
        <f t="shared" si="4"/>
        <v>1206</v>
      </c>
      <c r="G180" s="213">
        <f t="shared" si="4"/>
        <v>1150</v>
      </c>
      <c r="H180" s="213">
        <f t="shared" si="4"/>
        <v>1095</v>
      </c>
      <c r="I180" s="213">
        <f t="shared" si="4"/>
        <v>970</v>
      </c>
      <c r="J180" s="213">
        <f t="shared" si="4"/>
        <v>776</v>
      </c>
      <c r="K180" s="213">
        <f t="shared" si="4"/>
        <v>2771</v>
      </c>
      <c r="L180" s="219">
        <v>3062</v>
      </c>
    </row>
    <row r="181" spans="1:12" x14ac:dyDescent="0.2">
      <c r="A181" s="17"/>
      <c r="B181" s="12" t="s">
        <v>105</v>
      </c>
      <c r="C181" s="6">
        <f>'[1]F 3.1-2 recrutements 2010'!F12</f>
        <v>502</v>
      </c>
      <c r="D181" s="6">
        <f t="shared" si="4"/>
        <v>313</v>
      </c>
      <c r="E181" s="6">
        <f t="shared" si="4"/>
        <v>53</v>
      </c>
      <c r="F181" s="6">
        <f t="shared" si="4"/>
        <v>51</v>
      </c>
      <c r="G181" s="6">
        <f t="shared" si="4"/>
        <v>0</v>
      </c>
      <c r="H181" s="6">
        <f t="shared" si="4"/>
        <v>10</v>
      </c>
      <c r="I181" s="6">
        <f t="shared" si="4"/>
        <v>18</v>
      </c>
      <c r="J181" s="6">
        <f t="shared" si="4"/>
        <v>18</v>
      </c>
      <c r="K181" s="6">
        <f t="shared" si="4"/>
        <v>28</v>
      </c>
      <c r="L181" s="9"/>
    </row>
    <row r="182" spans="1:12" x14ac:dyDescent="0.2">
      <c r="A182" s="17"/>
      <c r="B182" s="12" t="s">
        <v>106</v>
      </c>
      <c r="C182" s="6">
        <f>'[1]F 3.1-2 recrutements 2010'!F13</f>
        <v>101</v>
      </c>
      <c r="D182" s="6">
        <f t="shared" si="4"/>
        <v>58</v>
      </c>
      <c r="E182" s="6">
        <f t="shared" si="4"/>
        <v>69</v>
      </c>
      <c r="F182" s="6">
        <f t="shared" si="4"/>
        <v>0</v>
      </c>
      <c r="G182" s="6">
        <f t="shared" si="4"/>
        <v>50</v>
      </c>
      <c r="H182" s="6">
        <f t="shared" si="4"/>
        <v>0</v>
      </c>
      <c r="I182" s="6">
        <f t="shared" si="4"/>
        <v>110</v>
      </c>
      <c r="J182" s="6">
        <f t="shared" si="4"/>
        <v>0</v>
      </c>
      <c r="K182" s="6">
        <f t="shared" si="4"/>
        <v>0</v>
      </c>
      <c r="L182" s="9"/>
    </row>
    <row r="183" spans="1:12" x14ac:dyDescent="0.2">
      <c r="A183" s="18" t="s">
        <v>110</v>
      </c>
      <c r="B183" s="14"/>
      <c r="C183" s="6">
        <f>'[1]F 3.1-2 recrutements 2010'!F14</f>
        <v>1706</v>
      </c>
      <c r="D183" s="6">
        <f t="shared" si="4"/>
        <v>1503</v>
      </c>
      <c r="E183" s="6">
        <f t="shared" si="4"/>
        <v>1116</v>
      </c>
      <c r="F183" s="6">
        <f t="shared" si="4"/>
        <v>1257</v>
      </c>
      <c r="G183" s="6">
        <f t="shared" si="4"/>
        <v>1206</v>
      </c>
      <c r="H183" s="6">
        <f t="shared" si="4"/>
        <v>1105</v>
      </c>
      <c r="I183" s="6">
        <f t="shared" si="4"/>
        <v>1098</v>
      </c>
      <c r="J183" s="6">
        <f t="shared" si="4"/>
        <v>794</v>
      </c>
      <c r="K183" s="6">
        <f t="shared" si="4"/>
        <v>2799</v>
      </c>
      <c r="L183" s="9">
        <v>3062</v>
      </c>
    </row>
    <row r="184" spans="1:12" ht="25.5" x14ac:dyDescent="0.2">
      <c r="A184" s="19" t="s">
        <v>111</v>
      </c>
      <c r="B184" s="20"/>
      <c r="C184" s="213">
        <f>'[1]F 3.1-2 recrutements 2010'!F15</f>
        <v>27146</v>
      </c>
      <c r="D184" s="213">
        <f t="shared" si="4"/>
        <v>20702</v>
      </c>
      <c r="E184" s="213">
        <f t="shared" si="4"/>
        <v>22157</v>
      </c>
      <c r="F184" s="213">
        <f t="shared" si="4"/>
        <v>26223</v>
      </c>
      <c r="G184" s="213">
        <f t="shared" si="4"/>
        <v>28618</v>
      </c>
      <c r="H184" s="213">
        <f t="shared" si="4"/>
        <v>33838</v>
      </c>
      <c r="I184" s="213">
        <f t="shared" si="4"/>
        <v>39791</v>
      </c>
      <c r="J184" s="213">
        <f t="shared" si="4"/>
        <v>37338</v>
      </c>
      <c r="K184" s="213">
        <f t="shared" si="4"/>
        <v>39867.735909796196</v>
      </c>
      <c r="L184" s="219">
        <f t="shared" ref="L184" si="5">L142+L163</f>
        <v>36069.6076111</v>
      </c>
    </row>
    <row r="185" spans="1:12" ht="15" x14ac:dyDescent="0.2">
      <c r="A185" s="15" t="s">
        <v>133</v>
      </c>
      <c r="B185" s="16" t="s">
        <v>106</v>
      </c>
      <c r="C185" s="213">
        <f>'[1]F 3.1-2 recrutements 2010'!F16</f>
        <v>1543</v>
      </c>
      <c r="D185" s="213">
        <f t="shared" si="4"/>
        <v>568</v>
      </c>
      <c r="E185" s="213">
        <f t="shared" si="4"/>
        <v>570</v>
      </c>
      <c r="F185" s="213">
        <f t="shared" si="4"/>
        <v>288</v>
      </c>
      <c r="G185" s="213">
        <f t="shared" si="4"/>
        <v>220</v>
      </c>
      <c r="H185" s="213">
        <f t="shared" si="4"/>
        <v>194</v>
      </c>
      <c r="I185" s="213">
        <f t="shared" si="4"/>
        <v>788</v>
      </c>
      <c r="J185" s="213">
        <f t="shared" si="4"/>
        <v>3015</v>
      </c>
      <c r="K185" s="213">
        <f>K143+K164</f>
        <v>1472</v>
      </c>
      <c r="L185" s="219">
        <f>L143+L164</f>
        <v>303</v>
      </c>
    </row>
    <row r="186" spans="1:12" ht="27.75" x14ac:dyDescent="0.2">
      <c r="A186" s="11" t="s">
        <v>134</v>
      </c>
      <c r="B186" s="21" t="s">
        <v>106</v>
      </c>
      <c r="C186" s="9">
        <f>'[1]F 3.1-2 recrutements 2010'!F17</f>
        <v>480</v>
      </c>
      <c r="D186" s="9">
        <f t="shared" si="4"/>
        <v>555</v>
      </c>
      <c r="E186" s="6">
        <f t="shared" si="4"/>
        <v>95</v>
      </c>
      <c r="F186" s="9" t="e">
        <f t="shared" si="4"/>
        <v>#VALUE!</v>
      </c>
      <c r="G186" s="9" t="e">
        <f t="shared" si="4"/>
        <v>#VALUE!</v>
      </c>
      <c r="H186" s="9" t="e">
        <f t="shared" si="4"/>
        <v>#VALUE!</v>
      </c>
      <c r="I186" s="9" t="e">
        <f t="shared" si="4"/>
        <v>#VALUE!</v>
      </c>
      <c r="J186" s="6">
        <f t="shared" si="4"/>
        <v>0</v>
      </c>
      <c r="K186" s="6">
        <f t="shared" si="4"/>
        <v>0</v>
      </c>
      <c r="L186" s="9">
        <f t="shared" ref="L186" si="6">L144+L165</f>
        <v>0</v>
      </c>
    </row>
    <row r="187" spans="1:12" ht="15" x14ac:dyDescent="0.2">
      <c r="A187" s="22" t="s">
        <v>135</v>
      </c>
      <c r="B187" s="20" t="s">
        <v>106</v>
      </c>
      <c r="C187" s="213">
        <f>'[1]F 3.1-2 recrutements 2010'!F18</f>
        <v>262</v>
      </c>
      <c r="D187" s="213">
        <f t="shared" si="4"/>
        <v>84</v>
      </c>
      <c r="E187" s="213">
        <f t="shared" si="4"/>
        <v>232</v>
      </c>
      <c r="F187" s="213">
        <f t="shared" si="4"/>
        <v>23</v>
      </c>
      <c r="G187" s="213">
        <f t="shared" si="4"/>
        <v>102</v>
      </c>
      <c r="H187" s="213">
        <f t="shared" si="4"/>
        <v>148</v>
      </c>
      <c r="I187" s="213">
        <f t="shared" si="4"/>
        <v>171</v>
      </c>
      <c r="J187" s="213">
        <f t="shared" si="4"/>
        <v>143</v>
      </c>
      <c r="K187" s="213">
        <f t="shared" si="4"/>
        <v>146</v>
      </c>
      <c r="L187" s="219">
        <f t="shared" ref="L187" si="7">L145+L166</f>
        <v>219</v>
      </c>
    </row>
    <row r="188" spans="1:12" ht="15" x14ac:dyDescent="0.2">
      <c r="A188" s="23" t="s">
        <v>136</v>
      </c>
      <c r="B188" s="21" t="s">
        <v>106</v>
      </c>
      <c r="C188" s="219">
        <f>'[1]F 3.1-2 recrutements 2010'!F19</f>
        <v>57</v>
      </c>
      <c r="D188" s="219">
        <f t="shared" si="4"/>
        <v>249</v>
      </c>
      <c r="E188" s="219" t="e">
        <f t="shared" si="4"/>
        <v>#VALUE!</v>
      </c>
      <c r="F188" s="219" t="e">
        <f t="shared" si="4"/>
        <v>#VALUE!</v>
      </c>
      <c r="G188" s="219" t="e">
        <f t="shared" si="4"/>
        <v>#VALUE!</v>
      </c>
      <c r="H188" s="219" t="e">
        <f t="shared" si="4"/>
        <v>#VALUE!</v>
      </c>
      <c r="I188" s="219" t="e">
        <f t="shared" si="4"/>
        <v>#VALUE!</v>
      </c>
      <c r="J188" s="213">
        <f t="shared" si="4"/>
        <v>0</v>
      </c>
      <c r="K188" s="213">
        <f t="shared" si="4"/>
        <v>0</v>
      </c>
      <c r="L188" s="219">
        <f t="shared" ref="L188" si="8">L146+L167</f>
        <v>0</v>
      </c>
    </row>
    <row r="189" spans="1:12" ht="27.75" x14ac:dyDescent="0.2">
      <c r="A189" s="13" t="s">
        <v>137</v>
      </c>
      <c r="B189" s="21"/>
      <c r="C189" s="218">
        <f>'[1]F 3.1-2 recrutements 2010'!F20</f>
        <v>2342</v>
      </c>
      <c r="D189" s="218">
        <f t="shared" si="4"/>
        <v>1456</v>
      </c>
      <c r="E189" s="218">
        <f t="shared" si="4"/>
        <v>897</v>
      </c>
      <c r="F189" s="218">
        <f t="shared" si="4"/>
        <v>311</v>
      </c>
      <c r="G189" s="218">
        <f t="shared" si="4"/>
        <v>322</v>
      </c>
      <c r="H189" s="218">
        <f t="shared" si="4"/>
        <v>342</v>
      </c>
      <c r="I189" s="218">
        <f t="shared" si="4"/>
        <v>959</v>
      </c>
      <c r="J189" s="218">
        <f t="shared" si="4"/>
        <v>3158</v>
      </c>
      <c r="K189" s="218">
        <f t="shared" si="4"/>
        <v>1618</v>
      </c>
      <c r="L189" s="377">
        <f t="shared" ref="L189" si="9">L147+L168</f>
        <v>575</v>
      </c>
    </row>
    <row r="190" spans="1:12" ht="13.5" thickBot="1" x14ac:dyDescent="0.25">
      <c r="A190" s="24" t="s">
        <v>112</v>
      </c>
      <c r="B190" s="25"/>
      <c r="C190" s="217">
        <f>'[1]F 3.1-2 recrutements 2010'!F21</f>
        <v>29488</v>
      </c>
      <c r="D190" s="217">
        <f t="shared" ref="D190:K190" si="10">D148+D169</f>
        <v>22158</v>
      </c>
      <c r="E190" s="217">
        <f t="shared" si="10"/>
        <v>23054</v>
      </c>
      <c r="F190" s="217">
        <f t="shared" si="10"/>
        <v>26534</v>
      </c>
      <c r="G190" s="217">
        <f t="shared" si="10"/>
        <v>28940</v>
      </c>
      <c r="H190" s="217">
        <f t="shared" si="10"/>
        <v>34180</v>
      </c>
      <c r="I190" s="217">
        <f t="shared" si="10"/>
        <v>40750</v>
      </c>
      <c r="J190" s="217">
        <f t="shared" si="10"/>
        <v>40496</v>
      </c>
      <c r="K190" s="217">
        <f t="shared" si="10"/>
        <v>41485.735909796189</v>
      </c>
      <c r="L190" s="378">
        <f t="shared" ref="L190" si="11">L148+L169</f>
        <v>36644.6076111</v>
      </c>
    </row>
    <row r="191" spans="1:12" x14ac:dyDescent="0.2">
      <c r="L191" s="379"/>
    </row>
    <row r="192" spans="1:12" x14ac:dyDescent="0.2">
      <c r="L192" s="379"/>
    </row>
    <row r="193" spans="1:12" x14ac:dyDescent="0.2">
      <c r="A193" s="5" t="s">
        <v>121</v>
      </c>
      <c r="B193" s="5"/>
      <c r="C193" s="5"/>
      <c r="D193" s="5"/>
      <c r="E193" s="5"/>
      <c r="F193" s="5"/>
      <c r="G193" s="5"/>
      <c r="H193" s="5"/>
      <c r="I193" s="5"/>
      <c r="J193" s="5"/>
      <c r="K193" s="5"/>
      <c r="L193" s="373"/>
    </row>
    <row r="194" spans="1:12" x14ac:dyDescent="0.2">
      <c r="A194" s="11" t="s">
        <v>103</v>
      </c>
      <c r="B194" s="12" t="s">
        <v>104</v>
      </c>
      <c r="C194" s="353">
        <f>'[1]F 3.1-2 recrutements 2010'!E4/'[1]F 3.1-2 recrutements 2010'!F4</f>
        <v>8.9707186748597376</v>
      </c>
      <c r="D194" s="353">
        <f t="shared" ref="D194:E194" si="12">(D26+D47)/(D131+D152)</f>
        <v>9.2640478099263905</v>
      </c>
      <c r="E194" s="353">
        <f t="shared" si="12"/>
        <v>8.0617098918284888</v>
      </c>
      <c r="F194" s="353">
        <f t="shared" ref="F194:J208" si="13">(F26+F47)/(F131+F152)</f>
        <v>6.6506321462751226</v>
      </c>
      <c r="G194" s="353">
        <f>(G26+G47)/(G131+G152)</f>
        <v>5.5837969601376543</v>
      </c>
      <c r="H194" s="353">
        <f t="shared" si="13"/>
        <v>6.0577941235905106</v>
      </c>
      <c r="I194" s="353">
        <f t="shared" si="13"/>
        <v>5.9915270123345703</v>
      </c>
      <c r="J194" s="353">
        <f t="shared" si="13"/>
        <v>5.7901068015739181</v>
      </c>
      <c r="K194" s="353">
        <f>(K26+K47)/(K131+K152)</f>
        <v>5.1495656894679707</v>
      </c>
      <c r="L194" s="359">
        <v>5.7527731747378743</v>
      </c>
    </row>
    <row r="195" spans="1:12" x14ac:dyDescent="0.2">
      <c r="A195" s="11"/>
      <c r="B195" s="12" t="s">
        <v>105</v>
      </c>
      <c r="C195" s="354">
        <f>'[1]F 3.1-2 recrutements 2010'!E5/'[1]F 3.1-2 recrutements 2010'!F5</f>
        <v>24.627424749163879</v>
      </c>
      <c r="D195" s="354">
        <f t="shared" ref="D195:E195" si="14">(D27+D48)/(D132+D153)</f>
        <v>20.709546377792822</v>
      </c>
      <c r="E195" s="354">
        <f t="shared" si="14"/>
        <v>16.564201183431951</v>
      </c>
      <c r="F195" s="354">
        <f t="shared" si="13"/>
        <v>20.381524725274726</v>
      </c>
      <c r="G195" s="354">
        <f t="shared" si="13"/>
        <v>16.059308922124806</v>
      </c>
      <c r="H195" s="354">
        <f t="shared" si="13"/>
        <v>14.957753479125248</v>
      </c>
      <c r="I195" s="354">
        <f t="shared" si="13"/>
        <v>11.976019184652278</v>
      </c>
      <c r="J195" s="354">
        <f t="shared" si="13"/>
        <v>11.370626682045367</v>
      </c>
      <c r="K195" s="354">
        <f t="shared" ref="K195:L211" si="15">(K27+K48)/(K132+K153)</f>
        <v>9.0780816010204468</v>
      </c>
      <c r="L195" s="358">
        <v>7.2633842270320299</v>
      </c>
    </row>
    <row r="196" spans="1:12" x14ac:dyDescent="0.2">
      <c r="A196" s="11"/>
      <c r="B196" s="12" t="s">
        <v>106</v>
      </c>
      <c r="C196" s="354">
        <f>'[1]F 3.1-2 recrutements 2010'!E6/'[1]F 3.1-2 recrutements 2010'!F6</f>
        <v>15.828553996339231</v>
      </c>
      <c r="D196" s="354">
        <f t="shared" ref="D196:E196" si="16">(D28+D49)/(D133+D154)</f>
        <v>20.848021582733814</v>
      </c>
      <c r="E196" s="354">
        <f t="shared" si="16"/>
        <v>20.232251521298174</v>
      </c>
      <c r="F196" s="354">
        <f t="shared" si="13"/>
        <v>23.228620296465223</v>
      </c>
      <c r="G196" s="354">
        <f t="shared" si="13"/>
        <v>17.319704049844237</v>
      </c>
      <c r="H196" s="354">
        <f t="shared" si="13"/>
        <v>15.448157401623986</v>
      </c>
      <c r="I196" s="354">
        <f t="shared" si="13"/>
        <v>13.545878693623639</v>
      </c>
      <c r="J196" s="354">
        <f t="shared" si="13"/>
        <v>12.641155449672423</v>
      </c>
      <c r="K196" s="354">
        <f t="shared" si="15"/>
        <v>8.3083761154048368</v>
      </c>
      <c r="L196" s="358">
        <v>5.8571705718722793</v>
      </c>
    </row>
    <row r="197" spans="1:12" x14ac:dyDescent="0.2">
      <c r="A197" s="13" t="s">
        <v>107</v>
      </c>
      <c r="B197" s="14"/>
      <c r="C197" s="355">
        <f>'[1]F 3.1-2 recrutements 2010'!E7/'[1]F 3.1-2 recrutements 2010'!F7</f>
        <v>11.744346155385662</v>
      </c>
      <c r="D197" s="355">
        <f t="shared" ref="D197:E197" si="17">(D29+D50)/(D134+D155)</f>
        <v>12.416212498015769</v>
      </c>
      <c r="E197" s="355">
        <f t="shared" si="17"/>
        <v>10.609720745965793</v>
      </c>
      <c r="F197" s="355">
        <f t="shared" si="13"/>
        <v>9.4673110648884542</v>
      </c>
      <c r="G197" s="355">
        <f t="shared" si="13"/>
        <v>7.2964953044825247</v>
      </c>
      <c r="H197" s="355">
        <f t="shared" si="13"/>
        <v>8.1193343551565587</v>
      </c>
      <c r="I197" s="355">
        <f t="shared" si="13"/>
        <v>7.8842902711323761</v>
      </c>
      <c r="J197" s="355">
        <f t="shared" si="13"/>
        <v>7.2665058873599095</v>
      </c>
      <c r="K197" s="355">
        <f t="shared" si="15"/>
        <v>6.3533236529041304</v>
      </c>
      <c r="L197" s="380">
        <v>6.0315248246812603</v>
      </c>
    </row>
    <row r="198" spans="1:12" x14ac:dyDescent="0.2">
      <c r="A198" s="11" t="s">
        <v>42</v>
      </c>
      <c r="B198" s="12" t="s">
        <v>104</v>
      </c>
      <c r="C198" s="353">
        <f>'[1]F 3.1-2 recrutements 2010'!E8/'[1]F 3.1-2 recrutements 2010'!F8</f>
        <v>8.2512437810945265</v>
      </c>
      <c r="D198" s="353">
        <f t="shared" ref="D198:E198" si="18">(D30+D51)/(D135+D156)</f>
        <v>13.060747663551401</v>
      </c>
      <c r="E198" s="353">
        <f t="shared" si="18"/>
        <v>7.375</v>
      </c>
      <c r="F198" s="353">
        <f t="shared" si="13"/>
        <v>5.7050000000000001</v>
      </c>
      <c r="G198" s="353">
        <f>(G30+G51)/(G135+G156)</f>
        <v>6.9786476868327405</v>
      </c>
      <c r="H198" s="353">
        <f t="shared" si="13"/>
        <v>5.2673267326732676</v>
      </c>
      <c r="I198" s="353">
        <f t="shared" si="13"/>
        <v>4.9862879529872677</v>
      </c>
      <c r="J198" s="353">
        <f t="shared" si="13"/>
        <v>4.5136217948717947</v>
      </c>
      <c r="K198" s="353">
        <f t="shared" si="15"/>
        <v>4.9706375838926178</v>
      </c>
      <c r="L198" s="359">
        <v>7.221661556064074</v>
      </c>
    </row>
    <row r="199" spans="1:12" x14ac:dyDescent="0.2">
      <c r="A199" s="11"/>
      <c r="B199" s="12" t="s">
        <v>105</v>
      </c>
      <c r="C199" s="356">
        <f>'[1]F 3.1-2 recrutements 2010'!E9/'[1]F 3.1-2 recrutements 2010'!F9</f>
        <v>3.7454545454545456</v>
      </c>
      <c r="D199" s="356">
        <f t="shared" ref="D199:E199" si="19">(D31+D52)/(D136+D157)</f>
        <v>3.1860465116279069</v>
      </c>
      <c r="E199" s="356">
        <f t="shared" si="19"/>
        <v>5.8085106382978724</v>
      </c>
      <c r="F199" s="356">
        <f t="shared" si="13"/>
        <v>5.5319148936170217</v>
      </c>
      <c r="G199" s="356">
        <f t="shared" si="13"/>
        <v>3.8043478260869565</v>
      </c>
      <c r="H199" s="356">
        <f t="shared" si="13"/>
        <v>4.0701754385964914</v>
      </c>
      <c r="I199" s="356">
        <f t="shared" si="13"/>
        <v>4.2115384615384617</v>
      </c>
      <c r="J199" s="356">
        <f t="shared" si="13"/>
        <v>3.8039215686274508</v>
      </c>
      <c r="K199" s="356">
        <f t="shared" si="15"/>
        <v>2.9411764705882355</v>
      </c>
      <c r="L199" s="365" t="s">
        <v>57</v>
      </c>
    </row>
    <row r="200" spans="1:12" x14ac:dyDescent="0.2">
      <c r="A200" s="13" t="s">
        <v>108</v>
      </c>
      <c r="B200" s="14"/>
      <c r="C200" s="357">
        <f>'[1]F 3.1-2 recrutements 2010'!E10/'[1]F 3.1-2 recrutements 2010'!F10</f>
        <v>7.7089715536105032</v>
      </c>
      <c r="D200" s="357">
        <f t="shared" ref="D200:E200" si="20">(D32+D53)/(D137+D158)</f>
        <v>10.23</v>
      </c>
      <c r="E200" s="357">
        <f t="shared" si="20"/>
        <v>7.1603498542274053</v>
      </c>
      <c r="F200" s="357">
        <f t="shared" si="13"/>
        <v>5.6868008948545858</v>
      </c>
      <c r="G200" s="357">
        <f t="shared" si="13"/>
        <v>6.6663101604278072</v>
      </c>
      <c r="H200" s="357">
        <f t="shared" si="13"/>
        <v>5.1780104712041881</v>
      </c>
      <c r="I200" s="357">
        <f t="shared" si="13"/>
        <v>4.9487418452935694</v>
      </c>
      <c r="J200" s="357">
        <f t="shared" si="13"/>
        <v>4.4857582755966128</v>
      </c>
      <c r="K200" s="357">
        <f t="shared" si="15"/>
        <v>4.9421009098428454</v>
      </c>
      <c r="L200" s="366" t="s">
        <v>57</v>
      </c>
    </row>
    <row r="201" spans="1:12" x14ac:dyDescent="0.2">
      <c r="A201" s="15" t="s">
        <v>109</v>
      </c>
      <c r="B201" s="16" t="s">
        <v>104</v>
      </c>
      <c r="C201" s="353">
        <f>'[1]F 3.1-2 recrutements 2010'!E11/'[1]F 3.1-2 recrutements 2010'!F11</f>
        <v>7.3907524932003623</v>
      </c>
      <c r="D201" s="353">
        <f t="shared" ref="D201:E201" si="21">(D33+D54)/(D138+D159)</f>
        <v>11.079505300353357</v>
      </c>
      <c r="E201" s="353">
        <f t="shared" si="21"/>
        <v>12.860160965794769</v>
      </c>
      <c r="F201" s="353">
        <f t="shared" si="13"/>
        <v>12.194859038142621</v>
      </c>
      <c r="G201" s="353">
        <f t="shared" si="13"/>
        <v>11.914782608695653</v>
      </c>
      <c r="H201" s="353">
        <f t="shared" si="13"/>
        <v>11.110502283105022</v>
      </c>
      <c r="I201" s="353">
        <f t="shared" si="13"/>
        <v>7.9494845360824744</v>
      </c>
      <c r="J201" s="353">
        <f t="shared" si="13"/>
        <v>8.283505154639176</v>
      </c>
      <c r="K201" s="353">
        <f t="shared" si="15"/>
        <v>8.1780654474336725</v>
      </c>
      <c r="L201" s="359">
        <v>7.2145861201828874</v>
      </c>
    </row>
    <row r="202" spans="1:12" x14ac:dyDescent="0.2">
      <c r="A202" s="17"/>
      <c r="B202" s="12" t="s">
        <v>105</v>
      </c>
      <c r="C202" s="354">
        <f>'[1]F 3.1-2 recrutements 2010'!E12/'[1]F 3.1-2 recrutements 2010'!F12</f>
        <v>3.5657370517928286</v>
      </c>
      <c r="D202" s="354">
        <f t="shared" ref="D202:E202" si="22">(D34+D55)/(D139+D160)</f>
        <v>4.3674121405750803</v>
      </c>
      <c r="E202" s="354">
        <f t="shared" si="22"/>
        <v>3.3396226415094339</v>
      </c>
      <c r="F202" s="354">
        <f t="shared" si="13"/>
        <v>3.392156862745098</v>
      </c>
      <c r="G202" s="358" t="s">
        <v>57</v>
      </c>
      <c r="H202" s="354">
        <f t="shared" si="13"/>
        <v>2</v>
      </c>
      <c r="I202" s="354">
        <f t="shared" si="13"/>
        <v>2</v>
      </c>
      <c r="J202" s="354">
        <f t="shared" si="13"/>
        <v>1.4444444444444444</v>
      </c>
      <c r="K202" s="354">
        <f t="shared" si="15"/>
        <v>1.7857142857142858</v>
      </c>
      <c r="L202" s="358">
        <v>5.1047513692393958</v>
      </c>
    </row>
    <row r="203" spans="1:12" x14ac:dyDescent="0.2">
      <c r="A203" s="17"/>
      <c r="B203" s="12" t="s">
        <v>106</v>
      </c>
      <c r="C203" s="354">
        <f>'[1]F 3.1-2 recrutements 2010'!E13/'[1]F 3.1-2 recrutements 2010'!F13</f>
        <v>5.2772277227722775</v>
      </c>
      <c r="D203" s="354">
        <f t="shared" ref="D203:E203" si="23">(D35+D56)/(D140+D161)</f>
        <v>2.5344827586206895</v>
      </c>
      <c r="E203" s="354">
        <f t="shared" si="23"/>
        <v>5.3768115942028984</v>
      </c>
      <c r="F203" s="358" t="s">
        <v>57</v>
      </c>
      <c r="G203" s="354">
        <f t="shared" si="13"/>
        <v>4.58</v>
      </c>
      <c r="H203" s="358" t="s">
        <v>57</v>
      </c>
      <c r="I203" s="354">
        <f t="shared" si="13"/>
        <v>10.336363636363636</v>
      </c>
      <c r="J203" s="358" t="s">
        <v>57</v>
      </c>
      <c r="K203" s="358" t="s">
        <v>57</v>
      </c>
      <c r="L203" s="358" t="s">
        <v>57</v>
      </c>
    </row>
    <row r="204" spans="1:12" x14ac:dyDescent="0.2">
      <c r="A204" s="18" t="s">
        <v>110</v>
      </c>
      <c r="B204" s="14"/>
      <c r="C204" s="354">
        <f>'[1]F 3.1-2 recrutements 2010'!E14/'[1]F 3.1-2 recrutements 2010'!F14</f>
        <v>6.1400937866354042</v>
      </c>
      <c r="D204" s="354">
        <f t="shared" ref="D204:E204" si="24">(D36+D57)/(D141+D162)</f>
        <v>9.3519627411842983</v>
      </c>
      <c r="E204" s="354">
        <f t="shared" si="24"/>
        <v>11.945340501792115</v>
      </c>
      <c r="F204" s="354">
        <f t="shared" si="13"/>
        <v>11.837708830548927</v>
      </c>
      <c r="G204" s="354">
        <f t="shared" si="13"/>
        <v>11.551409618573798</v>
      </c>
      <c r="H204" s="354">
        <f t="shared" si="13"/>
        <v>11.028054298642534</v>
      </c>
      <c r="I204" s="354">
        <f t="shared" si="13"/>
        <v>8.0910746812386165</v>
      </c>
      <c r="J204" s="354">
        <f t="shared" si="13"/>
        <v>8.1284634760705288</v>
      </c>
      <c r="K204" s="354">
        <f t="shared" si="15"/>
        <v>8.1141190978344788</v>
      </c>
      <c r="L204" s="358">
        <v>5.1047513692393958</v>
      </c>
    </row>
    <row r="205" spans="1:12" ht="25.5" x14ac:dyDescent="0.2">
      <c r="A205" s="19" t="s">
        <v>111</v>
      </c>
      <c r="B205" s="20"/>
      <c r="C205" s="353">
        <f>'[1]F 3.1-2 recrutements 2010'!E15/'[1]F 3.1-2 recrutements 2010'!F15</f>
        <v>11.324209828335666</v>
      </c>
      <c r="D205" s="353">
        <f t="shared" ref="D205:E205" si="25">(D37+D58)/(D142+D163)</f>
        <v>12.162061636556855</v>
      </c>
      <c r="E205" s="353">
        <f t="shared" si="25"/>
        <v>10.62359525206481</v>
      </c>
      <c r="F205" s="353">
        <f t="shared" si="13"/>
        <v>9.516493154864051</v>
      </c>
      <c r="G205" s="353">
        <f t="shared" si="13"/>
        <v>11.238591096512684</v>
      </c>
      <c r="H205" s="353">
        <f t="shared" si="13"/>
        <v>8.1479106330161351</v>
      </c>
      <c r="I205" s="353">
        <f t="shared" si="13"/>
        <v>7.8108366213465352</v>
      </c>
      <c r="J205" s="353">
        <f t="shared" si="13"/>
        <v>7.188092559858589</v>
      </c>
      <c r="K205" s="353">
        <f t="shared" si="15"/>
        <v>6.434148361919199</v>
      </c>
      <c r="L205" s="359">
        <v>6.1008183885061431</v>
      </c>
    </row>
    <row r="206" spans="1:12" ht="15" x14ac:dyDescent="0.2">
      <c r="A206" s="15" t="s">
        <v>133</v>
      </c>
      <c r="B206" s="16" t="s">
        <v>106</v>
      </c>
      <c r="C206" s="353">
        <f>'[1]F 3.1-2 recrutements 2010'!E16/'[1]F 3.1-2 recrutements 2010'!F16</f>
        <v>14.195722618276086</v>
      </c>
      <c r="D206" s="353">
        <f t="shared" ref="D206:E206" si="26">(D38+D59)/(D143+D164)</f>
        <v>12.80105633802817</v>
      </c>
      <c r="E206" s="353">
        <f t="shared" si="26"/>
        <v>26.592982456140351</v>
      </c>
      <c r="F206" s="353">
        <f t="shared" si="13"/>
        <v>26.34375</v>
      </c>
      <c r="G206" s="353">
        <f t="shared" si="13"/>
        <v>53.077272727272728</v>
      </c>
      <c r="H206" s="353">
        <f t="shared" si="13"/>
        <v>8.81958762886598</v>
      </c>
      <c r="I206" s="353">
        <f t="shared" si="13"/>
        <v>25.68781725888325</v>
      </c>
      <c r="J206" s="353">
        <f t="shared" si="13"/>
        <v>7.2106135986732998</v>
      </c>
      <c r="K206" s="353">
        <f t="shared" si="15"/>
        <v>17.492302938051651</v>
      </c>
      <c r="L206" s="359" t="s">
        <v>191</v>
      </c>
    </row>
    <row r="207" spans="1:12" ht="27.75" x14ac:dyDescent="0.2">
      <c r="A207" s="11" t="s">
        <v>134</v>
      </c>
      <c r="B207" s="21" t="s">
        <v>106</v>
      </c>
      <c r="C207" s="358" t="s">
        <v>191</v>
      </c>
      <c r="D207" s="358" t="s">
        <v>191</v>
      </c>
      <c r="E207" s="354" t="s">
        <v>191</v>
      </c>
      <c r="F207" s="358" t="s">
        <v>191</v>
      </c>
      <c r="G207" s="358" t="s">
        <v>191</v>
      </c>
      <c r="H207" s="358" t="s">
        <v>191</v>
      </c>
      <c r="I207" s="358" t="s">
        <v>191</v>
      </c>
      <c r="J207" s="358" t="s">
        <v>191</v>
      </c>
      <c r="K207" s="358" t="s">
        <v>191</v>
      </c>
      <c r="L207" s="358" t="s">
        <v>191</v>
      </c>
    </row>
    <row r="208" spans="1:12" ht="15" x14ac:dyDescent="0.2">
      <c r="A208" s="22" t="s">
        <v>135</v>
      </c>
      <c r="B208" s="20" t="s">
        <v>106</v>
      </c>
      <c r="C208" s="353">
        <f>'[1]F 3.1-2 recrutements 2010'!E18/'[1]F 3.1-2 recrutements 2010'!F18</f>
        <v>4.2900763358778624</v>
      </c>
      <c r="D208" s="353">
        <f t="shared" ref="D208:E208" si="27">(D40+D61)/(D145+D166)</f>
        <v>9.4642857142857135</v>
      </c>
      <c r="E208" s="353">
        <f t="shared" si="27"/>
        <v>8.1422413793103452</v>
      </c>
      <c r="F208" s="353">
        <f t="shared" si="13"/>
        <v>21.043478260869566</v>
      </c>
      <c r="G208" s="353">
        <f t="shared" si="13"/>
        <v>7.1862745098039218</v>
      </c>
      <c r="H208" s="353">
        <f t="shared" si="13"/>
        <v>5.8986486486486482</v>
      </c>
      <c r="I208" s="353">
        <f t="shared" si="13"/>
        <v>7.333333333333333</v>
      </c>
      <c r="J208" s="353">
        <f t="shared" si="13"/>
        <v>1.3006993006993006</v>
      </c>
      <c r="K208" s="353">
        <f t="shared" si="15"/>
        <v>1.7534246575342465</v>
      </c>
      <c r="L208" s="359" t="s">
        <v>191</v>
      </c>
    </row>
    <row r="209" spans="1:12" ht="15" x14ac:dyDescent="0.2">
      <c r="A209" s="23" t="s">
        <v>136</v>
      </c>
      <c r="B209" s="21" t="s">
        <v>106</v>
      </c>
      <c r="C209" s="359" t="s">
        <v>191</v>
      </c>
      <c r="D209" s="359" t="s">
        <v>191</v>
      </c>
      <c r="E209" s="359" t="s">
        <v>191</v>
      </c>
      <c r="F209" s="359" t="s">
        <v>191</v>
      </c>
      <c r="G209" s="359" t="s">
        <v>191</v>
      </c>
      <c r="H209" s="359" t="s">
        <v>191</v>
      </c>
      <c r="I209" s="359" t="s">
        <v>191</v>
      </c>
      <c r="J209" s="359" t="s">
        <v>191</v>
      </c>
      <c r="K209" s="359" t="s">
        <v>191</v>
      </c>
      <c r="L209" s="359" t="s">
        <v>191</v>
      </c>
    </row>
    <row r="210" spans="1:12" ht="27.75" x14ac:dyDescent="0.2">
      <c r="A210" s="13" t="s">
        <v>137</v>
      </c>
      <c r="B210" s="21"/>
      <c r="C210" s="360">
        <f>'[1]F 3.1-2 recrutements 2010'!E20/'[1]F 3.1-2 recrutements 2010'!F20</f>
        <v>9.8326216908625099</v>
      </c>
      <c r="D210" s="360">
        <f t="shared" ref="D210:E210" si="28">(D42+D63)/(D147+D168)</f>
        <v>5.5398351648351651</v>
      </c>
      <c r="E210" s="360">
        <f t="shared" si="28"/>
        <v>22.52954292084727</v>
      </c>
      <c r="F210" s="360">
        <f t="shared" ref="F210:J211" si="29">(F42+F63)/(F147+F168)</f>
        <v>25.95176848874598</v>
      </c>
      <c r="G210" s="360">
        <f t="shared" si="29"/>
        <v>38.54037267080745</v>
      </c>
      <c r="H210" s="360">
        <f t="shared" si="29"/>
        <v>7.5555555555555554</v>
      </c>
      <c r="I210" s="360">
        <f t="shared" si="29"/>
        <v>22.415015641293014</v>
      </c>
      <c r="J210" s="360">
        <f t="shared" si="29"/>
        <v>6.9430018999366689</v>
      </c>
      <c r="K210" s="360">
        <f t="shared" si="15"/>
        <v>16.072107493703356</v>
      </c>
      <c r="L210" s="381">
        <f t="shared" si="15"/>
        <v>7.361739130434783</v>
      </c>
    </row>
    <row r="211" spans="1:12" ht="13.5" thickBot="1" x14ac:dyDescent="0.25">
      <c r="A211" s="24" t="s">
        <v>112</v>
      </c>
      <c r="B211" s="25"/>
      <c r="C211" s="361">
        <f>'[1]F 3.1-2 recrutements 2010'!E21/'[1]F 3.1-2 recrutements 2010'!F21</f>
        <v>11.205744709712425</v>
      </c>
      <c r="D211" s="361">
        <f t="shared" ref="D211:E211" si="30">(D43+D64)/(D148+D169)</f>
        <v>11.726915786623341</v>
      </c>
      <c r="E211" s="361">
        <f t="shared" si="30"/>
        <v>11.086839593996704</v>
      </c>
      <c r="F211" s="361">
        <f t="shared" si="29"/>
        <v>9.7091279113590119</v>
      </c>
      <c r="G211" s="361">
        <f t="shared" si="29"/>
        <v>11.542363510711818</v>
      </c>
      <c r="H211" s="361">
        <f t="shared" si="29"/>
        <v>8.1419836161497958</v>
      </c>
      <c r="I211" s="361">
        <f t="shared" si="29"/>
        <v>8.1545276073619632</v>
      </c>
      <c r="J211" s="361">
        <f t="shared" si="29"/>
        <v>7.1689796523113394</v>
      </c>
      <c r="K211" s="361">
        <f t="shared" si="15"/>
        <v>6.8100418475532454</v>
      </c>
      <c r="L211" s="382">
        <v>6.1206038214490608</v>
      </c>
    </row>
    <row r="212" spans="1:12" x14ac:dyDescent="0.2">
      <c r="L212" s="379"/>
    </row>
    <row r="213" spans="1:12" x14ac:dyDescent="0.2">
      <c r="L213" s="379"/>
    </row>
    <row r="214" spans="1:12" x14ac:dyDescent="0.2">
      <c r="A214" s="5" t="s">
        <v>122</v>
      </c>
      <c r="B214" s="5"/>
      <c r="C214" s="220"/>
      <c r="D214" s="220"/>
      <c r="E214" s="220"/>
      <c r="F214" s="220"/>
      <c r="G214" s="220"/>
      <c r="H214" s="220"/>
      <c r="I214" s="220"/>
      <c r="J214" s="220"/>
      <c r="K214" s="220"/>
      <c r="L214" s="383"/>
    </row>
    <row r="215" spans="1:12" x14ac:dyDescent="0.2">
      <c r="A215" s="11" t="s">
        <v>103</v>
      </c>
      <c r="B215" s="12" t="s">
        <v>104</v>
      </c>
      <c r="C215" s="221"/>
      <c r="D215" s="229">
        <f t="shared" ref="D215:K229" si="31">D131/D26</f>
        <v>8.6284879270753595E-2</v>
      </c>
      <c r="E215" s="229">
        <f t="shared" si="31"/>
        <v>8.9267156423580005E-2</v>
      </c>
      <c r="F215" s="229">
        <f t="shared" si="31"/>
        <v>0.10278257863809194</v>
      </c>
      <c r="G215" s="229">
        <f t="shared" si="31"/>
        <v>0.12982218987210148</v>
      </c>
      <c r="H215" s="229">
        <f t="shared" si="31"/>
        <v>0.11513403823560825</v>
      </c>
      <c r="I215" s="229">
        <f t="shared" si="31"/>
        <v>0.12662292976097628</v>
      </c>
      <c r="J215" s="229">
        <f t="shared" si="31"/>
        <v>0.12647094876195145</v>
      </c>
      <c r="K215" s="229">
        <f t="shared" si="31"/>
        <v>0.15922410233076933</v>
      </c>
      <c r="L215" s="235">
        <f t="shared" ref="L215" si="32">L131/L26</f>
        <v>0.15010261371174224</v>
      </c>
    </row>
    <row r="216" spans="1:12" x14ac:dyDescent="0.2">
      <c r="A216" s="11"/>
      <c r="B216" s="12" t="s">
        <v>105</v>
      </c>
      <c r="C216" s="10"/>
      <c r="D216" s="230">
        <f t="shared" si="31"/>
        <v>4.6459293673550867E-2</v>
      </c>
      <c r="E216" s="230">
        <f t="shared" si="31"/>
        <v>6.4590588806997654E-2</v>
      </c>
      <c r="F216" s="230">
        <f t="shared" si="31"/>
        <v>5.8877892872270784E-2</v>
      </c>
      <c r="G216" s="230">
        <f t="shared" si="31"/>
        <v>7.0541407142593895E-2</v>
      </c>
      <c r="H216" s="230">
        <f t="shared" si="31"/>
        <v>7.9452667685768613E-2</v>
      </c>
      <c r="I216" s="230">
        <f t="shared" si="31"/>
        <v>9.1149366141179772E-2</v>
      </c>
      <c r="J216" s="230">
        <f t="shared" si="31"/>
        <v>9.978520556204544E-2</v>
      </c>
      <c r="K216" s="230">
        <f t="shared" si="31"/>
        <v>0.11723742184644907</v>
      </c>
      <c r="L216" s="234">
        <f t="shared" ref="L216" si="33">L132/L27</f>
        <v>0.18881076317361067</v>
      </c>
    </row>
    <row r="217" spans="1:12" x14ac:dyDescent="0.2">
      <c r="A217" s="11"/>
      <c r="B217" s="12" t="s">
        <v>106</v>
      </c>
      <c r="C217" s="10"/>
      <c r="D217" s="230">
        <f t="shared" si="31"/>
        <v>5.5190710216152745E-2</v>
      </c>
      <c r="E217" s="230">
        <f t="shared" si="31"/>
        <v>5.9005054535780796E-2</v>
      </c>
      <c r="F217" s="230">
        <f t="shared" si="31"/>
        <v>4.6028979191633075E-2</v>
      </c>
      <c r="G217" s="230">
        <f t="shared" si="31"/>
        <v>7.6121385511392664E-2</v>
      </c>
      <c r="H217" s="230">
        <f t="shared" si="31"/>
        <v>8.2271568984346566E-2</v>
      </c>
      <c r="I217" s="230">
        <f t="shared" si="31"/>
        <v>9.1963919639196395E-2</v>
      </c>
      <c r="J217" s="230">
        <f t="shared" si="31"/>
        <v>9.5844540813525822E-2</v>
      </c>
      <c r="K217" s="230">
        <f t="shared" si="31"/>
        <v>0.16477915179048144</v>
      </c>
      <c r="L217" s="234">
        <f t="shared" ref="L217" si="34">L133/L28</f>
        <v>0.23092459905912638</v>
      </c>
    </row>
    <row r="218" spans="1:12" x14ac:dyDescent="0.2">
      <c r="A218" s="13" t="s">
        <v>107</v>
      </c>
      <c r="B218" s="14"/>
      <c r="C218" s="222"/>
      <c r="D218" s="231">
        <f t="shared" si="31"/>
        <v>6.9509756729736735E-2</v>
      </c>
      <c r="E218" s="231">
        <f t="shared" si="31"/>
        <v>7.7402592171119541E-2</v>
      </c>
      <c r="F218" s="231">
        <f t="shared" si="31"/>
        <v>8.1429144607435389E-2</v>
      </c>
      <c r="G218" s="231">
        <f t="shared" si="31"/>
        <v>0.10831183326189109</v>
      </c>
      <c r="H218" s="231">
        <f t="shared" si="31"/>
        <v>0.10040301077900847</v>
      </c>
      <c r="I218" s="231">
        <f t="shared" si="31"/>
        <v>0.10891649986781979</v>
      </c>
      <c r="J218" s="231">
        <f t="shared" si="31"/>
        <v>0.11496300605355488</v>
      </c>
      <c r="K218" s="231">
        <f t="shared" si="31"/>
        <v>0.14611279545075931</v>
      </c>
      <c r="L218" s="362">
        <f t="shared" ref="L218" si="35">L134/L29</f>
        <v>0.16512868182725349</v>
      </c>
    </row>
    <row r="219" spans="1:12" x14ac:dyDescent="0.2">
      <c r="A219" s="11" t="s">
        <v>42</v>
      </c>
      <c r="B219" s="12" t="s">
        <v>104</v>
      </c>
      <c r="C219" s="221"/>
      <c r="D219" s="229">
        <f t="shared" si="31"/>
        <v>8.9238845144356954E-2</v>
      </c>
      <c r="E219" s="229">
        <f t="shared" si="31"/>
        <v>0.10541310541310542</v>
      </c>
      <c r="F219" s="229">
        <f t="shared" si="31"/>
        <v>0.14763231197771587</v>
      </c>
      <c r="G219" s="229">
        <f t="shared" si="31"/>
        <v>0.14833759590792839</v>
      </c>
      <c r="H219" s="229">
        <f t="shared" si="31"/>
        <v>0.19940769990128332</v>
      </c>
      <c r="I219" s="229">
        <f t="shared" si="31"/>
        <v>0.19911176905995559</v>
      </c>
      <c r="J219" s="229">
        <f t="shared" si="31"/>
        <v>0.21770025839793281</v>
      </c>
      <c r="K219" s="229">
        <f t="shared" si="31"/>
        <v>0.18218161050828099</v>
      </c>
      <c r="L219" s="235">
        <f t="shared" ref="L219" si="36">L135/L30</f>
        <v>0.97536394176931696</v>
      </c>
    </row>
    <row r="220" spans="1:12" x14ac:dyDescent="0.2">
      <c r="A220" s="11"/>
      <c r="B220" s="12" t="s">
        <v>105</v>
      </c>
      <c r="C220" s="223"/>
      <c r="D220" s="232">
        <f t="shared" si="31"/>
        <v>0.29113924050632911</v>
      </c>
      <c r="E220" s="232">
        <f t="shared" si="31"/>
        <v>0.18297872340425531</v>
      </c>
      <c r="F220" s="232">
        <f t="shared" si="31"/>
        <v>0.16888888888888889</v>
      </c>
      <c r="G220" s="232">
        <f t="shared" si="31"/>
        <v>0.26537216828478966</v>
      </c>
      <c r="H220" s="232">
        <f t="shared" si="31"/>
        <v>0.24154589371980675</v>
      </c>
      <c r="I220" s="232">
        <f t="shared" si="31"/>
        <v>0.1875</v>
      </c>
      <c r="J220" s="232">
        <f t="shared" si="31"/>
        <v>0.23976608187134502</v>
      </c>
      <c r="K220" s="232">
        <f t="shared" si="31"/>
        <v>0.3235294117647059</v>
      </c>
      <c r="L220" s="363" t="s">
        <v>57</v>
      </c>
    </row>
    <row r="221" spans="1:12" x14ac:dyDescent="0.2">
      <c r="A221" s="13" t="s">
        <v>108</v>
      </c>
      <c r="B221" s="14"/>
      <c r="C221" s="224"/>
      <c r="D221" s="233">
        <f t="shared" si="31"/>
        <v>0.13713713713713713</v>
      </c>
      <c r="E221" s="233">
        <f t="shared" si="31"/>
        <v>0.1248665955176094</v>
      </c>
      <c r="F221" s="233">
        <f t="shared" si="31"/>
        <v>0.15270413573700956</v>
      </c>
      <c r="G221" s="233">
        <f t="shared" si="31"/>
        <v>0.16764548852108915</v>
      </c>
      <c r="H221" s="233">
        <f t="shared" si="31"/>
        <v>0.20655737704918034</v>
      </c>
      <c r="I221" s="233">
        <f t="shared" si="31"/>
        <v>0.19766688269604665</v>
      </c>
      <c r="J221" s="233">
        <f t="shared" si="31"/>
        <v>0.21989528795811519</v>
      </c>
      <c r="K221" s="233">
        <f t="shared" si="31"/>
        <v>0.18487394957983194</v>
      </c>
      <c r="L221" s="364" t="s">
        <v>57</v>
      </c>
    </row>
    <row r="222" spans="1:12" x14ac:dyDescent="0.2">
      <c r="A222" s="15" t="s">
        <v>109</v>
      </c>
      <c r="B222" s="16" t="s">
        <v>104</v>
      </c>
      <c r="C222" s="221"/>
      <c r="D222" s="229">
        <f t="shared" si="31"/>
        <v>9.0515595162316997E-2</v>
      </c>
      <c r="E222" s="229">
        <f t="shared" si="31"/>
        <v>5.8807134894091416E-2</v>
      </c>
      <c r="F222" s="229">
        <f t="shared" si="31"/>
        <v>7.1102661596958175E-2</v>
      </c>
      <c r="G222" s="229">
        <f t="shared" si="31"/>
        <v>7.4715615305067221E-2</v>
      </c>
      <c r="H222" s="229">
        <f t="shared" si="31"/>
        <v>7.665449928582764E-2</v>
      </c>
      <c r="I222" s="229">
        <f t="shared" si="31"/>
        <v>0.1128006635333149</v>
      </c>
      <c r="J222" s="229">
        <f t="shared" si="31"/>
        <v>0.1026936026936027</v>
      </c>
      <c r="K222" s="229">
        <f t="shared" si="31"/>
        <v>0.12373494878113678</v>
      </c>
      <c r="L222" s="235">
        <f t="shared" ref="L222" si="37">L138/L33</f>
        <v>0.13050007201074787</v>
      </c>
    </row>
    <row r="223" spans="1:12" x14ac:dyDescent="0.2">
      <c r="A223" s="17"/>
      <c r="B223" s="12" t="s">
        <v>105</v>
      </c>
      <c r="C223" s="10"/>
      <c r="D223" s="230">
        <f t="shared" si="31"/>
        <v>0.25842696629213485</v>
      </c>
      <c r="E223" s="230">
        <f t="shared" si="31"/>
        <v>0.13793103448275862</v>
      </c>
      <c r="F223" s="230">
        <f t="shared" si="31"/>
        <v>0.21875</v>
      </c>
      <c r="G223" s="230" t="s">
        <v>57</v>
      </c>
      <c r="H223" s="230">
        <f t="shared" si="31"/>
        <v>0.5</v>
      </c>
      <c r="I223" s="230">
        <f t="shared" si="31"/>
        <v>0.4</v>
      </c>
      <c r="J223" s="230">
        <f t="shared" si="31"/>
        <v>0.75</v>
      </c>
      <c r="K223" s="230">
        <f t="shared" si="31"/>
        <v>0.6</v>
      </c>
      <c r="L223" s="234" t="s">
        <v>57</v>
      </c>
    </row>
    <row r="224" spans="1:12" x14ac:dyDescent="0.2">
      <c r="A224" s="17"/>
      <c r="B224" s="12" t="s">
        <v>106</v>
      </c>
      <c r="C224" s="10"/>
      <c r="D224" s="230">
        <f t="shared" si="31"/>
        <v>0.33333333333333331</v>
      </c>
      <c r="E224" s="230">
        <f t="shared" si="31"/>
        <v>0.16</v>
      </c>
      <c r="F224" s="234" t="s">
        <v>57</v>
      </c>
      <c r="G224" s="230">
        <f t="shared" si="31"/>
        <v>0.12820512820512819</v>
      </c>
      <c r="H224" s="234" t="s">
        <v>57</v>
      </c>
      <c r="I224" s="230">
        <f t="shared" si="31"/>
        <v>9.2613009922822495E-2</v>
      </c>
      <c r="J224" s="234" t="s">
        <v>57</v>
      </c>
      <c r="K224" s="234" t="s">
        <v>57</v>
      </c>
      <c r="L224" s="234" t="s">
        <v>57</v>
      </c>
    </row>
    <row r="225" spans="1:12" x14ac:dyDescent="0.2">
      <c r="A225" s="18" t="s">
        <v>110</v>
      </c>
      <c r="B225" s="14"/>
      <c r="C225" s="10"/>
      <c r="D225" s="230">
        <f t="shared" si="31"/>
        <v>9.3032015065913368E-2</v>
      </c>
      <c r="E225" s="230">
        <f t="shared" si="31"/>
        <v>5.982081323225362E-2</v>
      </c>
      <c r="F225" s="230">
        <f t="shared" si="31"/>
        <v>7.1699065892451397E-2</v>
      </c>
      <c r="G225" s="230">
        <f t="shared" si="31"/>
        <v>7.6030765351153703E-2</v>
      </c>
      <c r="H225" s="230">
        <f t="shared" si="31"/>
        <v>7.6923076923076927E-2</v>
      </c>
      <c r="I225" s="230">
        <f t="shared" si="31"/>
        <v>0.10907485096047692</v>
      </c>
      <c r="J225" s="230">
        <f t="shared" si="31"/>
        <v>0.10356422326832548</v>
      </c>
      <c r="K225" s="230">
        <f t="shared" si="31"/>
        <v>0.12413229327111405</v>
      </c>
      <c r="L225" s="234">
        <f t="shared" ref="L225" si="38">L141/L36</f>
        <v>2.5929938978570405E-2</v>
      </c>
    </row>
    <row r="226" spans="1:12" ht="25.5" x14ac:dyDescent="0.2">
      <c r="A226" s="19" t="s">
        <v>111</v>
      </c>
      <c r="B226" s="20"/>
      <c r="C226" s="221"/>
      <c r="D226" s="229">
        <f t="shared" si="31"/>
        <v>7.1688662472647699E-2</v>
      </c>
      <c r="E226" s="229">
        <f t="shared" si="31"/>
        <v>7.6629671321319925E-2</v>
      </c>
      <c r="F226" s="229">
        <f t="shared" si="31"/>
        <v>8.1340273025249432E-2</v>
      </c>
      <c r="G226" s="229">
        <f t="shared" si="31"/>
        <v>0.1072260897584809</v>
      </c>
      <c r="H226" s="229">
        <f t="shared" si="31"/>
        <v>0.10025099660416359</v>
      </c>
      <c r="I226" s="229">
        <f t="shared" si="31"/>
        <v>0.10991066463489496</v>
      </c>
      <c r="J226" s="229">
        <f t="shared" si="31"/>
        <v>0.11623994211540306</v>
      </c>
      <c r="K226" s="229">
        <f t="shared" si="31"/>
        <v>0.14434467109893245</v>
      </c>
      <c r="L226" s="235">
        <f t="shared" ref="L226" si="39">L142/L37</f>
        <v>0.16057525623359509</v>
      </c>
    </row>
    <row r="227" spans="1:12" ht="15" x14ac:dyDescent="0.2">
      <c r="A227" s="15" t="s">
        <v>133</v>
      </c>
      <c r="B227" s="16" t="s">
        <v>106</v>
      </c>
      <c r="C227" s="221"/>
      <c r="D227" s="229">
        <f t="shared" si="31"/>
        <v>9.8101265822784806E-2</v>
      </c>
      <c r="E227" s="229">
        <f t="shared" si="31"/>
        <v>3.3628859675940079E-2</v>
      </c>
      <c r="F227" s="229">
        <f t="shared" si="31"/>
        <v>2.3671497584541065E-2</v>
      </c>
      <c r="G227" s="229">
        <f t="shared" si="31"/>
        <v>2.8270367514777694E-2</v>
      </c>
      <c r="H227" s="229">
        <f t="shared" si="31"/>
        <v>0.14096016343207354</v>
      </c>
      <c r="I227" s="229">
        <f t="shared" si="31"/>
        <v>4.7677909235387603E-2</v>
      </c>
      <c r="J227" s="229">
        <f t="shared" si="31"/>
        <v>0.10809870439042256</v>
      </c>
      <c r="K227" s="229">
        <f t="shared" si="31"/>
        <v>7.7050658501741046E-2</v>
      </c>
      <c r="L227" s="235" t="s">
        <v>191</v>
      </c>
    </row>
    <row r="228" spans="1:12" ht="27.75" x14ac:dyDescent="0.2">
      <c r="A228" s="11" t="s">
        <v>134</v>
      </c>
      <c r="B228" s="21" t="s">
        <v>106</v>
      </c>
      <c r="C228" s="225"/>
      <c r="D228" s="234" t="s">
        <v>191</v>
      </c>
      <c r="E228" s="234" t="s">
        <v>191</v>
      </c>
      <c r="F228" s="234" t="s">
        <v>191</v>
      </c>
      <c r="G228" s="234" t="s">
        <v>191</v>
      </c>
      <c r="H228" s="234" t="s">
        <v>191</v>
      </c>
      <c r="I228" s="234" t="s">
        <v>191</v>
      </c>
      <c r="J228" s="234" t="s">
        <v>191</v>
      </c>
      <c r="K228" s="234" t="s">
        <v>191</v>
      </c>
      <c r="L228" s="234" t="s">
        <v>191</v>
      </c>
    </row>
    <row r="229" spans="1:12" ht="15" x14ac:dyDescent="0.2">
      <c r="A229" s="22" t="s">
        <v>135</v>
      </c>
      <c r="B229" s="20" t="s">
        <v>106</v>
      </c>
      <c r="C229" s="221"/>
      <c r="D229" s="235">
        <f t="shared" si="31"/>
        <v>0.12903225806451613</v>
      </c>
      <c r="E229" s="229">
        <f t="shared" si="31"/>
        <v>0.1066350710900474</v>
      </c>
      <c r="F229" s="235">
        <f t="shared" si="31"/>
        <v>3.9145907473309607E-2</v>
      </c>
      <c r="G229" s="235">
        <f t="shared" si="31"/>
        <v>0.16776315789473684</v>
      </c>
      <c r="H229" s="235">
        <f t="shared" si="31"/>
        <v>0.12</v>
      </c>
      <c r="I229" s="235">
        <f t="shared" si="31"/>
        <v>0.1111111111111111</v>
      </c>
      <c r="J229" s="229">
        <f t="shared" si="31"/>
        <v>0.78431372549019607</v>
      </c>
      <c r="K229" s="229">
        <f t="shared" si="31"/>
        <v>0.57534246575342463</v>
      </c>
      <c r="L229" s="235" t="s">
        <v>191</v>
      </c>
    </row>
    <row r="230" spans="1:12" ht="15" x14ac:dyDescent="0.2">
      <c r="A230" s="23" t="s">
        <v>136</v>
      </c>
      <c r="B230" s="21" t="s">
        <v>106</v>
      </c>
      <c r="C230" s="226"/>
      <c r="D230" s="235" t="s">
        <v>191</v>
      </c>
      <c r="E230" s="235" t="s">
        <v>191</v>
      </c>
      <c r="F230" s="235" t="s">
        <v>191</v>
      </c>
      <c r="G230" s="235" t="s">
        <v>191</v>
      </c>
      <c r="H230" s="235" t="s">
        <v>191</v>
      </c>
      <c r="I230" s="235" t="s">
        <v>191</v>
      </c>
      <c r="J230" s="235" t="s">
        <v>191</v>
      </c>
      <c r="K230" s="235" t="s">
        <v>191</v>
      </c>
      <c r="L230" s="235" t="s">
        <v>191</v>
      </c>
    </row>
    <row r="231" spans="1:12" ht="27.75" x14ac:dyDescent="0.2">
      <c r="A231" s="13" t="s">
        <v>137</v>
      </c>
      <c r="B231" s="21"/>
      <c r="C231" s="227"/>
      <c r="D231" s="236">
        <f t="shared" ref="D231:K232" si="40">D147/D42</f>
        <v>0.27845149253731344</v>
      </c>
      <c r="E231" s="236">
        <f t="shared" si="40"/>
        <v>4.534005037783375E-2</v>
      </c>
      <c r="F231" s="236">
        <f t="shared" si="40"/>
        <v>2.552105487026797E-2</v>
      </c>
      <c r="G231" s="236">
        <f t="shared" si="40"/>
        <v>3.8379022646007149E-2</v>
      </c>
      <c r="H231" s="236">
        <f t="shared" si="40"/>
        <v>0.1357361963190184</v>
      </c>
      <c r="I231" s="236">
        <f t="shared" si="40"/>
        <v>5.3283966516419833E-2</v>
      </c>
      <c r="J231" s="237">
        <f t="shared" si="40"/>
        <v>0.11435569465233364</v>
      </c>
      <c r="K231" s="237">
        <f t="shared" si="40"/>
        <v>8.3599760893074027E-2</v>
      </c>
      <c r="L231" s="236" t="s">
        <v>191</v>
      </c>
    </row>
    <row r="232" spans="1:12" ht="13.5" thickBot="1" x14ac:dyDescent="0.25">
      <c r="A232" s="24" t="s">
        <v>112</v>
      </c>
      <c r="B232" s="25"/>
      <c r="C232" s="228"/>
      <c r="D232" s="238">
        <f t="shared" si="40"/>
        <v>7.5409615901154983E-2</v>
      </c>
      <c r="E232" s="238">
        <f t="shared" si="40"/>
        <v>7.5301768295398863E-2</v>
      </c>
      <c r="F232" s="238">
        <f t="shared" si="40"/>
        <v>8.0183063940107407E-2</v>
      </c>
      <c r="G232" s="238">
        <f t="shared" si="40"/>
        <v>0.10512779529504075</v>
      </c>
      <c r="H232" s="238">
        <f t="shared" si="40"/>
        <v>0.10062653183788083</v>
      </c>
      <c r="I232" s="238">
        <f t="shared" si="40"/>
        <v>0.10747931627948769</v>
      </c>
      <c r="J232" s="238">
        <f t="shared" si="40"/>
        <v>0.11615355662717747</v>
      </c>
      <c r="K232" s="238">
        <f t="shared" si="40"/>
        <v>0.14142175763402226</v>
      </c>
      <c r="L232" s="384">
        <f t="shared" ref="L232" si="41">L148/L43</f>
        <v>0.16209985631128251</v>
      </c>
    </row>
    <row r="233" spans="1:12" x14ac:dyDescent="0.2">
      <c r="L233" s="379"/>
    </row>
    <row r="234" spans="1:12" x14ac:dyDescent="0.2">
      <c r="L234" s="379"/>
    </row>
    <row r="235" spans="1:12" x14ac:dyDescent="0.2">
      <c r="A235" s="5" t="s">
        <v>123</v>
      </c>
      <c r="B235" s="5"/>
      <c r="C235" s="220"/>
      <c r="D235" s="220"/>
      <c r="E235" s="220"/>
      <c r="F235" s="220"/>
      <c r="G235" s="220"/>
      <c r="H235" s="220"/>
      <c r="I235" s="220"/>
      <c r="J235" s="220"/>
      <c r="K235" s="220"/>
      <c r="L235" s="383"/>
    </row>
    <row r="236" spans="1:12" x14ac:dyDescent="0.2">
      <c r="A236" s="11" t="s">
        <v>103</v>
      </c>
      <c r="B236" s="12" t="s">
        <v>104</v>
      </c>
      <c r="C236" s="221"/>
      <c r="D236" s="229">
        <f>D152/D47</f>
        <v>0.12582581719997701</v>
      </c>
      <c r="E236" s="229">
        <f t="shared" ref="E236:K236" si="42">E152/E47</f>
        <v>0.15262499079596495</v>
      </c>
      <c r="F236" s="229">
        <f t="shared" si="42"/>
        <v>0.18747556454330974</v>
      </c>
      <c r="G236" s="229">
        <f t="shared" si="42"/>
        <v>0.2112744223960058</v>
      </c>
      <c r="H236" s="229">
        <f t="shared" si="42"/>
        <v>0.20388395556451325</v>
      </c>
      <c r="I236" s="229">
        <f t="shared" si="42"/>
        <v>0.19479776744580124</v>
      </c>
      <c r="J236" s="229">
        <f t="shared" si="42"/>
        <v>0.20652137374642837</v>
      </c>
      <c r="K236" s="229">
        <f t="shared" si="42"/>
        <v>0.21531741422043157</v>
      </c>
      <c r="L236" s="235">
        <f t="shared" ref="L236" si="43">L152/L47</f>
        <v>0.19522255949281303</v>
      </c>
    </row>
    <row r="237" spans="1:12" x14ac:dyDescent="0.2">
      <c r="A237" s="11"/>
      <c r="B237" s="12" t="s">
        <v>105</v>
      </c>
      <c r="C237" s="10"/>
      <c r="D237" s="230">
        <f t="shared" ref="D237:K252" si="44">D153/D48</f>
        <v>4.9784386617100371E-2</v>
      </c>
      <c r="E237" s="230">
        <f t="shared" si="44"/>
        <v>5.7041510881027706E-2</v>
      </c>
      <c r="F237" s="230">
        <f t="shared" si="44"/>
        <v>4.142951291114972E-2</v>
      </c>
      <c r="G237" s="230">
        <f t="shared" si="44"/>
        <v>5.5882771375729119E-2</v>
      </c>
      <c r="H237" s="230">
        <f t="shared" si="44"/>
        <v>5.6729299649375169E-2</v>
      </c>
      <c r="I237" s="230">
        <f t="shared" si="44"/>
        <v>7.5740318906605916E-2</v>
      </c>
      <c r="J237" s="230">
        <f t="shared" si="44"/>
        <v>7.8312329439180692E-2</v>
      </c>
      <c r="K237" s="230">
        <f t="shared" si="44"/>
        <v>0.10321224958454167</v>
      </c>
      <c r="L237" s="234">
        <f t="shared" ref="L237" si="45">L153/L48</f>
        <v>0.10124112497937032</v>
      </c>
    </row>
    <row r="238" spans="1:12" x14ac:dyDescent="0.2">
      <c r="A238" s="11"/>
      <c r="B238" s="12" t="s">
        <v>106</v>
      </c>
      <c r="C238" s="10"/>
      <c r="D238" s="230">
        <f t="shared" si="44"/>
        <v>4.0859110939973471E-2</v>
      </c>
      <c r="E238" s="230">
        <f t="shared" si="44"/>
        <v>4.0894659527081455E-2</v>
      </c>
      <c r="F238" s="230">
        <f t="shared" si="44"/>
        <v>4.0607549698458791E-2</v>
      </c>
      <c r="G238" s="230">
        <f t="shared" si="44"/>
        <v>4.3287957274223986E-2</v>
      </c>
      <c r="H238" s="230">
        <f t="shared" si="44"/>
        <v>5.0711193568336428E-2</v>
      </c>
      <c r="I238" s="230">
        <f t="shared" si="44"/>
        <v>5.7947613921779689E-2</v>
      </c>
      <c r="J238" s="230">
        <f t="shared" si="44"/>
        <v>6.652360515021459E-2</v>
      </c>
      <c r="K238" s="230">
        <f t="shared" si="44"/>
        <v>8.5163311618092541E-2</v>
      </c>
      <c r="L238" s="234">
        <f t="shared" ref="L238" si="46">L154/L49</f>
        <v>7.71748133046017E-2</v>
      </c>
    </row>
    <row r="239" spans="1:12" x14ac:dyDescent="0.2">
      <c r="A239" s="13" t="s">
        <v>107</v>
      </c>
      <c r="B239" s="14"/>
      <c r="C239" s="222"/>
      <c r="D239" s="231">
        <f t="shared" si="44"/>
        <v>8.9949931293731147E-2</v>
      </c>
      <c r="E239" s="231">
        <f t="shared" si="44"/>
        <v>0.10816202691581948</v>
      </c>
      <c r="F239" s="231">
        <f t="shared" si="44"/>
        <v>0.12465561558233673</v>
      </c>
      <c r="G239" s="231">
        <f t="shared" si="44"/>
        <v>0.15703608725726723</v>
      </c>
      <c r="H239" s="231">
        <f t="shared" si="44"/>
        <v>0.14109575831048782</v>
      </c>
      <c r="I239" s="231">
        <f t="shared" si="44"/>
        <v>0.14128078337758507</v>
      </c>
      <c r="J239" s="231">
        <f t="shared" si="44"/>
        <v>0.15467862276678759</v>
      </c>
      <c r="K239" s="231">
        <f t="shared" si="44"/>
        <v>0.16563146315107966</v>
      </c>
      <c r="L239" s="362">
        <f t="shared" ref="L239" si="47">L155/L50</f>
        <v>0.15744023558021969</v>
      </c>
    </row>
    <row r="240" spans="1:12" x14ac:dyDescent="0.2">
      <c r="A240" s="11" t="s">
        <v>42</v>
      </c>
      <c r="B240" s="12" t="s">
        <v>104</v>
      </c>
      <c r="C240" s="221"/>
      <c r="D240" s="229">
        <f t="shared" si="44"/>
        <v>7.1815051647811115E-2</v>
      </c>
      <c r="E240" s="229">
        <f t="shared" si="44"/>
        <v>0.149898717083052</v>
      </c>
      <c r="F240" s="229">
        <f t="shared" si="44"/>
        <v>0.18797953964194372</v>
      </c>
      <c r="G240" s="229">
        <f t="shared" si="44"/>
        <v>0.14146793239175734</v>
      </c>
      <c r="H240" s="229">
        <f t="shared" si="44"/>
        <v>0.18627812615271117</v>
      </c>
      <c r="I240" s="229">
        <f t="shared" si="44"/>
        <v>0.20106951871657755</v>
      </c>
      <c r="J240" s="229">
        <f t="shared" si="44"/>
        <v>0.2230110159118727</v>
      </c>
      <c r="K240" s="229">
        <f t="shared" si="44"/>
        <v>0.20915189266890274</v>
      </c>
      <c r="L240" s="235">
        <f t="shared" ref="L240" si="48">L156/L51</f>
        <v>0.29925017041581459</v>
      </c>
    </row>
    <row r="241" spans="1:12" x14ac:dyDescent="0.2">
      <c r="A241" s="11"/>
      <c r="B241" s="12" t="s">
        <v>105</v>
      </c>
      <c r="C241" s="223"/>
      <c r="D241" s="232">
        <f t="shared" si="44"/>
        <v>0.45945945945945948</v>
      </c>
      <c r="E241" s="232">
        <f t="shared" si="44"/>
        <v>0.10526315789473684</v>
      </c>
      <c r="F241" s="232">
        <f t="shared" si="44"/>
        <v>0.25714285714285712</v>
      </c>
      <c r="G241" s="232">
        <f t="shared" si="44"/>
        <v>0.24390243902439024</v>
      </c>
      <c r="H241" s="232">
        <f t="shared" si="44"/>
        <v>0.28000000000000003</v>
      </c>
      <c r="I241" s="232">
        <f t="shared" si="44"/>
        <v>0.59259259259259256</v>
      </c>
      <c r="J241" s="232">
        <f t="shared" si="44"/>
        <v>0.43478260869565216</v>
      </c>
      <c r="K241" s="232">
        <f t="shared" si="44"/>
        <v>0.375</v>
      </c>
      <c r="L241" s="363" t="s">
        <v>57</v>
      </c>
    </row>
    <row r="242" spans="1:12" x14ac:dyDescent="0.2">
      <c r="A242" s="13" t="s">
        <v>108</v>
      </c>
      <c r="B242" s="14"/>
      <c r="C242" s="224"/>
      <c r="D242" s="233">
        <f t="shared" si="44"/>
        <v>7.8743961352657002E-2</v>
      </c>
      <c r="E242" s="233">
        <f t="shared" si="44"/>
        <v>0.14878209348255431</v>
      </c>
      <c r="F242" s="233">
        <f t="shared" si="44"/>
        <v>0.18949343339587241</v>
      </c>
      <c r="G242" s="233">
        <f t="shared" si="44"/>
        <v>0.14243119266055046</v>
      </c>
      <c r="H242" s="233">
        <f t="shared" si="44"/>
        <v>0.1871345029239766</v>
      </c>
      <c r="I242" s="233">
        <f t="shared" si="44"/>
        <v>0.20387576320679585</v>
      </c>
      <c r="J242" s="233">
        <f t="shared" si="44"/>
        <v>0.22419668938656281</v>
      </c>
      <c r="K242" s="233">
        <f t="shared" si="44"/>
        <v>0.20978520286396182</v>
      </c>
      <c r="L242" s="364" t="e">
        <f>#REF!/L53</f>
        <v>#REF!</v>
      </c>
    </row>
    <row r="243" spans="1:12" x14ac:dyDescent="0.2">
      <c r="A243" s="15" t="s">
        <v>109</v>
      </c>
      <c r="B243" s="16" t="s">
        <v>104</v>
      </c>
      <c r="C243" s="221"/>
      <c r="D243" s="229">
        <f t="shared" si="44"/>
        <v>8.9822914444207383E-2</v>
      </c>
      <c r="E243" s="229">
        <f t="shared" si="44"/>
        <v>0.10201533797039415</v>
      </c>
      <c r="F243" s="229">
        <f t="shared" si="44"/>
        <v>9.4616400176030513E-2</v>
      </c>
      <c r="G243" s="229">
        <f t="shared" si="44"/>
        <v>9.5876634260811264E-2</v>
      </c>
      <c r="H243" s="229">
        <f t="shared" si="44"/>
        <v>0.10434782608695652</v>
      </c>
      <c r="I243" s="229">
        <f t="shared" si="44"/>
        <v>0.13727405959941377</v>
      </c>
      <c r="J243" s="229">
        <f t="shared" si="44"/>
        <v>0.1362058993637941</v>
      </c>
      <c r="K243" s="229">
        <f t="shared" si="44"/>
        <v>0.12064567546094776</v>
      </c>
      <c r="L243" s="235">
        <f>L158/L54</f>
        <v>0.1510255528818609</v>
      </c>
    </row>
    <row r="244" spans="1:12" x14ac:dyDescent="0.2">
      <c r="A244" s="17"/>
      <c r="B244" s="12" t="s">
        <v>105</v>
      </c>
      <c r="C244" s="10"/>
      <c r="D244" s="230">
        <f t="shared" si="44"/>
        <v>0.2269170579029734</v>
      </c>
      <c r="E244" s="230">
        <f t="shared" si="44"/>
        <v>0.33108108108108109</v>
      </c>
      <c r="F244" s="230">
        <f t="shared" si="44"/>
        <v>0.31205673758865249</v>
      </c>
      <c r="G244" s="230" t="s">
        <v>57</v>
      </c>
      <c r="H244" s="230">
        <f t="shared" si="44"/>
        <v>0.5</v>
      </c>
      <c r="I244" s="230">
        <f t="shared" si="44"/>
        <v>0.5161290322580645</v>
      </c>
      <c r="J244" s="230">
        <f t="shared" si="44"/>
        <v>0.68181818181818177</v>
      </c>
      <c r="K244" s="230">
        <f t="shared" si="44"/>
        <v>0.55000000000000004</v>
      </c>
      <c r="L244" s="234" t="s">
        <v>57</v>
      </c>
    </row>
    <row r="245" spans="1:12" x14ac:dyDescent="0.2">
      <c r="A245" s="17"/>
      <c r="B245" s="12" t="s">
        <v>106</v>
      </c>
      <c r="C245" s="10"/>
      <c r="D245" s="230">
        <f t="shared" si="44"/>
        <v>0.40476190476190477</v>
      </c>
      <c r="E245" s="230">
        <f t="shared" si="44"/>
        <v>0.19003115264797507</v>
      </c>
      <c r="F245" s="234" t="s">
        <v>57</v>
      </c>
      <c r="G245" s="230">
        <f t="shared" si="44"/>
        <v>0.73529411764705888</v>
      </c>
      <c r="H245" s="234" t="s">
        <v>57</v>
      </c>
      <c r="I245" s="230">
        <f t="shared" si="44"/>
        <v>0.11304347826086956</v>
      </c>
      <c r="J245" s="234" t="s">
        <v>57</v>
      </c>
      <c r="K245" s="234" t="s">
        <v>57</v>
      </c>
      <c r="L245" s="234" t="s">
        <v>57</v>
      </c>
    </row>
    <row r="246" spans="1:12" x14ac:dyDescent="0.2">
      <c r="A246" s="18" t="s">
        <v>110</v>
      </c>
      <c r="B246" s="14"/>
      <c r="C246" s="10"/>
      <c r="D246" s="230">
        <f t="shared" si="44"/>
        <v>0.12510261040879986</v>
      </c>
      <c r="E246" s="230">
        <f t="shared" si="44"/>
        <v>0.11224489795918367</v>
      </c>
      <c r="F246" s="230">
        <f t="shared" si="44"/>
        <v>9.902270767461914E-2</v>
      </c>
      <c r="G246" s="230">
        <f t="shared" si="44"/>
        <v>0.10050000000000001</v>
      </c>
      <c r="H246" s="230">
        <f t="shared" si="44"/>
        <v>0.1054242475769427</v>
      </c>
      <c r="I246" s="230">
        <f t="shared" si="44"/>
        <v>0.13869115958668196</v>
      </c>
      <c r="J246" s="230">
        <f t="shared" si="44"/>
        <v>0.1396551724137931</v>
      </c>
      <c r="K246" s="230">
        <f t="shared" si="44"/>
        <v>0.12224696419534542</v>
      </c>
      <c r="L246" s="234">
        <f t="shared" ref="L246" si="49">L162/L57</f>
        <v>9.9158588289217364E-2</v>
      </c>
    </row>
    <row r="247" spans="1:12" ht="25.5" x14ac:dyDescent="0.2">
      <c r="A247" s="19" t="s">
        <v>111</v>
      </c>
      <c r="B247" s="20"/>
      <c r="C247" s="221"/>
      <c r="D247" s="229">
        <f t="shared" si="44"/>
        <v>9.1366378063166331E-2</v>
      </c>
      <c r="E247" s="229">
        <f t="shared" si="44"/>
        <v>0.10883843122537061</v>
      </c>
      <c r="F247" s="229">
        <f t="shared" si="44"/>
        <v>0.124116419613138</v>
      </c>
      <c r="G247" s="229">
        <f t="shared" si="44"/>
        <v>7.6039303004054648E-2</v>
      </c>
      <c r="H247" s="229">
        <f t="shared" si="44"/>
        <v>0.14055073311876198</v>
      </c>
      <c r="I247" s="229">
        <f t="shared" si="44"/>
        <v>0.14258358768438034</v>
      </c>
      <c r="J247" s="229">
        <f t="shared" si="44"/>
        <v>0.15619672301825896</v>
      </c>
      <c r="K247" s="229">
        <f t="shared" si="44"/>
        <v>0.16371994023374714</v>
      </c>
      <c r="L247" s="235">
        <f t="shared" ref="L247" si="50">L163/L58</f>
        <v>0.15829502388716984</v>
      </c>
    </row>
    <row r="248" spans="1:12" ht="15" x14ac:dyDescent="0.2">
      <c r="A248" s="15" t="s">
        <v>133</v>
      </c>
      <c r="B248" s="16" t="s">
        <v>106</v>
      </c>
      <c r="C248" s="221"/>
      <c r="D248" s="229">
        <f t="shared" si="44"/>
        <v>7.1069767441860471E-2</v>
      </c>
      <c r="E248" s="229">
        <f t="shared" si="44"/>
        <v>3.8697737023639267E-2</v>
      </c>
      <c r="F248" s="229">
        <f t="shared" si="44"/>
        <v>4.3320645278230922E-2</v>
      </c>
      <c r="G248" s="229">
        <f t="shared" si="44"/>
        <v>1.4127921911122528E-2</v>
      </c>
      <c r="H248" s="229">
        <f t="shared" si="44"/>
        <v>7.650273224043716E-2</v>
      </c>
      <c r="I248" s="229">
        <f t="shared" si="44"/>
        <v>3.5530557651416418E-2</v>
      </c>
      <c r="J248" s="229">
        <f t="shared" si="44"/>
        <v>0.14894420811769582</v>
      </c>
      <c r="K248" s="229">
        <f t="shared" si="44"/>
        <v>5.1790818709919896E-2</v>
      </c>
      <c r="L248" s="235" t="s">
        <v>191</v>
      </c>
    </row>
    <row r="249" spans="1:12" ht="27.75" x14ac:dyDescent="0.2">
      <c r="A249" s="11" t="s">
        <v>134</v>
      </c>
      <c r="B249" s="21" t="s">
        <v>106</v>
      </c>
      <c r="C249" s="225"/>
      <c r="D249" s="234"/>
      <c r="E249" s="230">
        <f t="shared" si="44"/>
        <v>3.1436530043772386E-2</v>
      </c>
      <c r="F249" s="234"/>
      <c r="G249" s="234"/>
      <c r="H249" s="234"/>
      <c r="I249" s="234"/>
      <c r="J249" s="234"/>
      <c r="K249" s="234"/>
      <c r="L249" s="234" t="s">
        <v>191</v>
      </c>
    </row>
    <row r="250" spans="1:12" ht="15" x14ac:dyDescent="0.2">
      <c r="A250" s="22" t="s">
        <v>135</v>
      </c>
      <c r="B250" s="20" t="s">
        <v>106</v>
      </c>
      <c r="C250" s="221"/>
      <c r="D250" s="235">
        <f t="shared" si="44"/>
        <v>9.5063985374771481E-2</v>
      </c>
      <c r="E250" s="229">
        <f t="shared" si="44"/>
        <v>0.13588516746411483</v>
      </c>
      <c r="F250" s="235">
        <f t="shared" si="44"/>
        <v>5.9113300492610835E-2</v>
      </c>
      <c r="G250" s="235">
        <f t="shared" si="44"/>
        <v>0.11888111888111888</v>
      </c>
      <c r="H250" s="235">
        <f t="shared" si="44"/>
        <v>0.1989051094890511</v>
      </c>
      <c r="I250" s="235">
        <f t="shared" si="44"/>
        <v>0.15602836879432624</v>
      </c>
      <c r="J250" s="229">
        <f t="shared" si="44"/>
        <v>0.76296296296296295</v>
      </c>
      <c r="K250" s="229">
        <f t="shared" si="44"/>
        <v>0.56830601092896171</v>
      </c>
      <c r="L250" s="235" t="s">
        <v>191</v>
      </c>
    </row>
    <row r="251" spans="1:12" ht="15" x14ac:dyDescent="0.2">
      <c r="A251" s="23" t="s">
        <v>136</v>
      </c>
      <c r="B251" s="21" t="s">
        <v>106</v>
      </c>
      <c r="C251" s="226"/>
      <c r="D251" s="235"/>
      <c r="E251" s="235"/>
      <c r="F251" s="235"/>
      <c r="G251" s="235"/>
      <c r="H251" s="235"/>
      <c r="I251" s="235"/>
      <c r="J251" s="229"/>
      <c r="K251" s="229"/>
      <c r="L251" s="235"/>
    </row>
    <row r="252" spans="1:12" ht="27.75" x14ac:dyDescent="0.2">
      <c r="A252" s="13" t="s">
        <v>137</v>
      </c>
      <c r="B252" s="21"/>
      <c r="C252" s="227"/>
      <c r="D252" s="236">
        <f t="shared" si="44"/>
        <v>0.14505234718000676</v>
      </c>
      <c r="E252" s="236">
        <f t="shared" si="44"/>
        <v>4.4091939138879897E-2</v>
      </c>
      <c r="F252" s="236">
        <f t="shared" si="44"/>
        <v>4.3881118881118883E-2</v>
      </c>
      <c r="G252" s="236">
        <f t="shared" si="44"/>
        <v>1.9598295800365186E-2</v>
      </c>
      <c r="H252" s="236">
        <f t="shared" si="44"/>
        <v>0.12890625</v>
      </c>
      <c r="I252" s="236">
        <f t="shared" si="44"/>
        <v>4.10887202303062E-2</v>
      </c>
      <c r="J252" s="237">
        <f t="shared" si="44"/>
        <v>0.1539942428073168</v>
      </c>
      <c r="K252" s="237">
        <f t="shared" si="44"/>
        <v>5.641283846387285E-2</v>
      </c>
      <c r="L252" s="236" t="s">
        <v>191</v>
      </c>
    </row>
    <row r="253" spans="1:12" ht="13.5" thickBot="1" x14ac:dyDescent="0.25">
      <c r="A253" s="24" t="s">
        <v>112</v>
      </c>
      <c r="B253" s="25"/>
      <c r="C253" s="228"/>
      <c r="D253" s="238">
        <f t="shared" ref="D253:K253" si="51">D169/D64</f>
        <v>9.3625851935554935E-2</v>
      </c>
      <c r="E253" s="238">
        <f t="shared" si="51"/>
        <v>0.10186199342825848</v>
      </c>
      <c r="F253" s="238">
        <f t="shared" si="51"/>
        <v>0.12093413489207386</v>
      </c>
      <c r="G253" s="238">
        <f t="shared" si="51"/>
        <v>7.3678421947717343E-2</v>
      </c>
      <c r="H253" s="238">
        <f t="shared" si="51"/>
        <v>0.14045461873287118</v>
      </c>
      <c r="I253" s="238">
        <f t="shared" si="51"/>
        <v>0.13431547079704506</v>
      </c>
      <c r="J253" s="238">
        <f t="shared" si="51"/>
        <v>0.15598417917336035</v>
      </c>
      <c r="K253" s="238">
        <f t="shared" si="51"/>
        <v>0.15058640961457412</v>
      </c>
      <c r="L253" s="384">
        <f t="shared" ref="L253" si="52">L169/L64</f>
        <v>0.15657992397452508</v>
      </c>
    </row>
    <row r="254" spans="1:12" x14ac:dyDescent="0.2">
      <c r="H254" s="26"/>
    </row>
  </sheetData>
  <mergeCells count="1">
    <mergeCell ref="A1:S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J50"/>
  <sheetViews>
    <sheetView showGridLines="0" workbookViewId="0">
      <pane xSplit="2" ySplit="4" topLeftCell="C14" activePane="bottomRight" state="frozen"/>
      <selection pane="topRight" activeCell="C1" sqref="C1"/>
      <selection pane="bottomLeft" activeCell="A5" sqref="A5"/>
      <selection pane="bottomRight" activeCell="B29" sqref="B29"/>
    </sheetView>
  </sheetViews>
  <sheetFormatPr baseColWidth="10" defaultColWidth="11.42578125" defaultRowHeight="15" x14ac:dyDescent="0.25"/>
  <cols>
    <col min="1" max="1" width="29.140625" style="93" customWidth="1"/>
    <col min="2" max="2" width="13.7109375" style="93" customWidth="1"/>
    <col min="3" max="34" width="9.140625" style="93" customWidth="1"/>
    <col min="35" max="35" width="9.140625" style="94" customWidth="1"/>
    <col min="36" max="16384" width="11.42578125" style="93"/>
  </cols>
  <sheetData>
    <row r="1" spans="1:36" x14ac:dyDescent="0.25">
      <c r="A1" s="92" t="s">
        <v>130</v>
      </c>
    </row>
    <row r="2" spans="1:36" x14ac:dyDescent="0.25">
      <c r="A2" s="8" t="s">
        <v>131</v>
      </c>
    </row>
    <row r="4" spans="1:36" s="1" customFormat="1" x14ac:dyDescent="0.25">
      <c r="A4" s="95"/>
      <c r="B4" s="96">
        <v>1985</v>
      </c>
      <c r="C4" s="96">
        <v>1986</v>
      </c>
      <c r="D4" s="96">
        <v>1987</v>
      </c>
      <c r="E4" s="96">
        <v>1988</v>
      </c>
      <c r="F4" s="96">
        <v>1989</v>
      </c>
      <c r="G4" s="96">
        <v>1990</v>
      </c>
      <c r="H4" s="96">
        <v>1991</v>
      </c>
      <c r="I4" s="96">
        <v>1992</v>
      </c>
      <c r="J4" s="96">
        <v>1993</v>
      </c>
      <c r="K4" s="96">
        <v>1994</v>
      </c>
      <c r="L4" s="96">
        <v>1995</v>
      </c>
      <c r="M4" s="96">
        <v>1996</v>
      </c>
      <c r="N4" s="96">
        <v>1997</v>
      </c>
      <c r="O4" s="96">
        <v>1998</v>
      </c>
      <c r="P4" s="96">
        <v>1999</v>
      </c>
      <c r="Q4" s="96">
        <v>2000</v>
      </c>
      <c r="R4" s="96">
        <v>2001</v>
      </c>
      <c r="S4" s="96">
        <v>2002</v>
      </c>
      <c r="T4" s="96">
        <v>2003</v>
      </c>
      <c r="U4" s="96">
        <v>2004</v>
      </c>
      <c r="V4" s="96">
        <v>2005</v>
      </c>
      <c r="W4" s="96">
        <v>2006</v>
      </c>
      <c r="X4" s="96">
        <v>2007</v>
      </c>
      <c r="Y4" s="96">
        <v>2008</v>
      </c>
      <c r="Z4" s="96">
        <v>2009</v>
      </c>
      <c r="AA4" s="96">
        <v>2010</v>
      </c>
      <c r="AB4" s="96">
        <v>2011</v>
      </c>
      <c r="AC4" s="96">
        <v>2012</v>
      </c>
      <c r="AD4" s="96">
        <v>2013</v>
      </c>
      <c r="AE4" s="96">
        <v>2014</v>
      </c>
      <c r="AF4" s="96">
        <v>2015</v>
      </c>
      <c r="AG4" s="96">
        <v>2016</v>
      </c>
      <c r="AH4" s="96">
        <v>2017</v>
      </c>
      <c r="AI4" s="97">
        <v>2018</v>
      </c>
      <c r="AJ4" s="97">
        <v>2019</v>
      </c>
    </row>
    <row r="5" spans="1:36" s="101" customFormat="1" x14ac:dyDescent="0.25">
      <c r="A5" s="98" t="s">
        <v>124</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100"/>
      <c r="AJ5" s="100"/>
    </row>
    <row r="6" spans="1:36" x14ac:dyDescent="0.25">
      <c r="A6" s="102" t="s">
        <v>125</v>
      </c>
      <c r="B6" s="103">
        <v>387.67500000000001</v>
      </c>
      <c r="C6" s="103">
        <v>278.56700000000001</v>
      </c>
      <c r="D6" s="103">
        <v>244.81800000000001</v>
      </c>
      <c r="E6" s="103">
        <v>205.446</v>
      </c>
      <c r="F6" s="103">
        <v>255.62200000000001</v>
      </c>
      <c r="G6" s="103">
        <v>222.458</v>
      </c>
      <c r="H6" s="103">
        <v>255.50700000000001</v>
      </c>
      <c r="I6" s="103">
        <v>315.60300000000001</v>
      </c>
      <c r="J6" s="103">
        <v>465.601</v>
      </c>
      <c r="K6" s="103">
        <v>563.5</v>
      </c>
      <c r="L6" s="103">
        <v>618.81700000000001</v>
      </c>
      <c r="M6" s="103">
        <v>634.11300000000006</v>
      </c>
      <c r="N6" s="103">
        <v>641.928</v>
      </c>
      <c r="O6" s="103">
        <v>613.476</v>
      </c>
      <c r="P6" s="103">
        <v>554.25599999999997</v>
      </c>
      <c r="Q6" s="103">
        <v>521.30600000000004</v>
      </c>
      <c r="R6" s="103">
        <v>472.33600000000001</v>
      </c>
      <c r="S6" s="103">
        <v>578.75199999999995</v>
      </c>
      <c r="T6" s="103">
        <v>575.86500000000001</v>
      </c>
      <c r="U6" s="103">
        <v>570.40300000000002</v>
      </c>
      <c r="V6" s="103">
        <v>538.39499999999998</v>
      </c>
      <c r="W6" s="103">
        <v>467.75400000000002</v>
      </c>
      <c r="X6" s="103">
        <v>421.57600000000002</v>
      </c>
      <c r="Y6" s="103">
        <v>360.91300000000001</v>
      </c>
      <c r="Z6" s="103">
        <v>345.15699999999998</v>
      </c>
      <c r="AA6" s="103">
        <v>316.43700000000001</v>
      </c>
      <c r="AB6" s="103">
        <v>242.72</v>
      </c>
      <c r="AC6" s="103">
        <v>239.809</v>
      </c>
      <c r="AD6" s="103">
        <v>232.12899999999999</v>
      </c>
      <c r="AE6" s="103">
        <v>301.46199999999999</v>
      </c>
      <c r="AF6" s="103">
        <v>259.53399999999999</v>
      </c>
      <c r="AG6" s="103">
        <v>296.97000000000003</v>
      </c>
      <c r="AH6" s="103">
        <v>256.108</v>
      </c>
      <c r="AI6" s="104">
        <v>227.82851000000002</v>
      </c>
      <c r="AJ6" s="104">
        <v>198.28469558000003</v>
      </c>
    </row>
    <row r="7" spans="1:36" x14ac:dyDescent="0.25">
      <c r="A7" s="105" t="s">
        <v>126</v>
      </c>
      <c r="B7" s="106">
        <f>B6/B8</f>
        <v>16.376943224062185</v>
      </c>
      <c r="C7" s="106">
        <v>12.110555603860535</v>
      </c>
      <c r="D7" s="106">
        <v>10.517140647821979</v>
      </c>
      <c r="E7" s="106">
        <v>8.486348052377215</v>
      </c>
      <c r="F7" s="106">
        <v>7.6469426827809031</v>
      </c>
      <c r="G7" s="106">
        <v>6.5396125466678416</v>
      </c>
      <c r="H7" s="106">
        <v>8.2434908856267146</v>
      </c>
      <c r="I7" s="106">
        <v>8.3829951126221847</v>
      </c>
      <c r="J7" s="106">
        <v>11.217138864797146</v>
      </c>
      <c r="K7" s="106">
        <v>12.953129669218216</v>
      </c>
      <c r="L7" s="106">
        <v>14.1234052265206</v>
      </c>
      <c r="M7" s="106">
        <v>14.701342359678206</v>
      </c>
      <c r="N7" s="106">
        <v>16.517291066282421</v>
      </c>
      <c r="O7" s="106">
        <v>15.034334027692685</v>
      </c>
      <c r="P7" s="106">
        <v>13.561106897311051</v>
      </c>
      <c r="Q7" s="106">
        <v>12.498046078971976</v>
      </c>
      <c r="R7" s="106">
        <v>10.421781916067252</v>
      </c>
      <c r="S7" s="106">
        <v>11.181668888502482</v>
      </c>
      <c r="T7" s="106">
        <v>12.402597402597403</v>
      </c>
      <c r="U7" s="106">
        <v>13.966088830125852</v>
      </c>
      <c r="V7" s="106">
        <v>13.136070853462158</v>
      </c>
      <c r="W7" s="106">
        <v>14.085157637989701</v>
      </c>
      <c r="X7" s="106">
        <v>12.933762847062434</v>
      </c>
      <c r="Y7" s="106">
        <v>11.363401656119141</v>
      </c>
      <c r="Z7" s="106">
        <v>12.860757135405022</v>
      </c>
      <c r="AA7" s="106">
        <v>11.769582682436956</v>
      </c>
      <c r="AB7" s="106">
        <v>11.379811524215857</v>
      </c>
      <c r="AC7" s="106">
        <v>10.585724375386246</v>
      </c>
      <c r="AD7" s="106">
        <v>8.7233746711762485</v>
      </c>
      <c r="AE7" s="106">
        <v>6.3378955114054456</v>
      </c>
      <c r="AF7" s="106">
        <v>7.5083608169877909</v>
      </c>
      <c r="AG7" s="106">
        <v>7.3367591471699987</v>
      </c>
      <c r="AH7" s="106">
        <v>6.6263389391979306</v>
      </c>
      <c r="AI7" s="106">
        <v>6.1921699779849435</v>
      </c>
      <c r="AJ7" s="106">
        <v>7.8753155762967681</v>
      </c>
    </row>
    <row r="8" spans="1:36" x14ac:dyDescent="0.25">
      <c r="A8" s="105" t="s">
        <v>127</v>
      </c>
      <c r="B8" s="103">
        <v>23.672000000000001</v>
      </c>
      <c r="C8" s="103">
        <v>23.001999999999999</v>
      </c>
      <c r="D8" s="103">
        <v>23.277999999999999</v>
      </c>
      <c r="E8" s="103">
        <v>24.209</v>
      </c>
      <c r="F8" s="103">
        <v>33.427999999999997</v>
      </c>
      <c r="G8" s="103">
        <v>34.017000000000003</v>
      </c>
      <c r="H8" s="103">
        <v>30.995000000000001</v>
      </c>
      <c r="I8" s="103">
        <v>37.648000000000003</v>
      </c>
      <c r="J8" s="103">
        <v>41.508000000000003</v>
      </c>
      <c r="K8" s="103">
        <v>43.503</v>
      </c>
      <c r="L8" s="103">
        <v>43.814999999999998</v>
      </c>
      <c r="M8" s="103">
        <v>43.133000000000003</v>
      </c>
      <c r="N8" s="103">
        <v>38.863999999999997</v>
      </c>
      <c r="O8" s="103">
        <v>40.805</v>
      </c>
      <c r="P8" s="103">
        <v>40.871000000000002</v>
      </c>
      <c r="Q8" s="103">
        <v>41.710999999999999</v>
      </c>
      <c r="R8" s="103">
        <v>45.322000000000003</v>
      </c>
      <c r="S8" s="103">
        <v>51.759</v>
      </c>
      <c r="T8" s="103">
        <v>46.430999999999997</v>
      </c>
      <c r="U8" s="103">
        <v>40.841999999999999</v>
      </c>
      <c r="V8" s="103">
        <v>40.985999999999997</v>
      </c>
      <c r="W8" s="103">
        <v>33.209000000000003</v>
      </c>
      <c r="X8" s="103">
        <v>32.594999999999999</v>
      </c>
      <c r="Y8" s="103">
        <v>31.760999999999999</v>
      </c>
      <c r="Z8" s="103">
        <v>26.838000000000001</v>
      </c>
      <c r="AA8" s="103">
        <v>26.885999999999999</v>
      </c>
      <c r="AB8" s="103">
        <v>21.329000000000001</v>
      </c>
      <c r="AC8" s="103">
        <v>22.654</v>
      </c>
      <c r="AD8" s="103">
        <v>26.61</v>
      </c>
      <c r="AE8" s="103">
        <v>47.564999999999998</v>
      </c>
      <c r="AF8" s="103">
        <v>34.566000000000003</v>
      </c>
      <c r="AG8" s="103">
        <v>40.476999999999997</v>
      </c>
      <c r="AH8" s="103">
        <v>38.65</v>
      </c>
      <c r="AI8" s="104">
        <v>36.792999999999999</v>
      </c>
      <c r="AJ8" s="104">
        <v>25.178000000000001</v>
      </c>
    </row>
    <row r="9" spans="1:36" s="101" customFormat="1" x14ac:dyDescent="0.25">
      <c r="A9" s="98" t="s">
        <v>128</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100"/>
      <c r="AJ9" s="100"/>
    </row>
    <row r="10" spans="1:36" x14ac:dyDescent="0.25">
      <c r="A10" s="102" t="s">
        <v>125</v>
      </c>
      <c r="B10" s="103">
        <v>48.655999999999999</v>
      </c>
      <c r="C10" s="103">
        <v>23.108000000000001</v>
      </c>
      <c r="D10" s="103">
        <v>21.745999999999999</v>
      </c>
      <c r="E10" s="103">
        <v>16.539000000000001</v>
      </c>
      <c r="F10" s="103">
        <v>18.794</v>
      </c>
      <c r="G10" s="103">
        <v>16.911999999999999</v>
      </c>
      <c r="H10" s="103">
        <v>16.542999999999999</v>
      </c>
      <c r="I10" s="103">
        <v>29.297000000000001</v>
      </c>
      <c r="J10" s="103">
        <v>50.213000000000001</v>
      </c>
      <c r="K10" s="103">
        <v>65.344999999999999</v>
      </c>
      <c r="L10" s="103">
        <v>70.716999999999999</v>
      </c>
      <c r="M10" s="103">
        <v>77.325000000000003</v>
      </c>
      <c r="N10" s="103">
        <v>78.387</v>
      </c>
      <c r="O10" s="103">
        <v>85.983000000000004</v>
      </c>
      <c r="P10" s="103">
        <v>71.712999999999994</v>
      </c>
      <c r="Q10" s="103">
        <v>70.754000000000005</v>
      </c>
      <c r="R10" s="103">
        <v>70.227999999999994</v>
      </c>
      <c r="S10" s="103">
        <v>101.006</v>
      </c>
      <c r="T10" s="103">
        <v>99.32</v>
      </c>
      <c r="U10" s="103">
        <v>109.497</v>
      </c>
      <c r="V10" s="103">
        <v>102.19199999999999</v>
      </c>
      <c r="W10" s="103">
        <v>139.989</v>
      </c>
      <c r="X10" s="103">
        <v>109.149</v>
      </c>
      <c r="Y10" s="103">
        <v>88.543000000000006</v>
      </c>
      <c r="Z10" s="103">
        <v>89.061000000000007</v>
      </c>
      <c r="AA10" s="103">
        <v>86.694000000000003</v>
      </c>
      <c r="AB10" s="103">
        <v>82.905000000000001</v>
      </c>
      <c r="AC10" s="103">
        <v>76.497</v>
      </c>
      <c r="AD10" s="103">
        <v>79.06</v>
      </c>
      <c r="AE10" s="103">
        <v>80.436000000000007</v>
      </c>
      <c r="AF10" s="103">
        <v>77.817999999999998</v>
      </c>
      <c r="AG10" s="103">
        <v>83.534000000000006</v>
      </c>
      <c r="AH10" s="103">
        <v>78.097999999999999</v>
      </c>
      <c r="AI10" s="104">
        <v>44.985999999999997</v>
      </c>
      <c r="AJ10" s="104">
        <v>81.986533590000036</v>
      </c>
    </row>
    <row r="11" spans="1:36" x14ac:dyDescent="0.25">
      <c r="A11" s="105" t="s">
        <v>129</v>
      </c>
      <c r="B11" s="106">
        <v>21.443807844865578</v>
      </c>
      <c r="C11" s="106">
        <v>16.238931834153199</v>
      </c>
      <c r="D11" s="106">
        <v>18.778929188255614</v>
      </c>
      <c r="E11" s="106">
        <v>12.269287833827894</v>
      </c>
      <c r="F11" s="106">
        <v>10.534753363228699</v>
      </c>
      <c r="G11" s="106">
        <v>8.6772703950743963</v>
      </c>
      <c r="H11" s="106">
        <v>7.3786797502230153</v>
      </c>
      <c r="I11" s="106">
        <v>11.751704773365423</v>
      </c>
      <c r="J11" s="106">
        <v>21.142315789473685</v>
      </c>
      <c r="K11" s="106">
        <v>23.122788393489028</v>
      </c>
      <c r="L11" s="106">
        <v>25.301252236135959</v>
      </c>
      <c r="M11" s="106">
        <v>29.855212355212359</v>
      </c>
      <c r="N11" s="106">
        <v>33.04679595278246</v>
      </c>
      <c r="O11" s="106">
        <v>28.843676618584372</v>
      </c>
      <c r="P11" s="106">
        <v>25.197821503865072</v>
      </c>
      <c r="Q11" s="106">
        <v>21.797288971041283</v>
      </c>
      <c r="R11" s="106">
        <v>17.179060665362034</v>
      </c>
      <c r="S11" s="106">
        <v>23.704764139873269</v>
      </c>
      <c r="T11" s="106">
        <v>29.798979897989796</v>
      </c>
      <c r="U11" s="106">
        <v>33.140738498789347</v>
      </c>
      <c r="V11" s="106">
        <v>31.855361596009971</v>
      </c>
      <c r="W11" s="106">
        <v>36.154183884297524</v>
      </c>
      <c r="X11" s="106">
        <v>26.569863680623175</v>
      </c>
      <c r="Y11" s="106">
        <v>22.415949367088608</v>
      </c>
      <c r="Z11" s="106">
        <v>22.719642857142858</v>
      </c>
      <c r="AA11" s="106">
        <v>23.622343324250682</v>
      </c>
      <c r="AB11" s="106">
        <v>23.53918228279387</v>
      </c>
      <c r="AC11" s="106">
        <v>22.97207207207207</v>
      </c>
      <c r="AD11" s="106">
        <v>26.909462219196733</v>
      </c>
      <c r="AE11" s="106">
        <v>19.115019011406844</v>
      </c>
      <c r="AF11" s="106">
        <v>25.861748089066136</v>
      </c>
      <c r="AG11" s="106">
        <v>22.552375809935207</v>
      </c>
      <c r="AH11" s="106">
        <v>19.17927308447937</v>
      </c>
      <c r="AI11" s="106">
        <v>11.954823279298431</v>
      </c>
      <c r="AJ11" s="106">
        <v>10.129297453669389</v>
      </c>
    </row>
    <row r="12" spans="1:36" x14ac:dyDescent="0.25">
      <c r="A12" s="105" t="s">
        <v>127</v>
      </c>
      <c r="B12" s="103">
        <v>2.2690000000000001</v>
      </c>
      <c r="C12" s="103">
        <v>1.423</v>
      </c>
      <c r="D12" s="103">
        <v>1.1579999999999999</v>
      </c>
      <c r="E12" s="103">
        <v>1.3480000000000001</v>
      </c>
      <c r="F12" s="103">
        <v>1.784</v>
      </c>
      <c r="G12" s="103">
        <v>1.9490000000000001</v>
      </c>
      <c r="H12" s="103">
        <v>2.242</v>
      </c>
      <c r="I12" s="103">
        <v>2.4929999999999999</v>
      </c>
      <c r="J12" s="103">
        <v>2.375</v>
      </c>
      <c r="K12" s="103">
        <v>2.8260000000000001</v>
      </c>
      <c r="L12" s="103">
        <v>2.7949999999999999</v>
      </c>
      <c r="M12" s="103">
        <v>2.59</v>
      </c>
      <c r="N12" s="103">
        <v>2.3719999999999999</v>
      </c>
      <c r="O12" s="103">
        <v>2.9809999999999999</v>
      </c>
      <c r="P12" s="103">
        <v>2.8460000000000001</v>
      </c>
      <c r="Q12" s="103">
        <v>3.246</v>
      </c>
      <c r="R12" s="103">
        <v>4.0880000000000001</v>
      </c>
      <c r="S12" s="103">
        <v>4.2610000000000001</v>
      </c>
      <c r="T12" s="103">
        <v>3.3330000000000002</v>
      </c>
      <c r="U12" s="103">
        <v>3.3039999999999998</v>
      </c>
      <c r="V12" s="103">
        <v>3.2080000000000002</v>
      </c>
      <c r="W12" s="103">
        <v>3.8719999999999999</v>
      </c>
      <c r="X12" s="103">
        <v>4.1079999999999997</v>
      </c>
      <c r="Y12" s="103">
        <v>3.95</v>
      </c>
      <c r="Z12" s="103">
        <v>3.92</v>
      </c>
      <c r="AA12" s="103">
        <v>3.67</v>
      </c>
      <c r="AB12" s="103">
        <v>3.5219999999999998</v>
      </c>
      <c r="AC12" s="103">
        <v>3.33</v>
      </c>
      <c r="AD12" s="103">
        <v>2.9380000000000002</v>
      </c>
      <c r="AE12" s="103">
        <v>4.2080000000000002</v>
      </c>
      <c r="AF12" s="103">
        <v>3.0089999999999999</v>
      </c>
      <c r="AG12" s="103">
        <v>3.7040000000000002</v>
      </c>
      <c r="AH12" s="103">
        <v>4.0720000000000001</v>
      </c>
      <c r="AI12" s="104">
        <v>3.7629999999999999</v>
      </c>
      <c r="AJ12" s="104">
        <v>8.0939999999999994</v>
      </c>
    </row>
    <row r="13" spans="1:36" s="101" customFormat="1" x14ac:dyDescent="0.25">
      <c r="A13" s="98" t="s">
        <v>221</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100"/>
      <c r="AJ13" s="100"/>
    </row>
    <row r="14" spans="1:36" x14ac:dyDescent="0.25">
      <c r="A14" s="102" t="s">
        <v>125</v>
      </c>
      <c r="B14" s="103">
        <v>37.215000000000003</v>
      </c>
      <c r="C14" s="103">
        <v>41.158000000000001</v>
      </c>
      <c r="D14" s="103">
        <v>34.582999999999998</v>
      </c>
      <c r="E14" s="103">
        <v>59.070999999999998</v>
      </c>
      <c r="F14" s="103">
        <v>77.805000000000007</v>
      </c>
      <c r="G14" s="103">
        <v>49.844000000000001</v>
      </c>
      <c r="H14" s="103">
        <v>66.635999999999996</v>
      </c>
      <c r="I14" s="103">
        <v>75.650000000000006</v>
      </c>
      <c r="J14" s="103">
        <v>91.435000000000002</v>
      </c>
      <c r="K14" s="103">
        <v>130.91200000000001</v>
      </c>
      <c r="L14" s="103">
        <v>157.578</v>
      </c>
      <c r="M14" s="103">
        <v>162.93600000000001</v>
      </c>
      <c r="N14" s="103">
        <v>171.602</v>
      </c>
      <c r="O14" s="103">
        <v>169.18600000000001</v>
      </c>
      <c r="P14" s="103">
        <v>165.614</v>
      </c>
      <c r="Q14" s="103">
        <v>156.38300000000001</v>
      </c>
      <c r="R14" s="103">
        <v>153.91200000000001</v>
      </c>
      <c r="S14" s="103">
        <v>148.578</v>
      </c>
      <c r="T14" s="103">
        <v>156.90799999999999</v>
      </c>
      <c r="U14" s="103">
        <v>158.47900000000001</v>
      </c>
      <c r="V14" s="103">
        <v>149.018</v>
      </c>
      <c r="W14" s="103">
        <v>130.00899999999999</v>
      </c>
      <c r="X14" s="103">
        <v>114.813</v>
      </c>
      <c r="Y14" s="103">
        <v>101.636</v>
      </c>
      <c r="Z14" s="103">
        <v>94.073999999999998</v>
      </c>
      <c r="AA14" s="103">
        <v>81.192999999999998</v>
      </c>
      <c r="AB14" s="103">
        <v>44.207000000000001</v>
      </c>
      <c r="AC14" s="103">
        <v>47.218000000000004</v>
      </c>
      <c r="AD14" s="103">
        <v>52.975000000000001</v>
      </c>
      <c r="AE14" s="103">
        <v>114.271</v>
      </c>
      <c r="AF14" s="103">
        <v>72.066000000000003</v>
      </c>
      <c r="AG14" s="103">
        <v>76.278000000000006</v>
      </c>
      <c r="AH14" s="103">
        <v>76.411000000000001</v>
      </c>
      <c r="AI14" s="104">
        <v>78.325500000000005</v>
      </c>
      <c r="AJ14" s="104">
        <v>77.498999999999995</v>
      </c>
    </row>
    <row r="15" spans="1:36" x14ac:dyDescent="0.25">
      <c r="A15" s="105" t="s">
        <v>129</v>
      </c>
      <c r="B15" s="106">
        <v>3.8874960827326857</v>
      </c>
      <c r="C15" s="106">
        <v>4.2221994255231845</v>
      </c>
      <c r="D15" s="106">
        <v>3.4274529236868183</v>
      </c>
      <c r="E15" s="106">
        <v>4.9886833882273454</v>
      </c>
      <c r="F15" s="106">
        <v>4.8245178892540466</v>
      </c>
      <c r="G15" s="106">
        <v>2.682236452671797</v>
      </c>
      <c r="H15" s="106">
        <v>3.8442367601246104</v>
      </c>
      <c r="I15" s="106">
        <v>3.0742035110533164</v>
      </c>
      <c r="J15" s="106">
        <v>2.8640563821456539</v>
      </c>
      <c r="K15" s="106">
        <v>4.144489821762118</v>
      </c>
      <c r="L15" s="106">
        <v>5.0053363826948738</v>
      </c>
      <c r="M15" s="106">
        <v>5.5683674515566803</v>
      </c>
      <c r="N15" s="106">
        <v>6.7709122474747474</v>
      </c>
      <c r="O15" s="106">
        <v>6.949802826158396</v>
      </c>
      <c r="P15" s="106">
        <v>6.8100662033800736</v>
      </c>
      <c r="Q15" s="106">
        <v>6.4902676903921979</v>
      </c>
      <c r="R15" s="106">
        <v>5.8523898247081645</v>
      </c>
      <c r="S15" s="106">
        <v>5.1857875815852852</v>
      </c>
      <c r="T15" s="106">
        <v>5.4711810035217407</v>
      </c>
      <c r="U15" s="106">
        <v>6.4474776240846223</v>
      </c>
      <c r="V15" s="106">
        <v>5.7803723816912331</v>
      </c>
      <c r="W15" s="106">
        <v>6.4392768697374931</v>
      </c>
      <c r="X15" s="106">
        <v>5.6914192237148669</v>
      </c>
      <c r="Y15" s="106">
        <v>5.6609112175559764</v>
      </c>
      <c r="Z15" s="106">
        <v>6.1494312982089161</v>
      </c>
      <c r="AA15" s="106">
        <v>5.3251787236833472</v>
      </c>
      <c r="AB15" s="106">
        <v>3.8666141870025368</v>
      </c>
      <c r="AC15" s="106">
        <v>3.5986586388232604</v>
      </c>
      <c r="AD15" s="106">
        <v>2.8139275470094551</v>
      </c>
      <c r="AE15" s="106">
        <v>3.1575297043382151</v>
      </c>
      <c r="AF15" s="106">
        <v>3.0229026845637583</v>
      </c>
      <c r="AG15" s="106">
        <v>2.9852066374452102</v>
      </c>
      <c r="AH15" s="106">
        <v>2.9809620411188704</v>
      </c>
      <c r="AI15" s="106">
        <v>3.6191433324092048</v>
      </c>
      <c r="AJ15" s="106">
        <v>3.5708888172142101</v>
      </c>
    </row>
    <row r="16" spans="1:36" x14ac:dyDescent="0.25">
      <c r="A16" s="105" t="s">
        <v>127</v>
      </c>
      <c r="B16" s="103">
        <v>9.5730000000000004</v>
      </c>
      <c r="C16" s="103">
        <v>9.7479999999999993</v>
      </c>
      <c r="D16" s="103">
        <v>10.09</v>
      </c>
      <c r="E16" s="103">
        <v>11.840999999999999</v>
      </c>
      <c r="F16" s="103">
        <v>16.126999999999999</v>
      </c>
      <c r="G16" s="103">
        <v>18.582999999999998</v>
      </c>
      <c r="H16" s="103">
        <v>17.334</v>
      </c>
      <c r="I16" s="103">
        <v>24.608000000000001</v>
      </c>
      <c r="J16" s="103">
        <v>31.925000000000001</v>
      </c>
      <c r="K16" s="103">
        <v>31.587</v>
      </c>
      <c r="L16" s="103">
        <v>31.481999999999999</v>
      </c>
      <c r="M16" s="103">
        <v>29.260999999999999</v>
      </c>
      <c r="N16" s="103">
        <v>25.344000000000001</v>
      </c>
      <c r="O16" s="103">
        <v>24.344000000000001</v>
      </c>
      <c r="P16" s="103">
        <v>24.318999999999999</v>
      </c>
      <c r="Q16" s="103">
        <v>24.094999999999999</v>
      </c>
      <c r="R16" s="103">
        <v>26.298999999999999</v>
      </c>
      <c r="S16" s="103">
        <v>28.651</v>
      </c>
      <c r="T16" s="103">
        <v>28.678999999999998</v>
      </c>
      <c r="U16" s="103">
        <v>24.58</v>
      </c>
      <c r="V16" s="103">
        <v>25.78</v>
      </c>
      <c r="W16" s="103">
        <v>20.190000000000001</v>
      </c>
      <c r="X16" s="103">
        <v>20.172999999999998</v>
      </c>
      <c r="Y16" s="103">
        <v>17.954000000000001</v>
      </c>
      <c r="Z16" s="103">
        <v>15.298</v>
      </c>
      <c r="AA16" s="103">
        <v>15.247</v>
      </c>
      <c r="AB16" s="103">
        <v>11.433</v>
      </c>
      <c r="AC16" s="103">
        <v>13.121</v>
      </c>
      <c r="AD16" s="103">
        <v>18.826000000000001</v>
      </c>
      <c r="AE16" s="103">
        <v>36.19</v>
      </c>
      <c r="AF16" s="103">
        <v>23.84</v>
      </c>
      <c r="AG16" s="103">
        <v>25.552</v>
      </c>
      <c r="AH16" s="103">
        <v>25.632999999999999</v>
      </c>
      <c r="AI16" s="104">
        <v>21.641999999999999</v>
      </c>
      <c r="AJ16" s="104">
        <v>21.702999999999999</v>
      </c>
    </row>
    <row r="17" spans="1:36" s="101" customFormat="1" x14ac:dyDescent="0.25">
      <c r="A17" s="98" t="s">
        <v>105</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100"/>
      <c r="AJ17" s="100"/>
    </row>
    <row r="18" spans="1:36" x14ac:dyDescent="0.25">
      <c r="A18" s="102" t="s">
        <v>125</v>
      </c>
      <c r="B18" s="103">
        <v>110.084</v>
      </c>
      <c r="C18" s="103">
        <v>82.061999999999998</v>
      </c>
      <c r="D18" s="103">
        <v>65.888000000000005</v>
      </c>
      <c r="E18" s="103">
        <v>57.899000000000001</v>
      </c>
      <c r="F18" s="103">
        <v>68.997</v>
      </c>
      <c r="G18" s="103">
        <v>61.286999999999999</v>
      </c>
      <c r="H18" s="103">
        <v>64.963999999999999</v>
      </c>
      <c r="I18" s="103">
        <v>73.406999999999996</v>
      </c>
      <c r="J18" s="103">
        <v>131.208</v>
      </c>
      <c r="K18" s="103">
        <v>147.70699999999999</v>
      </c>
      <c r="L18" s="103">
        <v>147</v>
      </c>
      <c r="M18" s="103">
        <v>126.23099999999999</v>
      </c>
      <c r="N18" s="103">
        <v>150.24</v>
      </c>
      <c r="O18" s="103">
        <v>149.952</v>
      </c>
      <c r="P18" s="103">
        <v>125.777</v>
      </c>
      <c r="Q18" s="103">
        <v>116.5</v>
      </c>
      <c r="R18" s="103">
        <v>101.994</v>
      </c>
      <c r="S18" s="103">
        <v>111.98099999999999</v>
      </c>
      <c r="T18" s="103">
        <v>101.559</v>
      </c>
      <c r="U18" s="103">
        <v>104.66200000000001</v>
      </c>
      <c r="V18" s="103">
        <v>95.385000000000005</v>
      </c>
      <c r="W18" s="103">
        <v>100.812</v>
      </c>
      <c r="X18" s="103">
        <v>93.858000000000004</v>
      </c>
      <c r="Y18" s="103">
        <v>71.311999999999998</v>
      </c>
      <c r="Z18" s="103">
        <v>67.468000000000004</v>
      </c>
      <c r="AA18" s="103">
        <v>73.635999999999996</v>
      </c>
      <c r="AB18" s="103">
        <v>61.176000000000002</v>
      </c>
      <c r="AC18" s="103">
        <v>55.987000000000002</v>
      </c>
      <c r="AD18" s="103">
        <v>59.350999999999999</v>
      </c>
      <c r="AE18" s="103">
        <v>62.277999999999999</v>
      </c>
      <c r="AF18" s="103">
        <v>60.185000000000002</v>
      </c>
      <c r="AG18" s="103">
        <v>84.897999999999996</v>
      </c>
      <c r="AH18" s="103">
        <v>59.15</v>
      </c>
      <c r="AI18" s="104">
        <v>65.259929999999997</v>
      </c>
      <c r="AJ18" s="104">
        <v>41.969148359999998</v>
      </c>
    </row>
    <row r="19" spans="1:36" x14ac:dyDescent="0.25">
      <c r="A19" s="105" t="s">
        <v>129</v>
      </c>
      <c r="B19" s="106">
        <v>12.750057910586055</v>
      </c>
      <c r="C19" s="106">
        <v>12.126791783655976</v>
      </c>
      <c r="D19" s="106">
        <v>8.83454009117726</v>
      </c>
      <c r="E19" s="106">
        <v>7.6667108050847466</v>
      </c>
      <c r="F19" s="106">
        <v>7.9025312106287942</v>
      </c>
      <c r="G19" s="106">
        <v>9.9057701632455135</v>
      </c>
      <c r="H19" s="106">
        <v>18.434733257661748</v>
      </c>
      <c r="I19" s="106">
        <v>26.405395683453239</v>
      </c>
      <c r="J19" s="106">
        <v>56.701815038893692</v>
      </c>
      <c r="K19" s="106">
        <v>45.7297213622291</v>
      </c>
      <c r="L19" s="106">
        <v>54.6875</v>
      </c>
      <c r="M19" s="106">
        <v>45.969045884923524</v>
      </c>
      <c r="N19" s="106">
        <v>51.469681397738952</v>
      </c>
      <c r="O19" s="106">
        <v>38.243305279265492</v>
      </c>
      <c r="P19" s="106">
        <v>31.818112825701999</v>
      </c>
      <c r="Q19" s="106">
        <v>28.532941464609355</v>
      </c>
      <c r="R19" s="106">
        <v>21.108029801324506</v>
      </c>
      <c r="S19" s="106">
        <v>20.00017860332202</v>
      </c>
      <c r="T19" s="106">
        <v>24.186472969754703</v>
      </c>
      <c r="U19" s="106">
        <v>28.840451915128135</v>
      </c>
      <c r="V19" s="106">
        <v>29.476205191594559</v>
      </c>
      <c r="W19" s="106">
        <v>16.928967254408061</v>
      </c>
      <c r="X19" s="106">
        <v>18.571032845271073</v>
      </c>
      <c r="Y19" s="106">
        <v>13.455094339622642</v>
      </c>
      <c r="Z19" s="106">
        <v>21.169752117979293</v>
      </c>
      <c r="AA19" s="106">
        <v>24.431320504313206</v>
      </c>
      <c r="AB19" s="106">
        <v>21.175493250259606</v>
      </c>
      <c r="AC19" s="106">
        <v>16.883896260554888</v>
      </c>
      <c r="AD19" s="106">
        <v>20.39553264604811</v>
      </c>
      <c r="AE19" s="106">
        <v>15.838758901322482</v>
      </c>
      <c r="AF19" s="106">
        <v>13.703324225865209</v>
      </c>
      <c r="AG19" s="106">
        <v>11.98447204968944</v>
      </c>
      <c r="AH19" s="106">
        <v>11.037506997574175</v>
      </c>
      <c r="AI19" s="106">
        <v>9.7679883251010331</v>
      </c>
      <c r="AJ19" s="106">
        <v>6.6239186174242422</v>
      </c>
    </row>
    <row r="20" spans="1:36" x14ac:dyDescent="0.25">
      <c r="A20" s="105" t="s">
        <v>127</v>
      </c>
      <c r="B20" s="103">
        <v>8.6340000000000003</v>
      </c>
      <c r="C20" s="103">
        <v>6.7670000000000003</v>
      </c>
      <c r="D20" s="103">
        <v>7.4580000000000002</v>
      </c>
      <c r="E20" s="103">
        <v>7.5519999999999996</v>
      </c>
      <c r="F20" s="103">
        <v>8.7309999999999999</v>
      </c>
      <c r="G20" s="103">
        <v>6.1870000000000003</v>
      </c>
      <c r="H20" s="103">
        <v>3.524</v>
      </c>
      <c r="I20" s="103">
        <v>2.78</v>
      </c>
      <c r="J20" s="103">
        <v>2.3140000000000001</v>
      </c>
      <c r="K20" s="103">
        <v>3.23</v>
      </c>
      <c r="L20" s="103">
        <v>2.6880000000000002</v>
      </c>
      <c r="M20" s="103">
        <v>2.746</v>
      </c>
      <c r="N20" s="103">
        <v>2.919</v>
      </c>
      <c r="O20" s="103">
        <v>3.9209999999999998</v>
      </c>
      <c r="P20" s="103">
        <v>3.9529999999999998</v>
      </c>
      <c r="Q20" s="103">
        <v>4.0830000000000002</v>
      </c>
      <c r="R20" s="103">
        <v>4.8319999999999999</v>
      </c>
      <c r="S20" s="103">
        <v>5.5990000000000002</v>
      </c>
      <c r="T20" s="103">
        <v>4.1989999999999998</v>
      </c>
      <c r="U20" s="103">
        <v>3.629</v>
      </c>
      <c r="V20" s="103">
        <v>3.2360000000000002</v>
      </c>
      <c r="W20" s="103">
        <v>5.9550000000000001</v>
      </c>
      <c r="X20" s="103">
        <v>5.0540000000000003</v>
      </c>
      <c r="Y20" s="103">
        <v>5.3</v>
      </c>
      <c r="Z20" s="103">
        <v>3.1869999999999998</v>
      </c>
      <c r="AA20" s="103">
        <v>3.0139999999999998</v>
      </c>
      <c r="AB20" s="103">
        <v>2.8889999999999998</v>
      </c>
      <c r="AC20" s="103">
        <v>3.3159999999999998</v>
      </c>
      <c r="AD20" s="103">
        <v>2.91</v>
      </c>
      <c r="AE20" s="103">
        <v>3.9319999999999999</v>
      </c>
      <c r="AF20" s="103">
        <v>4.3920000000000003</v>
      </c>
      <c r="AG20" s="103">
        <v>7.0839999999999996</v>
      </c>
      <c r="AH20" s="103">
        <v>5.359</v>
      </c>
      <c r="AI20" s="104">
        <v>6.681</v>
      </c>
      <c r="AJ20" s="104">
        <v>6.3360000000000003</v>
      </c>
    </row>
    <row r="21" spans="1:36" s="101" customFormat="1" x14ac:dyDescent="0.25">
      <c r="A21" s="98" t="s">
        <v>106</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100"/>
      <c r="AJ21" s="100"/>
    </row>
    <row r="22" spans="1:36" x14ac:dyDescent="0.25">
      <c r="A22" s="102" t="s">
        <v>125</v>
      </c>
      <c r="B22" s="103">
        <v>191.72</v>
      </c>
      <c r="C22" s="103">
        <v>132.239</v>
      </c>
      <c r="D22" s="103">
        <v>122.601</v>
      </c>
      <c r="E22" s="103">
        <v>71.936999999999998</v>
      </c>
      <c r="F22" s="103">
        <v>90.025999999999996</v>
      </c>
      <c r="G22" s="103">
        <v>94.415000000000006</v>
      </c>
      <c r="H22" s="103">
        <v>107.364</v>
      </c>
      <c r="I22" s="103">
        <v>137.249</v>
      </c>
      <c r="J22" s="103">
        <v>192.745</v>
      </c>
      <c r="K22" s="103">
        <v>219.536</v>
      </c>
      <c r="L22" s="103">
        <v>243.52199999999999</v>
      </c>
      <c r="M22" s="103">
        <v>267.62099999999998</v>
      </c>
      <c r="N22" s="103">
        <v>241.69900000000001</v>
      </c>
      <c r="O22" s="103">
        <v>208.35499999999999</v>
      </c>
      <c r="P22" s="103">
        <v>191.15199999999999</v>
      </c>
      <c r="Q22" s="103">
        <v>177.66900000000001</v>
      </c>
      <c r="R22" s="103">
        <v>146.202</v>
      </c>
      <c r="S22" s="103">
        <v>217.18700000000001</v>
      </c>
      <c r="T22" s="103">
        <v>218.078</v>
      </c>
      <c r="U22" s="103">
        <v>197.76499999999999</v>
      </c>
      <c r="V22" s="103">
        <v>191.8</v>
      </c>
      <c r="W22" s="103">
        <v>96.944000000000003</v>
      </c>
      <c r="X22" s="103">
        <v>103.756</v>
      </c>
      <c r="Y22" s="103">
        <v>99.421999999999997</v>
      </c>
      <c r="Z22" s="103">
        <v>94.554000000000002</v>
      </c>
      <c r="AA22" s="103">
        <f>'SL-3.1-2'!C70/1000</f>
        <v>51.886000000000003</v>
      </c>
      <c r="AB22" s="103">
        <f>'SL-3.1-2'!D70/1000</f>
        <v>46.366</v>
      </c>
      <c r="AC22" s="103">
        <f>'SL-3.1-2'!E70/1000</f>
        <v>39.898000000000003</v>
      </c>
      <c r="AD22" s="103">
        <v>40.743000000000002</v>
      </c>
      <c r="AE22" s="103">
        <v>44.476999999999997</v>
      </c>
      <c r="AF22" s="103">
        <v>49.465000000000003</v>
      </c>
      <c r="AG22" s="103">
        <v>52.26</v>
      </c>
      <c r="AH22" s="103">
        <v>42.448999999999998</v>
      </c>
      <c r="AI22" s="104">
        <v>39.257080000000002</v>
      </c>
      <c r="AJ22" s="104">
        <v>28.874443429999999</v>
      </c>
    </row>
    <row r="23" spans="1:36" x14ac:dyDescent="0.25">
      <c r="A23" s="105" t="s">
        <v>129</v>
      </c>
      <c r="B23" s="106">
        <v>59.987484355444302</v>
      </c>
      <c r="C23" s="106">
        <v>26.113546603475513</v>
      </c>
      <c r="D23" s="106">
        <v>26.815616797900262</v>
      </c>
      <c r="E23" s="106">
        <v>20.743079584775085</v>
      </c>
      <c r="F23" s="106">
        <v>13.266430887120542</v>
      </c>
      <c r="G23" s="106">
        <v>12.937106056453823</v>
      </c>
      <c r="H23" s="106">
        <v>13.598986700443319</v>
      </c>
      <c r="I23" s="106">
        <v>17.670786661516672</v>
      </c>
      <c r="J23" s="106">
        <v>39.383939517776867</v>
      </c>
      <c r="K23" s="106">
        <v>37.46348122866894</v>
      </c>
      <c r="L23" s="106">
        <v>35.550656934306573</v>
      </c>
      <c r="M23" s="106">
        <v>31.352038425492033</v>
      </c>
      <c r="N23" s="106">
        <v>29.371612589622071</v>
      </c>
      <c r="O23" s="106">
        <v>21.796736060257349</v>
      </c>
      <c r="P23" s="106">
        <v>19.599302778632214</v>
      </c>
      <c r="Q23" s="106">
        <v>17.27121609798775</v>
      </c>
      <c r="R23" s="106">
        <v>14.471147184004751</v>
      </c>
      <c r="S23" s="106">
        <v>16.39394625603865</v>
      </c>
      <c r="T23" s="106">
        <v>21.338356164383562</v>
      </c>
      <c r="U23" s="106">
        <v>21.198949512273554</v>
      </c>
      <c r="V23" s="106">
        <v>21.889979456745035</v>
      </c>
      <c r="W23" s="106">
        <v>30.370927318295738</v>
      </c>
      <c r="X23" s="106">
        <v>31.826993865030676</v>
      </c>
      <c r="Y23" s="106">
        <v>21.817423743691023</v>
      </c>
      <c r="Z23" s="106">
        <v>21.329573652154298</v>
      </c>
      <c r="AA23" s="106">
        <v>15.118869828456106</v>
      </c>
      <c r="AB23" s="106">
        <v>15.618938307030131</v>
      </c>
      <c r="AC23" s="106">
        <v>20.819882230689295</v>
      </c>
      <c r="AD23" s="106">
        <v>21.044938016528928</v>
      </c>
      <c r="AE23" s="106">
        <v>13.748686244204018</v>
      </c>
      <c r="AF23" s="106">
        <v>14.876691729323309</v>
      </c>
      <c r="AG23" s="106">
        <v>12.632342277012329</v>
      </c>
      <c r="AH23" s="106">
        <v>11.837423312883436</v>
      </c>
      <c r="AI23" s="106">
        <v>8.3401487146802644</v>
      </c>
      <c r="AJ23" s="106">
        <v>6.5519499500794192</v>
      </c>
    </row>
    <row r="24" spans="1:36" x14ac:dyDescent="0.25">
      <c r="A24" s="105" t="s">
        <v>127</v>
      </c>
      <c r="B24" s="107">
        <v>3.1960000000000002</v>
      </c>
      <c r="C24" s="107">
        <v>5.0640000000000001</v>
      </c>
      <c r="D24" s="107">
        <v>4.5720000000000001</v>
      </c>
      <c r="E24" s="107">
        <v>3.468</v>
      </c>
      <c r="F24" s="107">
        <v>6.7859999999999996</v>
      </c>
      <c r="G24" s="107">
        <v>7.298</v>
      </c>
      <c r="H24" s="107">
        <v>7.8949999999999996</v>
      </c>
      <c r="I24" s="107">
        <v>7.7670000000000003</v>
      </c>
      <c r="J24" s="107">
        <v>4.8940000000000001</v>
      </c>
      <c r="K24" s="107">
        <v>5.86</v>
      </c>
      <c r="L24" s="107">
        <v>6.85</v>
      </c>
      <c r="M24" s="107">
        <v>8.5359999999999996</v>
      </c>
      <c r="N24" s="107">
        <v>8.2289999999999992</v>
      </c>
      <c r="O24" s="107">
        <v>9.5589999999999993</v>
      </c>
      <c r="P24" s="107">
        <v>9.7530000000000001</v>
      </c>
      <c r="Q24" s="107">
        <v>10.287000000000001</v>
      </c>
      <c r="R24" s="107">
        <v>10.103</v>
      </c>
      <c r="S24" s="107">
        <v>13.247999999999999</v>
      </c>
      <c r="T24" s="107">
        <v>10.220000000000001</v>
      </c>
      <c r="U24" s="107">
        <v>9.3290000000000006</v>
      </c>
      <c r="V24" s="107">
        <v>8.7620000000000005</v>
      </c>
      <c r="W24" s="107">
        <v>3.1920000000000002</v>
      </c>
      <c r="X24" s="107">
        <v>3.26</v>
      </c>
      <c r="Y24" s="107">
        <v>4.5570000000000004</v>
      </c>
      <c r="Z24" s="107">
        <v>4.4329999999999998</v>
      </c>
      <c r="AA24" s="107">
        <f>'SL-3.1-2'!C8/1000</f>
        <v>3.3149999999999999</v>
      </c>
      <c r="AB24" s="107">
        <f>'SL-3.1-2'!D8/1000</f>
        <v>2.2440000000000002</v>
      </c>
      <c r="AC24" s="107">
        <f>'SL-3.1-2'!E8/1000</f>
        <v>2.0339999999999998</v>
      </c>
      <c r="AD24" s="107">
        <v>1.9359999999999999</v>
      </c>
      <c r="AE24" s="107">
        <v>3.2349999999999999</v>
      </c>
      <c r="AF24" s="107">
        <v>3.3250000000000002</v>
      </c>
      <c r="AG24" s="107">
        <v>4.1369999999999996</v>
      </c>
      <c r="AH24" s="107">
        <v>3.5859999999999999</v>
      </c>
      <c r="AI24" s="108">
        <v>4.7069999999999999</v>
      </c>
      <c r="AJ24" s="108">
        <v>4.407</v>
      </c>
    </row>
    <row r="25" spans="1:36" x14ac:dyDescent="0.25">
      <c r="A25" s="423" t="s">
        <v>231</v>
      </c>
    </row>
    <row r="28" spans="1:36" x14ac:dyDescent="0.25">
      <c r="A28" s="109"/>
      <c r="AJ28" s="94"/>
    </row>
    <row r="29" spans="1:36" s="2" customFormat="1" x14ac:dyDescent="0.25">
      <c r="A29" s="110"/>
      <c r="AI29" s="94"/>
      <c r="AJ29" s="94"/>
    </row>
    <row r="30" spans="1:36" s="2" customFormat="1" x14ac:dyDescent="0.25">
      <c r="A30" s="111"/>
      <c r="AI30" s="94"/>
      <c r="AJ30" s="94"/>
    </row>
    <row r="31" spans="1:36" s="2" customFormat="1" x14ac:dyDescent="0.25">
      <c r="A31" s="111"/>
      <c r="AI31" s="94"/>
      <c r="AJ31" s="94"/>
    </row>
    <row r="32" spans="1:36" s="2" customFormat="1" x14ac:dyDescent="0.25">
      <c r="A32" s="110"/>
      <c r="AI32" s="94"/>
      <c r="AJ32" s="94"/>
    </row>
    <row r="33" spans="1:36" s="2" customFormat="1" x14ac:dyDescent="0.25">
      <c r="A33" s="110"/>
      <c r="AD33" s="27"/>
      <c r="AE33" s="27"/>
      <c r="AF33" s="27"/>
      <c r="AG33" s="27"/>
      <c r="AI33" s="94"/>
      <c r="AJ33" s="94"/>
    </row>
    <row r="34" spans="1:36" s="2" customFormat="1" x14ac:dyDescent="0.25">
      <c r="A34" s="111"/>
      <c r="AD34" s="28"/>
      <c r="AE34" s="28"/>
      <c r="AF34" s="28"/>
      <c r="AG34" s="28"/>
      <c r="AI34" s="94"/>
      <c r="AJ34" s="94"/>
    </row>
    <row r="35" spans="1:36" s="2" customFormat="1" x14ac:dyDescent="0.25">
      <c r="A35" s="111"/>
      <c r="AD35" s="27"/>
      <c r="AE35" s="27"/>
      <c r="AF35" s="27"/>
      <c r="AG35" s="27"/>
      <c r="AI35" s="94"/>
      <c r="AJ35" s="94"/>
    </row>
    <row r="36" spans="1:36" s="2" customFormat="1" x14ac:dyDescent="0.25">
      <c r="A36" s="110"/>
      <c r="AD36" s="28"/>
      <c r="AE36" s="28"/>
      <c r="AF36" s="28"/>
      <c r="AG36" s="28"/>
      <c r="AI36" s="94"/>
      <c r="AJ36" s="94"/>
    </row>
    <row r="37" spans="1:36" s="2" customFormat="1" x14ac:dyDescent="0.25">
      <c r="A37" s="110"/>
      <c r="AD37" s="27"/>
      <c r="AE37" s="27"/>
      <c r="AF37" s="27"/>
      <c r="AG37" s="27"/>
      <c r="AI37" s="94"/>
      <c r="AJ37" s="94"/>
    </row>
    <row r="38" spans="1:36" s="2" customFormat="1" x14ac:dyDescent="0.25">
      <c r="A38" s="111"/>
      <c r="AD38" s="28"/>
      <c r="AE38" s="28"/>
      <c r="AF38" s="28"/>
      <c r="AG38" s="28"/>
      <c r="AI38" s="94"/>
      <c r="AJ38" s="94"/>
    </row>
    <row r="39" spans="1:36" s="2" customFormat="1" x14ac:dyDescent="0.25">
      <c r="A39" s="110"/>
      <c r="AD39" s="27"/>
      <c r="AE39" s="27"/>
      <c r="AF39" s="27"/>
      <c r="AG39" s="27"/>
      <c r="AI39" s="94"/>
      <c r="AJ39" s="94"/>
    </row>
    <row r="40" spans="1:36" s="2" customFormat="1" x14ac:dyDescent="0.25">
      <c r="A40" s="110"/>
      <c r="AD40" s="28"/>
      <c r="AE40" s="28"/>
      <c r="AF40" s="28"/>
      <c r="AG40" s="28"/>
      <c r="AI40" s="94"/>
      <c r="AJ40" s="94"/>
    </row>
    <row r="41" spans="1:36" s="2" customFormat="1" x14ac:dyDescent="0.25">
      <c r="A41" s="110"/>
      <c r="AD41" s="27"/>
      <c r="AE41" s="27"/>
      <c r="AF41" s="27"/>
      <c r="AG41" s="27"/>
      <c r="AI41" s="94"/>
      <c r="AJ41" s="94"/>
    </row>
    <row r="42" spans="1:36" s="2" customFormat="1" x14ac:dyDescent="0.25">
      <c r="A42" s="111"/>
      <c r="AD42" s="28"/>
      <c r="AE42" s="28"/>
      <c r="AF42" s="28"/>
      <c r="AG42" s="28"/>
      <c r="AI42" s="94"/>
      <c r="AJ42" s="94"/>
    </row>
    <row r="43" spans="1:36" s="2" customFormat="1" x14ac:dyDescent="0.25">
      <c r="A43" s="111"/>
      <c r="AD43" s="27"/>
      <c r="AE43" s="27"/>
      <c r="AF43" s="27"/>
      <c r="AG43" s="27"/>
      <c r="AI43" s="94"/>
      <c r="AJ43" s="94"/>
    </row>
    <row r="44" spans="1:36" x14ac:dyDescent="0.25">
      <c r="AD44" s="112"/>
      <c r="AE44" s="112"/>
      <c r="AF44" s="112"/>
      <c r="AG44" s="112"/>
      <c r="AJ44" s="94"/>
    </row>
    <row r="45" spans="1:36" x14ac:dyDescent="0.25">
      <c r="AD45" s="112"/>
      <c r="AE45" s="112"/>
      <c r="AF45" s="112"/>
      <c r="AG45" s="112"/>
      <c r="AJ45" s="94"/>
    </row>
    <row r="46" spans="1:36" x14ac:dyDescent="0.25">
      <c r="AJ46" s="94"/>
    </row>
    <row r="47" spans="1:36" x14ac:dyDescent="0.25">
      <c r="AJ47" s="94"/>
    </row>
    <row r="48" spans="1:36" x14ac:dyDescent="0.25">
      <c r="AJ48" s="94"/>
    </row>
    <row r="49" spans="36:36" x14ac:dyDescent="0.25">
      <c r="AJ49" s="94"/>
    </row>
    <row r="50" spans="36:36" x14ac:dyDescent="0.25">
      <c r="AJ50" s="94"/>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sheetPr>
  <dimension ref="A1:N74"/>
  <sheetViews>
    <sheetView showGridLines="0" zoomScale="90" zoomScaleNormal="90" workbookViewId="0">
      <pane xSplit="2" ySplit="3" topLeftCell="C10" activePane="bottomRight" state="frozen"/>
      <selection pane="topRight" activeCell="C1" sqref="C1"/>
      <selection pane="bottomLeft" activeCell="A4" sqref="A4"/>
      <selection pane="bottomRight" activeCell="A21" sqref="A21:A23"/>
    </sheetView>
  </sheetViews>
  <sheetFormatPr baseColWidth="10" defaultColWidth="11.42578125" defaultRowHeight="12.75" x14ac:dyDescent="0.2"/>
  <cols>
    <col min="1" max="1" width="32.7109375" style="29" customWidth="1"/>
    <col min="2" max="8" width="11.28515625" style="29" customWidth="1"/>
    <col min="9" max="16384" width="11.42578125" style="29"/>
  </cols>
  <sheetData>
    <row r="1" spans="1:11" ht="41.25" customHeight="1" x14ac:dyDescent="0.2">
      <c r="A1" s="405" t="s">
        <v>220</v>
      </c>
      <c r="B1" s="405"/>
      <c r="C1" s="405"/>
      <c r="D1" s="405"/>
      <c r="E1" s="389"/>
      <c r="F1" s="389"/>
    </row>
    <row r="2" spans="1:11" ht="5.25" customHeight="1" x14ac:dyDescent="0.2"/>
    <row r="3" spans="1:11" x14ac:dyDescent="0.2">
      <c r="A3" s="113" t="s">
        <v>44</v>
      </c>
      <c r="B3" s="114"/>
      <c r="C3" s="115">
        <v>2011</v>
      </c>
      <c r="D3" s="116">
        <v>2012</v>
      </c>
      <c r="E3" s="116">
        <v>2013</v>
      </c>
      <c r="F3" s="116">
        <v>2014</v>
      </c>
      <c r="G3" s="116">
        <v>2015</v>
      </c>
      <c r="H3" s="116">
        <v>2016</v>
      </c>
      <c r="I3" s="116">
        <v>2017</v>
      </c>
      <c r="J3" s="116">
        <v>2018</v>
      </c>
      <c r="K3" s="116">
        <v>2019</v>
      </c>
    </row>
    <row r="4" spans="1:11" ht="13.5" customHeight="1" x14ac:dyDescent="0.2">
      <c r="A4" s="117" t="s">
        <v>207</v>
      </c>
      <c r="B4" s="117"/>
      <c r="C4" s="118"/>
      <c r="D4" s="119"/>
      <c r="E4" s="119"/>
      <c r="F4" s="119"/>
      <c r="G4" s="119"/>
      <c r="H4" s="119"/>
      <c r="I4" s="119"/>
      <c r="J4" s="119"/>
      <c r="K4" s="119"/>
    </row>
    <row r="5" spans="1:11" x14ac:dyDescent="0.2">
      <c r="A5" s="120" t="s">
        <v>29</v>
      </c>
      <c r="B5" s="114"/>
      <c r="C5" s="114"/>
      <c r="D5" s="114"/>
      <c r="E5" s="114"/>
      <c r="F5" s="114"/>
      <c r="G5" s="114"/>
      <c r="H5" s="114"/>
      <c r="I5" s="114"/>
      <c r="J5" s="114"/>
      <c r="K5" s="114"/>
    </row>
    <row r="6" spans="1:11" x14ac:dyDescent="0.2">
      <c r="A6" s="121" t="s">
        <v>19</v>
      </c>
      <c r="B6" s="46"/>
      <c r="C6" s="122">
        <v>14011</v>
      </c>
      <c r="D6" s="122">
        <v>14696</v>
      </c>
      <c r="E6" s="122">
        <v>13056</v>
      </c>
      <c r="F6" s="122">
        <v>14929</v>
      </c>
      <c r="G6" s="122">
        <v>13353</v>
      </c>
      <c r="H6" s="122">
        <v>8960</v>
      </c>
      <c r="I6" s="122">
        <v>11108</v>
      </c>
      <c r="J6" s="122">
        <v>11360</v>
      </c>
      <c r="K6" s="122">
        <v>9729</v>
      </c>
    </row>
    <row r="7" spans="1:11" x14ac:dyDescent="0.2">
      <c r="A7" s="371" t="s">
        <v>3</v>
      </c>
      <c r="B7" s="46"/>
      <c r="C7" s="122">
        <f t="shared" ref="C7:I7" si="0">C10*C11</f>
        <v>75864.599999999991</v>
      </c>
      <c r="D7" s="122">
        <f t="shared" si="0"/>
        <v>77655.5</v>
      </c>
      <c r="E7" s="122">
        <f t="shared" si="0"/>
        <v>67014.599999999991</v>
      </c>
      <c r="F7" s="122">
        <f t="shared" si="0"/>
        <v>74899.199999999997</v>
      </c>
      <c r="G7" s="122">
        <f t="shared" si="0"/>
        <v>68081</v>
      </c>
      <c r="H7" s="122">
        <f t="shared" si="0"/>
        <v>56937</v>
      </c>
      <c r="I7" s="122">
        <f t="shared" si="0"/>
        <v>46021</v>
      </c>
      <c r="J7" s="122">
        <f>J10*J11</f>
        <v>51398</v>
      </c>
      <c r="K7" s="122">
        <f>K10*K11</f>
        <v>46937</v>
      </c>
    </row>
    <row r="8" spans="1:11" x14ac:dyDescent="0.2">
      <c r="A8" s="404" t="s">
        <v>0</v>
      </c>
      <c r="B8" s="123" t="s">
        <v>5</v>
      </c>
      <c r="C8" s="124" t="s">
        <v>2</v>
      </c>
      <c r="D8" s="124">
        <v>3943</v>
      </c>
      <c r="E8" s="370">
        <f>ROUND(2222+656*2222/(2222+8108),)</f>
        <v>2363</v>
      </c>
      <c r="F8" s="124">
        <v>3308</v>
      </c>
      <c r="G8" s="124">
        <v>2300</v>
      </c>
      <c r="H8" s="124">
        <v>2279.461161292676</v>
      </c>
      <c r="I8" s="124">
        <v>2331.4466370341197</v>
      </c>
      <c r="J8" s="124">
        <v>3413</v>
      </c>
      <c r="K8" s="146">
        <v>1666.1614752557407</v>
      </c>
    </row>
    <row r="9" spans="1:11" x14ac:dyDescent="0.2">
      <c r="A9" s="404"/>
      <c r="B9" s="125" t="s">
        <v>6</v>
      </c>
      <c r="C9" s="124" t="s">
        <v>2</v>
      </c>
      <c r="D9" s="124">
        <v>8004</v>
      </c>
      <c r="E9" s="370">
        <f>ROUND(8108+656*8108/(2222+8108),)</f>
        <v>8623</v>
      </c>
      <c r="F9" s="124">
        <v>8395</v>
      </c>
      <c r="G9" s="124">
        <v>9138</v>
      </c>
      <c r="H9" s="124">
        <v>5708.5388387073253</v>
      </c>
      <c r="I9" s="124">
        <v>7108.5533629658803</v>
      </c>
      <c r="J9" s="124">
        <v>6181</v>
      </c>
      <c r="K9" s="146">
        <v>6148.8385247442593</v>
      </c>
    </row>
    <row r="10" spans="1:11" x14ac:dyDescent="0.2">
      <c r="A10" s="404"/>
      <c r="B10" s="126" t="s">
        <v>1</v>
      </c>
      <c r="C10" s="122">
        <v>12042</v>
      </c>
      <c r="D10" s="122">
        <v>11947</v>
      </c>
      <c r="E10" s="122">
        <v>10986</v>
      </c>
      <c r="F10" s="122">
        <v>11703</v>
      </c>
      <c r="G10" s="122">
        <v>11438</v>
      </c>
      <c r="H10" s="122">
        <v>7988</v>
      </c>
      <c r="I10" s="122">
        <v>9440</v>
      </c>
      <c r="J10" s="122">
        <v>9594</v>
      </c>
      <c r="K10" s="122">
        <v>7815</v>
      </c>
    </row>
    <row r="11" spans="1:11" x14ac:dyDescent="0.2">
      <c r="A11" s="127" t="s">
        <v>50</v>
      </c>
      <c r="B11" s="122"/>
      <c r="C11" s="128">
        <v>6.3</v>
      </c>
      <c r="D11" s="128">
        <v>6.5</v>
      </c>
      <c r="E11" s="128">
        <v>6.1</v>
      </c>
      <c r="F11" s="128">
        <v>6.4</v>
      </c>
      <c r="G11" s="128">
        <f>68081/G10</f>
        <v>5.9521769540129394</v>
      </c>
      <c r="H11" s="128">
        <v>7.1278167250876319</v>
      </c>
      <c r="I11" s="128">
        <v>4.8751059322033896</v>
      </c>
      <c r="J11" s="128">
        <v>5.3573066499895772</v>
      </c>
      <c r="K11" s="183">
        <v>6.0060140754958411</v>
      </c>
    </row>
    <row r="12" spans="1:11" ht="13.5" customHeight="1" x14ac:dyDescent="0.2">
      <c r="A12" s="129" t="s">
        <v>163</v>
      </c>
      <c r="B12" s="129"/>
      <c r="C12" s="130"/>
      <c r="D12" s="130"/>
      <c r="E12" s="130"/>
      <c r="F12" s="130"/>
      <c r="G12" s="130"/>
      <c r="H12" s="130"/>
      <c r="I12" s="130"/>
      <c r="J12" s="130"/>
      <c r="K12" s="130"/>
    </row>
    <row r="13" spans="1:11" x14ac:dyDescent="0.2">
      <c r="A13" s="121" t="s">
        <v>19</v>
      </c>
      <c r="B13" s="46"/>
      <c r="C13" s="122">
        <v>1776</v>
      </c>
      <c r="D13" s="122">
        <v>1783</v>
      </c>
      <c r="E13" s="122">
        <v>1479</v>
      </c>
      <c r="F13" s="122">
        <v>1829</v>
      </c>
      <c r="G13" s="122">
        <v>1390</v>
      </c>
      <c r="H13" s="122">
        <v>1093</v>
      </c>
      <c r="I13" s="122">
        <v>1836</v>
      </c>
      <c r="J13" s="122">
        <v>1495</v>
      </c>
      <c r="K13" s="122">
        <v>1341</v>
      </c>
    </row>
    <row r="14" spans="1:11" x14ac:dyDescent="0.2">
      <c r="A14" s="371" t="s">
        <v>3</v>
      </c>
      <c r="B14" s="46"/>
      <c r="C14" s="122">
        <f t="shared" ref="C14:I14" si="1">C17*C18</f>
        <v>5122</v>
      </c>
      <c r="D14" s="122">
        <f t="shared" si="1"/>
        <v>3708</v>
      </c>
      <c r="E14" s="122">
        <f t="shared" si="1"/>
        <v>3805.5</v>
      </c>
      <c r="F14" s="122">
        <f t="shared" si="1"/>
        <v>3995.2000000000003</v>
      </c>
      <c r="G14" s="122">
        <f t="shared" si="1"/>
        <v>3891</v>
      </c>
      <c r="H14" s="122">
        <f t="shared" si="1"/>
        <v>3448.9999999999995</v>
      </c>
      <c r="I14" s="122">
        <f t="shared" si="1"/>
        <v>4537</v>
      </c>
      <c r="J14" s="122">
        <f>J17*J18</f>
        <v>4311</v>
      </c>
      <c r="K14" s="122">
        <f>K17*K18</f>
        <v>3645.0000000000005</v>
      </c>
    </row>
    <row r="15" spans="1:11" x14ac:dyDescent="0.2">
      <c r="A15" s="404" t="s">
        <v>0</v>
      </c>
      <c r="B15" s="123" t="s">
        <v>5</v>
      </c>
      <c r="C15" s="124" t="s">
        <v>2</v>
      </c>
      <c r="D15" s="124">
        <v>364</v>
      </c>
      <c r="E15" s="370">
        <f>ROUND(201+57*201/(201+627),)</f>
        <v>215</v>
      </c>
      <c r="F15" s="124">
        <v>297</v>
      </c>
      <c r="G15" s="124">
        <v>283</v>
      </c>
      <c r="H15" s="124">
        <v>215.71367521367523</v>
      </c>
      <c r="I15" s="124">
        <v>598.91146106165922</v>
      </c>
      <c r="J15" s="124">
        <v>314</v>
      </c>
      <c r="K15" s="146">
        <v>180.14999394436268</v>
      </c>
    </row>
    <row r="16" spans="1:11" x14ac:dyDescent="0.2">
      <c r="A16" s="404"/>
      <c r="B16" s="125" t="s">
        <v>6</v>
      </c>
      <c r="C16" s="124" t="s">
        <v>2</v>
      </c>
      <c r="D16" s="124">
        <v>563</v>
      </c>
      <c r="E16" s="370">
        <f>ROUND(627+57*627/(201+627),)</f>
        <v>670</v>
      </c>
      <c r="F16" s="124">
        <v>611</v>
      </c>
      <c r="G16" s="124">
        <v>1265</v>
      </c>
      <c r="H16" s="124">
        <v>543.28632478632471</v>
      </c>
      <c r="I16" s="124">
        <v>930.08853893834078</v>
      </c>
      <c r="J16" s="124">
        <v>598</v>
      </c>
      <c r="K16" s="146">
        <v>660.85000605563732</v>
      </c>
    </row>
    <row r="17" spans="1:11" x14ac:dyDescent="0.2">
      <c r="A17" s="404"/>
      <c r="B17" s="126" t="s">
        <v>1</v>
      </c>
      <c r="C17" s="122">
        <v>985</v>
      </c>
      <c r="D17" s="122">
        <v>927</v>
      </c>
      <c r="E17" s="122">
        <v>885</v>
      </c>
      <c r="F17" s="122">
        <v>908</v>
      </c>
      <c r="G17" s="122">
        <f>G15+G16</f>
        <v>1548</v>
      </c>
      <c r="H17" s="122">
        <v>759</v>
      </c>
      <c r="I17" s="122">
        <v>1529</v>
      </c>
      <c r="J17" s="122">
        <v>912</v>
      </c>
      <c r="K17" s="122">
        <v>841</v>
      </c>
    </row>
    <row r="18" spans="1:11" x14ac:dyDescent="0.2">
      <c r="A18" s="131" t="s">
        <v>50</v>
      </c>
      <c r="B18" s="122"/>
      <c r="C18" s="128">
        <v>5.2</v>
      </c>
      <c r="D18" s="128">
        <v>4</v>
      </c>
      <c r="E18" s="128">
        <v>4.3</v>
      </c>
      <c r="F18" s="128">
        <v>4.4000000000000004</v>
      </c>
      <c r="G18" s="128">
        <f>3891/G17</f>
        <v>2.5135658914728682</v>
      </c>
      <c r="H18" s="128">
        <v>4.5441370223978916</v>
      </c>
      <c r="I18" s="128">
        <v>2.9672988881621976</v>
      </c>
      <c r="J18" s="128">
        <v>4.7269736842105265</v>
      </c>
      <c r="K18" s="183">
        <v>4.3341260404280622</v>
      </c>
    </row>
    <row r="19" spans="1:11" x14ac:dyDescent="0.2">
      <c r="A19" s="129" t="s">
        <v>35</v>
      </c>
      <c r="B19" s="129"/>
      <c r="C19" s="130"/>
      <c r="D19" s="130"/>
      <c r="E19" s="130"/>
      <c r="F19" s="130"/>
      <c r="G19" s="130"/>
      <c r="H19" s="130"/>
      <c r="I19" s="130"/>
      <c r="J19" s="130"/>
      <c r="K19" s="130"/>
    </row>
    <row r="20" spans="1:11" x14ac:dyDescent="0.2">
      <c r="A20" s="121" t="s">
        <v>164</v>
      </c>
      <c r="B20" s="132"/>
      <c r="C20" s="122">
        <v>21738</v>
      </c>
      <c r="D20" s="122">
        <v>17805</v>
      </c>
      <c r="E20" s="122">
        <v>21329</v>
      </c>
      <c r="F20" s="122">
        <v>16077</v>
      </c>
      <c r="G20" s="122">
        <v>17000</v>
      </c>
      <c r="H20" s="122">
        <v>18412</v>
      </c>
      <c r="I20" s="122" t="s">
        <v>2</v>
      </c>
      <c r="J20" s="122">
        <v>17502</v>
      </c>
      <c r="K20" s="122">
        <v>23335</v>
      </c>
    </row>
    <row r="21" spans="1:11" x14ac:dyDescent="0.2">
      <c r="A21" s="404" t="s">
        <v>0</v>
      </c>
      <c r="B21" s="123" t="s">
        <v>5</v>
      </c>
      <c r="C21" s="133" t="s">
        <v>2</v>
      </c>
      <c r="D21" s="133" t="s">
        <v>2</v>
      </c>
      <c r="E21" s="133" t="s">
        <v>2</v>
      </c>
      <c r="F21" s="133" t="s">
        <v>2</v>
      </c>
      <c r="G21" s="133" t="s">
        <v>2</v>
      </c>
      <c r="H21" s="133" t="s">
        <v>2</v>
      </c>
      <c r="I21" s="133" t="s">
        <v>2</v>
      </c>
      <c r="J21" s="133" t="s">
        <v>2</v>
      </c>
      <c r="K21" s="38" t="s">
        <v>2</v>
      </c>
    </row>
    <row r="22" spans="1:11" x14ac:dyDescent="0.2">
      <c r="A22" s="404"/>
      <c r="B22" s="125" t="s">
        <v>6</v>
      </c>
      <c r="C22" s="134" t="s">
        <v>2</v>
      </c>
      <c r="D22" s="134" t="s">
        <v>2</v>
      </c>
      <c r="E22" s="134" t="s">
        <v>2</v>
      </c>
      <c r="F22" s="134" t="s">
        <v>2</v>
      </c>
      <c r="G22" s="134" t="s">
        <v>2</v>
      </c>
      <c r="H22" s="134" t="s">
        <v>2</v>
      </c>
      <c r="I22" s="134" t="s">
        <v>2</v>
      </c>
      <c r="J22" s="134" t="s">
        <v>2</v>
      </c>
      <c r="K22" s="38" t="s">
        <v>2</v>
      </c>
    </row>
    <row r="23" spans="1:11" x14ac:dyDescent="0.2">
      <c r="A23" s="404"/>
      <c r="B23" s="126" t="s">
        <v>1</v>
      </c>
      <c r="C23" s="122">
        <v>21738</v>
      </c>
      <c r="D23" s="122">
        <v>17805</v>
      </c>
      <c r="E23" s="122">
        <v>21329</v>
      </c>
      <c r="F23" s="122">
        <v>16077</v>
      </c>
      <c r="G23" s="122">
        <v>17000</v>
      </c>
      <c r="H23" s="122">
        <v>18412</v>
      </c>
      <c r="I23" s="122" t="s">
        <v>2</v>
      </c>
      <c r="J23" s="122">
        <v>17502</v>
      </c>
      <c r="K23" s="122">
        <v>23335</v>
      </c>
    </row>
    <row r="24" spans="1:11" x14ac:dyDescent="0.2">
      <c r="A24" s="127" t="s">
        <v>50</v>
      </c>
      <c r="B24" s="135"/>
      <c r="C24" s="136" t="s">
        <v>2</v>
      </c>
      <c r="D24" s="136" t="s">
        <v>2</v>
      </c>
      <c r="E24" s="136" t="s">
        <v>2</v>
      </c>
      <c r="F24" s="136" t="s">
        <v>2</v>
      </c>
      <c r="G24" s="136" t="s">
        <v>2</v>
      </c>
      <c r="H24" s="136" t="s">
        <v>2</v>
      </c>
      <c r="I24" s="136" t="s">
        <v>2</v>
      </c>
      <c r="J24" s="136" t="s">
        <v>2</v>
      </c>
      <c r="K24" s="38" t="s">
        <v>2</v>
      </c>
    </row>
    <row r="25" spans="1:11" ht="15.75" customHeight="1" x14ac:dyDescent="0.2">
      <c r="A25" s="137" t="s">
        <v>40</v>
      </c>
      <c r="B25" s="137"/>
      <c r="C25" s="138"/>
      <c r="D25" s="138"/>
      <c r="E25" s="138"/>
      <c r="F25" s="138"/>
      <c r="G25" s="138"/>
      <c r="H25" s="138"/>
      <c r="I25" s="138"/>
      <c r="J25" s="138"/>
      <c r="K25" s="130"/>
    </row>
    <row r="26" spans="1:11" x14ac:dyDescent="0.2">
      <c r="A26" s="120" t="s">
        <v>29</v>
      </c>
      <c r="B26" s="114"/>
      <c r="C26" s="130"/>
      <c r="D26" s="130"/>
      <c r="E26" s="130"/>
      <c r="F26" s="130"/>
      <c r="G26" s="130"/>
      <c r="H26" s="130"/>
      <c r="I26" s="130"/>
      <c r="J26" s="130"/>
      <c r="K26" s="130"/>
    </row>
    <row r="27" spans="1:11" x14ac:dyDescent="0.2">
      <c r="A27" s="121" t="s">
        <v>19</v>
      </c>
      <c r="B27" s="46"/>
      <c r="C27" s="139">
        <v>265</v>
      </c>
      <c r="D27" s="139">
        <v>289</v>
      </c>
      <c r="E27" s="139">
        <v>208</v>
      </c>
      <c r="F27" s="139">
        <v>452</v>
      </c>
      <c r="G27" s="139">
        <v>464</v>
      </c>
      <c r="H27" s="139">
        <v>334</v>
      </c>
      <c r="I27" s="139">
        <v>275</v>
      </c>
      <c r="J27" s="139">
        <v>681</v>
      </c>
      <c r="K27" s="122">
        <v>485</v>
      </c>
    </row>
    <row r="28" spans="1:11" x14ac:dyDescent="0.2">
      <c r="A28" s="371" t="s">
        <v>3</v>
      </c>
      <c r="B28" s="46"/>
      <c r="C28" s="122">
        <f t="shared" ref="C28:I28" si="2">C31*C32</f>
        <v>4503</v>
      </c>
      <c r="D28" s="122">
        <f t="shared" si="2"/>
        <v>6007.5</v>
      </c>
      <c r="E28" s="122">
        <f t="shared" si="2"/>
        <v>4039.7</v>
      </c>
      <c r="F28" s="122">
        <f t="shared" si="2"/>
        <v>5393.8</v>
      </c>
      <c r="G28" s="122">
        <f t="shared" si="2"/>
        <v>4262</v>
      </c>
      <c r="H28" s="122">
        <f t="shared" si="2"/>
        <v>5343</v>
      </c>
      <c r="I28" s="122">
        <f t="shared" si="2"/>
        <v>3023</v>
      </c>
      <c r="J28" s="122">
        <f>J31*J32</f>
        <v>3813.0000000000005</v>
      </c>
      <c r="K28" s="122">
        <f>K31*K32</f>
        <v>2745</v>
      </c>
    </row>
    <row r="29" spans="1:11" x14ac:dyDescent="0.2">
      <c r="A29" s="404" t="s">
        <v>0</v>
      </c>
      <c r="B29" s="123" t="s">
        <v>5</v>
      </c>
      <c r="C29" s="140" t="s">
        <v>2</v>
      </c>
      <c r="D29" s="140">
        <v>97</v>
      </c>
      <c r="E29" s="140">
        <v>96</v>
      </c>
      <c r="F29" s="140">
        <v>121</v>
      </c>
      <c r="G29" s="140">
        <v>178</v>
      </c>
      <c r="H29" s="140">
        <v>179</v>
      </c>
      <c r="I29" s="140">
        <v>152</v>
      </c>
      <c r="J29" s="140">
        <v>276</v>
      </c>
      <c r="K29" s="29">
        <v>297</v>
      </c>
    </row>
    <row r="30" spans="1:11" x14ac:dyDescent="0.2">
      <c r="A30" s="404"/>
      <c r="B30" s="125" t="s">
        <v>6</v>
      </c>
      <c r="C30" s="140" t="s">
        <v>2</v>
      </c>
      <c r="D30" s="140">
        <v>170</v>
      </c>
      <c r="E30" s="140">
        <v>107</v>
      </c>
      <c r="F30" s="140">
        <v>241</v>
      </c>
      <c r="G30" s="140">
        <v>212</v>
      </c>
      <c r="H30" s="140">
        <v>176</v>
      </c>
      <c r="I30" s="140">
        <v>113</v>
      </c>
      <c r="J30" s="140">
        <v>334</v>
      </c>
      <c r="K30" s="29">
        <v>185</v>
      </c>
    </row>
    <row r="31" spans="1:11" x14ac:dyDescent="0.2">
      <c r="A31" s="404"/>
      <c r="B31" s="126" t="s">
        <v>1</v>
      </c>
      <c r="C31" s="139">
        <v>237</v>
      </c>
      <c r="D31" s="139">
        <v>267</v>
      </c>
      <c r="E31" s="139">
        <v>203</v>
      </c>
      <c r="F31" s="139">
        <v>362</v>
      </c>
      <c r="G31" s="139">
        <v>390</v>
      </c>
      <c r="H31" s="139">
        <v>355</v>
      </c>
      <c r="I31" s="139">
        <v>265</v>
      </c>
      <c r="J31" s="139">
        <v>610</v>
      </c>
      <c r="K31" s="122">
        <v>482</v>
      </c>
    </row>
    <row r="32" spans="1:11" x14ac:dyDescent="0.2">
      <c r="A32" s="131" t="s">
        <v>50</v>
      </c>
      <c r="B32" s="122"/>
      <c r="C32" s="141">
        <v>19</v>
      </c>
      <c r="D32" s="141">
        <v>22.5</v>
      </c>
      <c r="E32" s="141">
        <v>19.899999999999999</v>
      </c>
      <c r="F32" s="141">
        <v>14.9</v>
      </c>
      <c r="G32" s="141">
        <f>4262/390</f>
        <v>10.928205128205128</v>
      </c>
      <c r="H32" s="141">
        <v>15.050704225352113</v>
      </c>
      <c r="I32" s="141">
        <v>11.407547169811322</v>
      </c>
      <c r="J32" s="141">
        <f>'[2]F 3.3-5 VParis CASVP ext'!$H$49/'[2]F 3.3-5 VParis CASVP ext'!$K$49</f>
        <v>6.250819672131148</v>
      </c>
      <c r="K32" s="183">
        <v>5.695020746887967</v>
      </c>
    </row>
    <row r="33" spans="1:11" x14ac:dyDescent="0.2">
      <c r="A33" s="129" t="s">
        <v>165</v>
      </c>
      <c r="B33" s="129"/>
      <c r="C33" s="130"/>
      <c r="D33" s="130"/>
      <c r="E33" s="130"/>
      <c r="F33" s="130"/>
      <c r="G33" s="130"/>
      <c r="H33" s="130"/>
      <c r="I33" s="130"/>
      <c r="J33" s="130"/>
      <c r="K33" s="130"/>
    </row>
    <row r="34" spans="1:11" x14ac:dyDescent="0.2">
      <c r="A34" s="121" t="s">
        <v>19</v>
      </c>
      <c r="B34" s="46"/>
      <c r="C34" s="139">
        <v>5</v>
      </c>
      <c r="D34" s="139">
        <v>3</v>
      </c>
      <c r="E34" s="139">
        <v>4</v>
      </c>
      <c r="F34" s="139">
        <v>4</v>
      </c>
      <c r="G34" s="139">
        <v>2</v>
      </c>
      <c r="H34" s="139">
        <v>1</v>
      </c>
      <c r="I34" s="139">
        <v>2</v>
      </c>
      <c r="J34" s="139">
        <v>1</v>
      </c>
      <c r="K34" s="122">
        <v>0</v>
      </c>
    </row>
    <row r="35" spans="1:11" x14ac:dyDescent="0.2">
      <c r="A35" s="371" t="s">
        <v>3</v>
      </c>
      <c r="B35" s="46"/>
      <c r="C35" s="122">
        <f t="shared" ref="C35:I35" si="3">C38*C39</f>
        <v>18</v>
      </c>
      <c r="D35" s="122">
        <f t="shared" si="3"/>
        <v>20.100000000000001</v>
      </c>
      <c r="E35" s="122">
        <f t="shared" si="3"/>
        <v>24</v>
      </c>
      <c r="F35" s="122">
        <f t="shared" si="3"/>
        <v>36</v>
      </c>
      <c r="G35" s="122">
        <f t="shared" si="3"/>
        <v>9</v>
      </c>
      <c r="H35" s="122">
        <f t="shared" si="3"/>
        <v>20</v>
      </c>
      <c r="I35" s="122">
        <f t="shared" si="3"/>
        <v>9</v>
      </c>
      <c r="J35" s="122">
        <f>J38*J39</f>
        <v>8</v>
      </c>
      <c r="K35" s="122">
        <f>K38*K39</f>
        <v>0</v>
      </c>
    </row>
    <row r="36" spans="1:11" x14ac:dyDescent="0.2">
      <c r="A36" s="404" t="s">
        <v>0</v>
      </c>
      <c r="B36" s="123" t="s">
        <v>5</v>
      </c>
      <c r="C36" s="140">
        <v>0</v>
      </c>
      <c r="D36" s="140">
        <v>1</v>
      </c>
      <c r="E36" s="140">
        <v>1</v>
      </c>
      <c r="F36" s="140">
        <v>0</v>
      </c>
      <c r="G36" s="140">
        <v>1</v>
      </c>
      <c r="H36" s="140">
        <v>1</v>
      </c>
      <c r="I36" s="140">
        <v>1</v>
      </c>
      <c r="J36" s="140">
        <v>0</v>
      </c>
      <c r="K36" s="29">
        <v>0</v>
      </c>
    </row>
    <row r="37" spans="1:11" x14ac:dyDescent="0.2">
      <c r="A37" s="404"/>
      <c r="B37" s="125" t="s">
        <v>6</v>
      </c>
      <c r="C37" s="140">
        <v>1</v>
      </c>
      <c r="D37" s="140">
        <v>2</v>
      </c>
      <c r="E37" s="140">
        <v>2</v>
      </c>
      <c r="F37" s="140">
        <v>3</v>
      </c>
      <c r="G37" s="140">
        <v>0</v>
      </c>
      <c r="H37" s="140">
        <v>0</v>
      </c>
      <c r="I37" s="140">
        <v>0</v>
      </c>
      <c r="J37" s="140">
        <v>1</v>
      </c>
      <c r="K37" s="29">
        <v>0</v>
      </c>
    </row>
    <row r="38" spans="1:11" x14ac:dyDescent="0.2">
      <c r="A38" s="404"/>
      <c r="B38" s="126" t="s">
        <v>1</v>
      </c>
      <c r="C38" s="139">
        <v>1</v>
      </c>
      <c r="D38" s="139">
        <v>3</v>
      </c>
      <c r="E38" s="139">
        <v>3</v>
      </c>
      <c r="F38" s="139">
        <v>3</v>
      </c>
      <c r="G38" s="139">
        <v>1</v>
      </c>
      <c r="H38" s="139">
        <v>1</v>
      </c>
      <c r="I38" s="139">
        <v>1</v>
      </c>
      <c r="J38" s="139">
        <v>1</v>
      </c>
      <c r="K38" s="122">
        <v>0</v>
      </c>
    </row>
    <row r="39" spans="1:11" x14ac:dyDescent="0.2">
      <c r="A39" s="131" t="s">
        <v>50</v>
      </c>
      <c r="B39" s="122"/>
      <c r="C39" s="142">
        <v>18</v>
      </c>
      <c r="D39" s="142">
        <v>6.7</v>
      </c>
      <c r="E39" s="142">
        <v>8</v>
      </c>
      <c r="F39" s="142">
        <v>12</v>
      </c>
      <c r="G39" s="142">
        <f>9/1</f>
        <v>9</v>
      </c>
      <c r="H39" s="142">
        <v>20</v>
      </c>
      <c r="I39" s="142">
        <v>9</v>
      </c>
      <c r="J39" s="142">
        <v>8</v>
      </c>
      <c r="K39" s="29">
        <v>0</v>
      </c>
    </row>
    <row r="40" spans="1:11" x14ac:dyDescent="0.2">
      <c r="A40" s="129" t="s">
        <v>36</v>
      </c>
      <c r="B40" s="129"/>
      <c r="C40" s="114"/>
      <c r="D40" s="114"/>
      <c r="E40" s="114"/>
      <c r="F40" s="114"/>
      <c r="G40" s="114"/>
      <c r="H40" s="114"/>
      <c r="I40" s="114"/>
      <c r="J40" s="114"/>
      <c r="K40" s="130"/>
    </row>
    <row r="41" spans="1:11" x14ac:dyDescent="0.2">
      <c r="A41" s="121" t="s">
        <v>19</v>
      </c>
      <c r="B41" s="46"/>
      <c r="C41" s="139">
        <v>381</v>
      </c>
      <c r="D41" s="139">
        <v>428</v>
      </c>
      <c r="E41" s="139">
        <v>345</v>
      </c>
      <c r="F41" s="139">
        <v>526</v>
      </c>
      <c r="G41" s="139">
        <v>483</v>
      </c>
      <c r="H41" s="139">
        <v>305</v>
      </c>
      <c r="I41" s="139">
        <v>230</v>
      </c>
      <c r="J41" s="139">
        <v>260</v>
      </c>
      <c r="K41" s="122">
        <v>297</v>
      </c>
    </row>
    <row r="42" spans="1:11" x14ac:dyDescent="0.2">
      <c r="A42" s="371" t="s">
        <v>3</v>
      </c>
      <c r="B42" s="46"/>
      <c r="C42" s="122">
        <f t="shared" ref="C42:I42" si="4">C45*C46</f>
        <v>2553</v>
      </c>
      <c r="D42" s="122">
        <f t="shared" si="4"/>
        <v>3242.2</v>
      </c>
      <c r="E42" s="122">
        <f t="shared" si="4"/>
        <v>2597.4</v>
      </c>
      <c r="F42" s="122">
        <f t="shared" si="4"/>
        <v>3334.4</v>
      </c>
      <c r="G42" s="122">
        <f t="shared" si="4"/>
        <v>3945.9999999999995</v>
      </c>
      <c r="H42" s="122">
        <f t="shared" si="4"/>
        <v>2779</v>
      </c>
      <c r="I42" s="122">
        <f t="shared" si="4"/>
        <v>1532</v>
      </c>
      <c r="J42" s="122">
        <f>J45*J46</f>
        <v>2201</v>
      </c>
      <c r="K42" s="122">
        <f>K45*K46</f>
        <v>1425</v>
      </c>
    </row>
    <row r="43" spans="1:11" x14ac:dyDescent="0.2">
      <c r="A43" s="404" t="s">
        <v>0</v>
      </c>
      <c r="B43" s="123" t="s">
        <v>5</v>
      </c>
      <c r="C43" s="140">
        <v>104</v>
      </c>
      <c r="D43" s="140">
        <v>93</v>
      </c>
      <c r="E43" s="140">
        <v>57</v>
      </c>
      <c r="F43" s="140">
        <v>47</v>
      </c>
      <c r="G43" s="140">
        <v>126</v>
      </c>
      <c r="H43" s="140">
        <v>118</v>
      </c>
      <c r="I43" s="140">
        <v>21</v>
      </c>
      <c r="J43" s="140">
        <v>47</v>
      </c>
      <c r="K43" s="29">
        <v>27</v>
      </c>
    </row>
    <row r="44" spans="1:11" x14ac:dyDescent="0.2">
      <c r="A44" s="404"/>
      <c r="B44" s="125" t="s">
        <v>6</v>
      </c>
      <c r="C44" s="140">
        <v>266</v>
      </c>
      <c r="D44" s="140">
        <v>284</v>
      </c>
      <c r="E44" s="140">
        <v>276</v>
      </c>
      <c r="F44" s="140">
        <v>474</v>
      </c>
      <c r="G44" s="140">
        <v>348</v>
      </c>
      <c r="H44" s="140">
        <v>181</v>
      </c>
      <c r="I44" s="140">
        <v>191</v>
      </c>
      <c r="J44" s="140">
        <v>206</v>
      </c>
      <c r="K44" s="29">
        <v>255</v>
      </c>
    </row>
    <row r="45" spans="1:11" x14ac:dyDescent="0.2">
      <c r="A45" s="404"/>
      <c r="B45" s="126" t="s">
        <v>1</v>
      </c>
      <c r="C45" s="139">
        <v>370</v>
      </c>
      <c r="D45" s="139">
        <v>377</v>
      </c>
      <c r="E45" s="139">
        <v>333</v>
      </c>
      <c r="F45" s="139">
        <v>521</v>
      </c>
      <c r="G45" s="139">
        <v>474</v>
      </c>
      <c r="H45" s="139">
        <v>299</v>
      </c>
      <c r="I45" s="139">
        <v>212</v>
      </c>
      <c r="J45" s="139">
        <v>253</v>
      </c>
      <c r="K45" s="122">
        <v>282</v>
      </c>
    </row>
    <row r="46" spans="1:11" x14ac:dyDescent="0.2">
      <c r="A46" s="131" t="s">
        <v>50</v>
      </c>
      <c r="B46" s="122"/>
      <c r="C46" s="142">
        <v>6.9</v>
      </c>
      <c r="D46" s="142">
        <v>8.6</v>
      </c>
      <c r="E46" s="142">
        <v>7.8</v>
      </c>
      <c r="F46" s="142">
        <v>6.4</v>
      </c>
      <c r="G46" s="142">
        <f>3946/474</f>
        <v>8.3248945147679319</v>
      </c>
      <c r="H46" s="142">
        <v>9.2943143812709028</v>
      </c>
      <c r="I46" s="142">
        <v>7.2264150943396226</v>
      </c>
      <c r="J46" s="142">
        <v>8.6996047430830039</v>
      </c>
      <c r="K46" s="183">
        <v>5.0531914893617023</v>
      </c>
    </row>
    <row r="47" spans="1:11" x14ac:dyDescent="0.2">
      <c r="A47" s="129" t="s">
        <v>35</v>
      </c>
      <c r="B47" s="129"/>
      <c r="C47" s="130"/>
      <c r="D47" s="130"/>
      <c r="E47" s="130"/>
      <c r="F47" s="130"/>
      <c r="G47" s="130"/>
      <c r="H47" s="130"/>
      <c r="I47" s="130"/>
      <c r="J47" s="130"/>
      <c r="K47" s="130"/>
    </row>
    <row r="48" spans="1:11" x14ac:dyDescent="0.2">
      <c r="A48" s="121" t="s">
        <v>19</v>
      </c>
      <c r="B48" s="132"/>
      <c r="C48" s="122">
        <v>933</v>
      </c>
      <c r="D48" s="122">
        <v>811</v>
      </c>
      <c r="E48" s="122">
        <v>777</v>
      </c>
      <c r="F48" s="122">
        <v>1051</v>
      </c>
      <c r="G48" s="122">
        <f>1007</f>
        <v>1007</v>
      </c>
      <c r="H48" s="122">
        <v>1338</v>
      </c>
      <c r="I48" s="122">
        <v>977</v>
      </c>
      <c r="J48" s="122">
        <v>1586</v>
      </c>
      <c r="K48" s="122">
        <v>1554</v>
      </c>
    </row>
    <row r="49" spans="1:14" x14ac:dyDescent="0.2">
      <c r="A49" s="404" t="s">
        <v>0</v>
      </c>
      <c r="B49" s="123" t="s">
        <v>5</v>
      </c>
      <c r="C49" s="124">
        <v>404</v>
      </c>
      <c r="D49" s="124">
        <v>282</v>
      </c>
      <c r="E49" s="124">
        <v>405</v>
      </c>
      <c r="F49" s="124">
        <v>358</v>
      </c>
      <c r="G49" s="124">
        <v>564</v>
      </c>
      <c r="H49" s="124">
        <v>649</v>
      </c>
      <c r="I49" s="124">
        <v>445</v>
      </c>
      <c r="J49" s="124">
        <v>953</v>
      </c>
      <c r="K49" s="29">
        <v>756</v>
      </c>
    </row>
    <row r="50" spans="1:14" x14ac:dyDescent="0.2">
      <c r="A50" s="404"/>
      <c r="B50" s="125" t="s">
        <v>6</v>
      </c>
      <c r="C50" s="124">
        <v>720</v>
      </c>
      <c r="D50" s="124">
        <v>556</v>
      </c>
      <c r="E50" s="124">
        <v>501</v>
      </c>
      <c r="F50" s="124">
        <v>754</v>
      </c>
      <c r="G50" s="124">
        <v>592</v>
      </c>
      <c r="H50" s="124">
        <v>691</v>
      </c>
      <c r="I50" s="124">
        <v>532</v>
      </c>
      <c r="J50" s="124">
        <v>682</v>
      </c>
      <c r="K50" s="29">
        <v>821</v>
      </c>
    </row>
    <row r="51" spans="1:14" x14ac:dyDescent="0.2">
      <c r="A51" s="404"/>
      <c r="B51" s="126" t="s">
        <v>1</v>
      </c>
      <c r="C51" s="122">
        <v>1124</v>
      </c>
      <c r="D51" s="122">
        <v>838</v>
      </c>
      <c r="E51" s="122">
        <v>906</v>
      </c>
      <c r="F51" s="122">
        <v>1112</v>
      </c>
      <c r="G51" s="122">
        <v>1156</v>
      </c>
      <c r="H51" s="122">
        <v>1340</v>
      </c>
      <c r="I51" s="122">
        <v>977</v>
      </c>
      <c r="J51" s="122">
        <v>1635</v>
      </c>
      <c r="K51" s="122">
        <v>1577</v>
      </c>
    </row>
    <row r="52" spans="1:14" x14ac:dyDescent="0.2">
      <c r="A52" s="127" t="s">
        <v>50</v>
      </c>
      <c r="B52" s="143"/>
      <c r="C52" s="144">
        <v>4.4000000000000004</v>
      </c>
      <c r="D52" s="144">
        <v>6.8</v>
      </c>
      <c r="E52" s="144">
        <v>7.5</v>
      </c>
      <c r="F52" s="144">
        <v>6</v>
      </c>
      <c r="G52" s="144">
        <v>7.8771626297577857</v>
      </c>
      <c r="H52" s="144">
        <v>6.4970149253731346</v>
      </c>
      <c r="I52" s="144">
        <v>3.8024564994882293</v>
      </c>
      <c r="J52" s="144">
        <v>5.4660550458715598</v>
      </c>
      <c r="K52" s="292">
        <v>4.8947368421052628</v>
      </c>
    </row>
    <row r="53" spans="1:14" ht="23.25" customHeight="1" x14ac:dyDescent="0.2">
      <c r="A53" s="402" t="s">
        <v>41</v>
      </c>
      <c r="B53" s="403"/>
      <c r="C53" s="403"/>
      <c r="D53" s="403"/>
      <c r="E53" s="403"/>
      <c r="F53" s="403"/>
      <c r="G53" s="145"/>
      <c r="H53" s="145"/>
      <c r="I53" s="146"/>
      <c r="J53" s="147"/>
      <c r="K53" s="147"/>
      <c r="L53" s="148"/>
      <c r="M53" s="148"/>
      <c r="N53" s="148"/>
    </row>
    <row r="54" spans="1:14" x14ac:dyDescent="0.2">
      <c r="A54" s="140" t="s">
        <v>58</v>
      </c>
    </row>
    <row r="55" spans="1:14" x14ac:dyDescent="0.2">
      <c r="A55" s="140" t="s">
        <v>37</v>
      </c>
      <c r="C55" s="146"/>
      <c r="D55" s="146"/>
      <c r="E55" s="146"/>
      <c r="G55" s="149"/>
    </row>
    <row r="56" spans="1:14" x14ac:dyDescent="0.2">
      <c r="A56" s="140" t="s">
        <v>59</v>
      </c>
      <c r="G56" s="150"/>
    </row>
    <row r="59" spans="1:14" x14ac:dyDescent="0.2">
      <c r="A59" s="151" t="s">
        <v>63</v>
      </c>
    </row>
    <row r="60" spans="1:14" x14ac:dyDescent="0.2">
      <c r="A60" s="152" t="s">
        <v>61</v>
      </c>
      <c r="B60" s="152"/>
      <c r="C60" s="153">
        <f t="shared" ref="C60:K60" si="5">C6+C27+C13+C34+C41</f>
        <v>16438</v>
      </c>
      <c r="D60" s="153">
        <f t="shared" si="5"/>
        <v>17199</v>
      </c>
      <c r="E60" s="153">
        <f t="shared" si="5"/>
        <v>15092</v>
      </c>
      <c r="F60" s="153">
        <f t="shared" si="5"/>
        <v>17740</v>
      </c>
      <c r="G60" s="153">
        <f t="shared" si="5"/>
        <v>15692</v>
      </c>
      <c r="H60" s="153">
        <f t="shared" si="5"/>
        <v>10693</v>
      </c>
      <c r="I60" s="153">
        <f t="shared" si="5"/>
        <v>13451</v>
      </c>
      <c r="J60" s="153">
        <f t="shared" si="5"/>
        <v>13797</v>
      </c>
      <c r="K60" s="153">
        <f t="shared" si="5"/>
        <v>11852</v>
      </c>
      <c r="M60" s="369"/>
    </row>
    <row r="61" spans="1:14" x14ac:dyDescent="0.2">
      <c r="A61" s="152" t="s">
        <v>208</v>
      </c>
      <c r="B61" s="152"/>
      <c r="C61" s="153">
        <f t="shared" ref="C61:K61" si="6">C6+C27</f>
        <v>14276</v>
      </c>
      <c r="D61" s="153">
        <f t="shared" si="6"/>
        <v>14985</v>
      </c>
      <c r="E61" s="153">
        <f t="shared" si="6"/>
        <v>13264</v>
      </c>
      <c r="F61" s="153">
        <f t="shared" si="6"/>
        <v>15381</v>
      </c>
      <c r="G61" s="153">
        <f t="shared" si="6"/>
        <v>13817</v>
      </c>
      <c r="H61" s="153">
        <f t="shared" si="6"/>
        <v>9294</v>
      </c>
      <c r="I61" s="153">
        <f t="shared" si="6"/>
        <v>11383</v>
      </c>
      <c r="J61" s="153">
        <f t="shared" si="6"/>
        <v>12041</v>
      </c>
      <c r="K61" s="153">
        <f t="shared" si="6"/>
        <v>10214</v>
      </c>
      <c r="M61" s="369"/>
    </row>
    <row r="62" spans="1:14" x14ac:dyDescent="0.2">
      <c r="A62" s="152" t="s">
        <v>62</v>
      </c>
      <c r="B62" s="152"/>
      <c r="C62" s="153">
        <f t="shared" ref="C62:H62" si="7">C20+C48</f>
        <v>22671</v>
      </c>
      <c r="D62" s="153">
        <f t="shared" si="7"/>
        <v>18616</v>
      </c>
      <c r="E62" s="153">
        <f t="shared" si="7"/>
        <v>22106</v>
      </c>
      <c r="F62" s="153">
        <f t="shared" si="7"/>
        <v>17128</v>
      </c>
      <c r="G62" s="153">
        <f t="shared" si="7"/>
        <v>18007</v>
      </c>
      <c r="H62" s="153">
        <f t="shared" si="7"/>
        <v>19750</v>
      </c>
      <c r="I62" s="153"/>
      <c r="J62" s="153">
        <f>J20+J48</f>
        <v>19088</v>
      </c>
      <c r="K62" s="153">
        <f>K20+K48</f>
        <v>24889</v>
      </c>
    </row>
    <row r="63" spans="1:14" x14ac:dyDescent="0.2">
      <c r="A63" s="152"/>
      <c r="B63" s="152"/>
      <c r="C63" s="153"/>
      <c r="D63" s="153"/>
      <c r="E63" s="153"/>
      <c r="F63" s="153"/>
      <c r="G63" s="153"/>
      <c r="H63" s="153"/>
      <c r="I63" s="153"/>
      <c r="J63" s="153"/>
      <c r="K63" s="153"/>
    </row>
    <row r="64" spans="1:14" x14ac:dyDescent="0.2">
      <c r="A64" s="152" t="s">
        <v>209</v>
      </c>
      <c r="B64" s="152"/>
      <c r="C64" s="153">
        <f t="shared" ref="C64:J64" si="8">C7+C14+C28+C35+C42</f>
        <v>88060.599999999991</v>
      </c>
      <c r="D64" s="153">
        <f t="shared" si="8"/>
        <v>90633.3</v>
      </c>
      <c r="E64" s="153">
        <f t="shared" si="8"/>
        <v>77481.199999999983</v>
      </c>
      <c r="F64" s="153">
        <f t="shared" si="8"/>
        <v>87658.599999999991</v>
      </c>
      <c r="G64" s="153">
        <f t="shared" si="8"/>
        <v>80189</v>
      </c>
      <c r="H64" s="153">
        <f t="shared" si="8"/>
        <v>68528</v>
      </c>
      <c r="I64" s="153">
        <f t="shared" si="8"/>
        <v>55122</v>
      </c>
      <c r="J64" s="153">
        <f t="shared" si="8"/>
        <v>61731</v>
      </c>
      <c r="K64" s="153">
        <f>K7+K14+K28+K35+K42</f>
        <v>54752</v>
      </c>
    </row>
    <row r="65" spans="1:13" x14ac:dyDescent="0.2">
      <c r="A65" s="152"/>
      <c r="B65" s="152"/>
      <c r="C65" s="152"/>
      <c r="D65" s="152"/>
      <c r="E65" s="152"/>
      <c r="F65" s="152"/>
      <c r="G65" s="152"/>
      <c r="H65" s="152"/>
      <c r="I65" s="152"/>
      <c r="J65" s="152"/>
      <c r="K65" s="152"/>
    </row>
    <row r="66" spans="1:13" x14ac:dyDescent="0.2">
      <c r="A66" s="152" t="s">
        <v>64</v>
      </c>
      <c r="B66" s="152"/>
      <c r="C66" s="153">
        <f t="shared" ref="C66:K66" si="9">C10+C17+C31+C45</f>
        <v>13634</v>
      </c>
      <c r="D66" s="153">
        <f t="shared" si="9"/>
        <v>13518</v>
      </c>
      <c r="E66" s="153">
        <f t="shared" si="9"/>
        <v>12407</v>
      </c>
      <c r="F66" s="153">
        <f t="shared" si="9"/>
        <v>13494</v>
      </c>
      <c r="G66" s="153">
        <f t="shared" si="9"/>
        <v>13850</v>
      </c>
      <c r="H66" s="153">
        <f t="shared" si="9"/>
        <v>9401</v>
      </c>
      <c r="I66" s="153">
        <f t="shared" si="9"/>
        <v>11446</v>
      </c>
      <c r="J66" s="153">
        <f t="shared" si="9"/>
        <v>11369</v>
      </c>
      <c r="K66" s="153">
        <f t="shared" si="9"/>
        <v>9420</v>
      </c>
      <c r="M66" s="369"/>
    </row>
    <row r="67" spans="1:13" x14ac:dyDescent="0.2">
      <c r="A67" s="152" t="s">
        <v>65</v>
      </c>
      <c r="B67" s="152"/>
      <c r="C67" s="153">
        <f t="shared" ref="C67:H67" si="10">C23+C51</f>
        <v>22862</v>
      </c>
      <c r="D67" s="153">
        <f t="shared" si="10"/>
        <v>18643</v>
      </c>
      <c r="E67" s="153">
        <f t="shared" si="10"/>
        <v>22235</v>
      </c>
      <c r="F67" s="153">
        <f t="shared" si="10"/>
        <v>17189</v>
      </c>
      <c r="G67" s="153">
        <f t="shared" si="10"/>
        <v>18156</v>
      </c>
      <c r="H67" s="153">
        <f t="shared" si="10"/>
        <v>19752</v>
      </c>
      <c r="I67" s="153"/>
      <c r="J67" s="153">
        <f>J23+J51</f>
        <v>19137</v>
      </c>
      <c r="K67" s="153">
        <f>K23+K51</f>
        <v>24912</v>
      </c>
    </row>
    <row r="68" spans="1:13" x14ac:dyDescent="0.2">
      <c r="A68" s="151" t="s">
        <v>66</v>
      </c>
      <c r="B68" s="154"/>
      <c r="C68" s="155">
        <f t="shared" ref="C68:H68" si="11">C66+C67</f>
        <v>36496</v>
      </c>
      <c r="D68" s="155">
        <f t="shared" si="11"/>
        <v>32161</v>
      </c>
      <c r="E68" s="155">
        <f t="shared" si="11"/>
        <v>34642</v>
      </c>
      <c r="F68" s="155">
        <f t="shared" si="11"/>
        <v>30683</v>
      </c>
      <c r="G68" s="155">
        <f t="shared" si="11"/>
        <v>32006</v>
      </c>
      <c r="H68" s="155">
        <f t="shared" si="11"/>
        <v>29153</v>
      </c>
      <c r="I68" s="155"/>
      <c r="J68" s="155">
        <f t="shared" ref="J68:K68" si="12">J66+J67</f>
        <v>30506</v>
      </c>
      <c r="K68" s="155">
        <f t="shared" si="12"/>
        <v>34332</v>
      </c>
    </row>
    <row r="70" spans="1:13" x14ac:dyDescent="0.2">
      <c r="A70" s="152" t="s">
        <v>67</v>
      </c>
      <c r="C70" s="156">
        <f t="shared" ref="C70:H70" si="13">C67/C68</f>
        <v>0.62642481367821135</v>
      </c>
      <c r="D70" s="156">
        <f t="shared" si="13"/>
        <v>0.57967724884176486</v>
      </c>
      <c r="E70" s="156">
        <f t="shared" si="13"/>
        <v>0.64185093239420354</v>
      </c>
      <c r="F70" s="156">
        <f t="shared" si="13"/>
        <v>0.56021249551869112</v>
      </c>
      <c r="G70" s="156">
        <f t="shared" si="13"/>
        <v>0.56726863713053799</v>
      </c>
      <c r="H70" s="156">
        <f t="shared" si="13"/>
        <v>0.67752889925565118</v>
      </c>
      <c r="J70" s="156">
        <f>J67/J68</f>
        <v>0.62731921589195572</v>
      </c>
      <c r="K70" s="156">
        <f>K67/K68</f>
        <v>0.72562041244320163</v>
      </c>
    </row>
    <row r="74" spans="1:13" x14ac:dyDescent="0.2">
      <c r="A74" s="29" t="s">
        <v>210</v>
      </c>
      <c r="C74" s="183">
        <f t="shared" ref="C74:G74" si="14">C64/C66</f>
        <v>6.4588968754584117</v>
      </c>
      <c r="D74" s="183">
        <f t="shared" si="14"/>
        <v>6.7046382600976475</v>
      </c>
      <c r="E74" s="183">
        <f t="shared" si="14"/>
        <v>6.2449584911743354</v>
      </c>
      <c r="F74" s="183">
        <f t="shared" si="14"/>
        <v>6.4961167926485839</v>
      </c>
      <c r="G74" s="183">
        <f t="shared" si="14"/>
        <v>5.7898194945848376</v>
      </c>
      <c r="H74" s="183">
        <f t="shared" ref="H74:I74" si="15">H64/H66</f>
        <v>7.2894372939049035</v>
      </c>
      <c r="I74" s="183">
        <f t="shared" si="15"/>
        <v>4.8158308579416387</v>
      </c>
      <c r="J74" s="183">
        <f>J64/J66</f>
        <v>5.429765150848799</v>
      </c>
      <c r="K74" s="183">
        <f>K64/K66</f>
        <v>5.8123142250530782</v>
      </c>
    </row>
  </sheetData>
  <mergeCells count="9">
    <mergeCell ref="A53:F53"/>
    <mergeCell ref="A8:A10"/>
    <mergeCell ref="A15:A17"/>
    <mergeCell ref="A21:A23"/>
    <mergeCell ref="A1:F1"/>
    <mergeCell ref="A43:A45"/>
    <mergeCell ref="A49:A51"/>
    <mergeCell ref="A29:A31"/>
    <mergeCell ref="A36:A3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C000"/>
    <pageSetUpPr fitToPage="1"/>
  </sheetPr>
  <dimension ref="A1:V72"/>
  <sheetViews>
    <sheetView showGridLines="0" zoomScaleNormal="100" workbookViewId="0">
      <pane xSplit="2" ySplit="3" topLeftCell="C4" activePane="bottomRight" state="frozen"/>
      <selection pane="topRight" activeCell="C1" sqref="C1"/>
      <selection pane="bottomLeft" activeCell="A4" sqref="A4"/>
      <selection pane="bottomRight" activeCell="E68" sqref="E68"/>
    </sheetView>
  </sheetViews>
  <sheetFormatPr baseColWidth="10" defaultColWidth="11.42578125" defaultRowHeight="12.75" x14ac:dyDescent="0.2"/>
  <cols>
    <col min="1" max="1" width="23.85546875" style="44" customWidth="1"/>
    <col min="2" max="16" width="5.85546875" style="44" customWidth="1"/>
    <col min="17" max="18" width="7.28515625" style="44" customWidth="1"/>
    <col min="19" max="21" width="8.5703125" style="44" customWidth="1"/>
    <col min="22" max="16384" width="11.42578125" style="44"/>
  </cols>
  <sheetData>
    <row r="1" spans="1:22" ht="24" customHeight="1" x14ac:dyDescent="0.2">
      <c r="A1" s="406" t="s">
        <v>138</v>
      </c>
      <c r="B1" s="406"/>
      <c r="C1" s="406"/>
      <c r="D1" s="406"/>
      <c r="E1" s="406"/>
      <c r="F1" s="406"/>
      <c r="G1" s="406"/>
      <c r="H1" s="406"/>
      <c r="I1" s="406"/>
      <c r="J1" s="406"/>
      <c r="K1" s="406"/>
      <c r="L1" s="406"/>
      <c r="M1" s="406"/>
      <c r="N1" s="406"/>
      <c r="O1" s="43"/>
      <c r="P1" s="43"/>
    </row>
    <row r="2" spans="1:22" ht="6" customHeight="1" x14ac:dyDescent="0.2"/>
    <row r="3" spans="1:22" ht="19.5" customHeight="1" x14ac:dyDescent="0.2">
      <c r="A3" s="239" t="s">
        <v>44</v>
      </c>
      <c r="B3" s="264">
        <v>2001</v>
      </c>
      <c r="C3" s="264">
        <v>2002</v>
      </c>
      <c r="D3" s="264">
        <v>2003</v>
      </c>
      <c r="E3" s="264">
        <v>2004</v>
      </c>
      <c r="F3" s="264">
        <v>2005</v>
      </c>
      <c r="G3" s="264">
        <v>2006</v>
      </c>
      <c r="H3" s="264">
        <v>2007</v>
      </c>
      <c r="I3" s="264">
        <v>2008</v>
      </c>
      <c r="J3" s="264">
        <v>2009</v>
      </c>
      <c r="K3" s="264">
        <v>2010</v>
      </c>
      <c r="L3" s="264">
        <v>2011</v>
      </c>
      <c r="M3" s="264">
        <v>2012</v>
      </c>
      <c r="N3" s="239">
        <v>2013</v>
      </c>
      <c r="O3" s="239">
        <v>2014</v>
      </c>
      <c r="P3" s="239">
        <v>2015</v>
      </c>
      <c r="Q3" s="239">
        <v>2016</v>
      </c>
      <c r="R3" s="239">
        <v>2017</v>
      </c>
      <c r="S3" s="239">
        <v>2018</v>
      </c>
      <c r="T3" s="239">
        <v>2019</v>
      </c>
      <c r="U3" s="342" t="s">
        <v>203</v>
      </c>
    </row>
    <row r="4" spans="1:22" x14ac:dyDescent="0.2">
      <c r="A4" s="70" t="s">
        <v>29</v>
      </c>
      <c r="B4" s="158"/>
      <c r="C4" s="158"/>
      <c r="D4" s="158"/>
      <c r="E4" s="158"/>
      <c r="F4" s="158"/>
      <c r="G4" s="158"/>
      <c r="H4" s="158"/>
      <c r="I4" s="158"/>
      <c r="J4" s="158"/>
      <c r="K4" s="158"/>
      <c r="L4" s="158"/>
      <c r="M4" s="158"/>
      <c r="N4" s="158"/>
      <c r="O4" s="158"/>
      <c r="P4" s="158"/>
      <c r="U4" s="158"/>
    </row>
    <row r="5" spans="1:22" ht="12" customHeight="1" x14ac:dyDescent="0.2">
      <c r="A5" s="45" t="s">
        <v>8</v>
      </c>
      <c r="B5" s="260">
        <v>4368</v>
      </c>
      <c r="C5" s="260">
        <v>5250</v>
      </c>
      <c r="D5" s="260">
        <v>5235</v>
      </c>
      <c r="E5" s="260">
        <v>7109</v>
      </c>
      <c r="F5" s="260">
        <v>7666</v>
      </c>
      <c r="G5" s="260">
        <v>7140</v>
      </c>
      <c r="H5" s="260">
        <v>5700</v>
      </c>
      <c r="I5" s="260">
        <v>5403</v>
      </c>
      <c r="J5" s="260">
        <v>6571</v>
      </c>
      <c r="K5" s="260">
        <v>6765</v>
      </c>
      <c r="L5" s="260">
        <v>6253</v>
      </c>
      <c r="M5" s="260">
        <v>6491</v>
      </c>
      <c r="N5" s="260">
        <v>6383</v>
      </c>
      <c r="O5" s="260">
        <v>6217</v>
      </c>
      <c r="P5" s="260">
        <v>5702</v>
      </c>
      <c r="Q5" s="265">
        <v>6954</v>
      </c>
      <c r="R5" s="265">
        <v>6318</v>
      </c>
      <c r="S5" s="265">
        <v>5460</v>
      </c>
      <c r="T5" s="265">
        <v>5339</v>
      </c>
      <c r="U5" s="261">
        <v>8347</v>
      </c>
      <c r="V5" s="242"/>
    </row>
    <row r="6" spans="1:22" ht="12" customHeight="1" x14ac:dyDescent="0.2">
      <c r="A6" s="45" t="s">
        <v>3</v>
      </c>
      <c r="B6" s="260">
        <v>2319</v>
      </c>
      <c r="C6" s="260">
        <v>2735</v>
      </c>
      <c r="D6" s="260">
        <v>2584</v>
      </c>
      <c r="E6" s="260">
        <v>3434</v>
      </c>
      <c r="F6" s="260">
        <v>4034</v>
      </c>
      <c r="G6" s="260">
        <v>3578</v>
      </c>
      <c r="H6" s="260">
        <v>2996</v>
      </c>
      <c r="I6" s="260">
        <v>3009</v>
      </c>
      <c r="J6" s="260">
        <v>3418</v>
      </c>
      <c r="K6" s="260">
        <v>3239</v>
      </c>
      <c r="L6" s="260">
        <v>3090</v>
      </c>
      <c r="M6" s="260">
        <v>3199</v>
      </c>
      <c r="N6" s="260">
        <v>3162</v>
      </c>
      <c r="O6" s="260">
        <v>3070</v>
      </c>
      <c r="P6" s="260">
        <v>2778</v>
      </c>
      <c r="Q6" s="261">
        <v>2730</v>
      </c>
      <c r="R6" s="261">
        <v>2530</v>
      </c>
      <c r="S6" s="261">
        <v>2072</v>
      </c>
      <c r="T6" s="261">
        <v>1104</v>
      </c>
      <c r="U6" s="261">
        <f>'[3]F 3.4-1 evol IRA '!$E$10</f>
        <v>4632</v>
      </c>
      <c r="V6" s="242"/>
    </row>
    <row r="7" spans="1:22" ht="12" customHeight="1" x14ac:dyDescent="0.2">
      <c r="A7" s="45" t="s">
        <v>5</v>
      </c>
      <c r="B7" s="196" t="s">
        <v>2</v>
      </c>
      <c r="C7" s="196" t="s">
        <v>2</v>
      </c>
      <c r="D7" s="196" t="s">
        <v>2</v>
      </c>
      <c r="E7" s="196" t="s">
        <v>2</v>
      </c>
      <c r="F7" s="196" t="s">
        <v>2</v>
      </c>
      <c r="G7" s="196" t="s">
        <v>2</v>
      </c>
      <c r="H7" s="196" t="s">
        <v>2</v>
      </c>
      <c r="I7" s="196" t="s">
        <v>2</v>
      </c>
      <c r="J7" s="202">
        <v>1442</v>
      </c>
      <c r="K7" s="202">
        <v>1427</v>
      </c>
      <c r="L7" s="202">
        <v>1335</v>
      </c>
      <c r="M7" s="202">
        <v>1365</v>
      </c>
      <c r="N7" s="202">
        <v>1399</v>
      </c>
      <c r="O7" s="202">
        <v>1378</v>
      </c>
      <c r="P7" s="202">
        <v>1301</v>
      </c>
      <c r="Q7" s="54">
        <f>Q6-Q8</f>
        <v>1259</v>
      </c>
      <c r="R7" s="54">
        <v>1146</v>
      </c>
      <c r="S7" s="54">
        <v>921</v>
      </c>
      <c r="T7" s="54">
        <v>513</v>
      </c>
      <c r="U7" s="54">
        <f>U6-U8</f>
        <v>1895</v>
      </c>
      <c r="V7" s="242"/>
    </row>
    <row r="8" spans="1:22" ht="12" customHeight="1" x14ac:dyDescent="0.2">
      <c r="A8" s="45" t="s">
        <v>6</v>
      </c>
      <c r="B8" s="196" t="s">
        <v>2</v>
      </c>
      <c r="C8" s="196" t="s">
        <v>2</v>
      </c>
      <c r="D8" s="196" t="s">
        <v>2</v>
      </c>
      <c r="E8" s="196" t="s">
        <v>2</v>
      </c>
      <c r="F8" s="196" t="s">
        <v>2</v>
      </c>
      <c r="G8" s="196" t="s">
        <v>2</v>
      </c>
      <c r="H8" s="196" t="s">
        <v>2</v>
      </c>
      <c r="I8" s="196" t="s">
        <v>2</v>
      </c>
      <c r="J8" s="202">
        <v>1976</v>
      </c>
      <c r="K8" s="202">
        <v>1812</v>
      </c>
      <c r="L8" s="202">
        <v>1755</v>
      </c>
      <c r="M8" s="202">
        <v>1834</v>
      </c>
      <c r="N8" s="202">
        <v>1763</v>
      </c>
      <c r="O8" s="202">
        <v>1692</v>
      </c>
      <c r="P8" s="202">
        <v>1477</v>
      </c>
      <c r="Q8" s="54">
        <v>1471</v>
      </c>
      <c r="R8" s="54">
        <f>R6-R7</f>
        <v>1384</v>
      </c>
      <c r="S8" s="54">
        <v>1151</v>
      </c>
      <c r="T8" s="54">
        <v>591</v>
      </c>
      <c r="U8" s="54">
        <f>'[3]F 3.4-1 evol IRA '!$G$10</f>
        <v>2737</v>
      </c>
      <c r="V8" s="242"/>
    </row>
    <row r="9" spans="1:22" ht="12" customHeight="1" x14ac:dyDescent="0.2">
      <c r="A9" s="45" t="s">
        <v>4</v>
      </c>
      <c r="B9" s="260">
        <v>825</v>
      </c>
      <c r="C9" s="260">
        <v>849</v>
      </c>
      <c r="D9" s="260">
        <v>856</v>
      </c>
      <c r="E9" s="260">
        <v>952</v>
      </c>
      <c r="F9" s="260">
        <v>1182</v>
      </c>
      <c r="G9" s="260">
        <v>966</v>
      </c>
      <c r="H9" s="260">
        <v>1136</v>
      </c>
      <c r="I9" s="260">
        <v>994</v>
      </c>
      <c r="J9" s="260">
        <v>899</v>
      </c>
      <c r="K9" s="260">
        <v>964</v>
      </c>
      <c r="L9" s="260">
        <v>940</v>
      </c>
      <c r="M9" s="260">
        <v>905</v>
      </c>
      <c r="N9" s="260">
        <v>850</v>
      </c>
      <c r="O9" s="260">
        <v>848</v>
      </c>
      <c r="P9" s="260">
        <v>833</v>
      </c>
      <c r="Q9" s="261">
        <v>921</v>
      </c>
      <c r="R9" s="261">
        <v>947</v>
      </c>
      <c r="S9" s="261">
        <v>582</v>
      </c>
      <c r="T9" s="261">
        <v>501</v>
      </c>
      <c r="U9" s="261">
        <v>1171</v>
      </c>
      <c r="V9" s="242"/>
    </row>
    <row r="10" spans="1:22" ht="12" customHeight="1" x14ac:dyDescent="0.2">
      <c r="A10" s="45" t="s">
        <v>5</v>
      </c>
      <c r="B10" s="196" t="s">
        <v>2</v>
      </c>
      <c r="C10" s="196" t="s">
        <v>2</v>
      </c>
      <c r="D10" s="196" t="s">
        <v>2</v>
      </c>
      <c r="E10" s="196" t="s">
        <v>2</v>
      </c>
      <c r="F10" s="196" t="s">
        <v>2</v>
      </c>
      <c r="G10" s="196" t="s">
        <v>2</v>
      </c>
      <c r="H10" s="196" t="s">
        <v>2</v>
      </c>
      <c r="I10" s="196" t="s">
        <v>2</v>
      </c>
      <c r="J10" s="196" t="s">
        <v>2</v>
      </c>
      <c r="K10" s="196" t="s">
        <v>2</v>
      </c>
      <c r="L10" s="202">
        <v>400</v>
      </c>
      <c r="M10" s="202">
        <v>442</v>
      </c>
      <c r="N10" s="202">
        <v>378</v>
      </c>
      <c r="O10" s="202">
        <v>380</v>
      </c>
      <c r="P10" s="202">
        <v>413</v>
      </c>
      <c r="Q10" s="54">
        <v>455</v>
      </c>
      <c r="R10" s="261">
        <v>472</v>
      </c>
      <c r="S10" s="261">
        <v>257</v>
      </c>
      <c r="T10" s="261">
        <v>262</v>
      </c>
      <c r="U10" s="261">
        <v>533</v>
      </c>
      <c r="V10" s="242"/>
    </row>
    <row r="11" spans="1:22" ht="12" customHeight="1" x14ac:dyDescent="0.2">
      <c r="A11" s="45" t="s">
        <v>6</v>
      </c>
      <c r="B11" s="196" t="s">
        <v>2</v>
      </c>
      <c r="C11" s="196" t="s">
        <v>2</v>
      </c>
      <c r="D11" s="196" t="s">
        <v>2</v>
      </c>
      <c r="E11" s="196" t="s">
        <v>2</v>
      </c>
      <c r="F11" s="196" t="s">
        <v>2</v>
      </c>
      <c r="G11" s="196" t="s">
        <v>2</v>
      </c>
      <c r="H11" s="196" t="s">
        <v>2</v>
      </c>
      <c r="I11" s="196" t="s">
        <v>2</v>
      </c>
      <c r="J11" s="196" t="s">
        <v>2</v>
      </c>
      <c r="K11" s="196" t="s">
        <v>2</v>
      </c>
      <c r="L11" s="202">
        <v>540</v>
      </c>
      <c r="M11" s="202">
        <v>463</v>
      </c>
      <c r="N11" s="202">
        <v>472</v>
      </c>
      <c r="O11" s="202">
        <v>468</v>
      </c>
      <c r="P11" s="202">
        <v>420</v>
      </c>
      <c r="Q11" s="54">
        <v>466</v>
      </c>
      <c r="R11" s="261">
        <v>475</v>
      </c>
      <c r="S11" s="261">
        <v>325</v>
      </c>
      <c r="T11" s="261">
        <v>239</v>
      </c>
      <c r="U11" s="261">
        <v>638</v>
      </c>
      <c r="V11" s="242"/>
    </row>
    <row r="12" spans="1:22" ht="12" customHeight="1" x14ac:dyDescent="0.2">
      <c r="A12" s="45" t="s">
        <v>0</v>
      </c>
      <c r="B12" s="260">
        <v>371</v>
      </c>
      <c r="C12" s="260">
        <v>360</v>
      </c>
      <c r="D12" s="260">
        <v>370</v>
      </c>
      <c r="E12" s="260">
        <v>345</v>
      </c>
      <c r="F12" s="260">
        <v>403</v>
      </c>
      <c r="G12" s="260">
        <v>385</v>
      </c>
      <c r="H12" s="260">
        <v>450</v>
      </c>
      <c r="I12" s="260">
        <v>352</v>
      </c>
      <c r="J12" s="260">
        <v>370</v>
      </c>
      <c r="K12" s="260">
        <v>355</v>
      </c>
      <c r="L12" s="260">
        <v>350</v>
      </c>
      <c r="M12" s="260">
        <v>350</v>
      </c>
      <c r="N12" s="260">
        <v>335</v>
      </c>
      <c r="O12" s="260">
        <v>345</v>
      </c>
      <c r="P12" s="260">
        <v>345</v>
      </c>
      <c r="Q12" s="261">
        <v>370</v>
      </c>
      <c r="R12" s="261">
        <v>370</v>
      </c>
      <c r="S12" s="261">
        <v>205</v>
      </c>
      <c r="T12" s="261">
        <v>205</v>
      </c>
      <c r="U12" s="261">
        <f>'[3]F 3.4-1 evol IRA '!$I$10</f>
        <v>402</v>
      </c>
      <c r="V12" s="242"/>
    </row>
    <row r="13" spans="1:22" ht="12" customHeight="1" x14ac:dyDescent="0.2">
      <c r="A13" s="45" t="s">
        <v>5</v>
      </c>
      <c r="B13" s="196" t="s">
        <v>2</v>
      </c>
      <c r="C13" s="196" t="s">
        <v>2</v>
      </c>
      <c r="D13" s="196" t="s">
        <v>2</v>
      </c>
      <c r="E13" s="196" t="s">
        <v>2</v>
      </c>
      <c r="F13" s="196" t="s">
        <v>2</v>
      </c>
      <c r="G13" s="196" t="s">
        <v>2</v>
      </c>
      <c r="H13" s="196" t="s">
        <v>2</v>
      </c>
      <c r="I13" s="196" t="s">
        <v>2</v>
      </c>
      <c r="J13" s="202">
        <v>162</v>
      </c>
      <c r="K13" s="202">
        <v>166</v>
      </c>
      <c r="L13" s="202">
        <v>138</v>
      </c>
      <c r="M13" s="202">
        <v>147</v>
      </c>
      <c r="N13" s="202">
        <v>140</v>
      </c>
      <c r="O13" s="202">
        <v>143</v>
      </c>
      <c r="P13" s="202">
        <v>160</v>
      </c>
      <c r="Q13" s="54">
        <f>Q12-Q14</f>
        <v>173</v>
      </c>
      <c r="R13" s="261">
        <v>172</v>
      </c>
      <c r="S13" s="261">
        <v>84</v>
      </c>
      <c r="T13" s="261">
        <v>111</v>
      </c>
      <c r="U13" s="54">
        <f>U12-U14</f>
        <v>167</v>
      </c>
      <c r="V13" s="242"/>
    </row>
    <row r="14" spans="1:22" ht="12" customHeight="1" x14ac:dyDescent="0.2">
      <c r="A14" s="45" t="s">
        <v>6</v>
      </c>
      <c r="B14" s="196" t="s">
        <v>2</v>
      </c>
      <c r="C14" s="196" t="s">
        <v>2</v>
      </c>
      <c r="D14" s="196" t="s">
        <v>2</v>
      </c>
      <c r="E14" s="196" t="s">
        <v>2</v>
      </c>
      <c r="F14" s="196" t="s">
        <v>2</v>
      </c>
      <c r="G14" s="196" t="s">
        <v>2</v>
      </c>
      <c r="H14" s="196" t="s">
        <v>2</v>
      </c>
      <c r="I14" s="196" t="s">
        <v>2</v>
      </c>
      <c r="J14" s="202">
        <v>208</v>
      </c>
      <c r="K14" s="202">
        <v>189</v>
      </c>
      <c r="L14" s="202">
        <v>212</v>
      </c>
      <c r="M14" s="202">
        <v>203</v>
      </c>
      <c r="N14" s="202">
        <v>195</v>
      </c>
      <c r="O14" s="202">
        <v>202</v>
      </c>
      <c r="P14" s="202">
        <v>185</v>
      </c>
      <c r="Q14" s="54">
        <v>197</v>
      </c>
      <c r="R14" s="261">
        <v>198</v>
      </c>
      <c r="S14" s="261">
        <v>121</v>
      </c>
      <c r="T14" s="261">
        <v>94</v>
      </c>
      <c r="U14" s="54">
        <f>'[3]F 3.4-1 evol IRA '!$K$10</f>
        <v>235</v>
      </c>
      <c r="V14" s="242"/>
    </row>
    <row r="15" spans="1:22" ht="12" customHeight="1" x14ac:dyDescent="0.2">
      <c r="A15" s="45" t="s">
        <v>9</v>
      </c>
      <c r="B15" s="260">
        <v>129</v>
      </c>
      <c r="C15" s="260">
        <v>157</v>
      </c>
      <c r="D15" s="260">
        <v>76</v>
      </c>
      <c r="E15" s="260">
        <v>164</v>
      </c>
      <c r="F15" s="260">
        <v>244</v>
      </c>
      <c r="G15" s="260">
        <v>193</v>
      </c>
      <c r="H15" s="260">
        <v>192</v>
      </c>
      <c r="I15" s="260">
        <v>192</v>
      </c>
      <c r="J15" s="260">
        <v>146</v>
      </c>
      <c r="K15" s="260">
        <v>158</v>
      </c>
      <c r="L15" s="260">
        <v>150</v>
      </c>
      <c r="M15" s="260">
        <v>118</v>
      </c>
      <c r="N15" s="260">
        <v>93</v>
      </c>
      <c r="O15" s="260">
        <v>93</v>
      </c>
      <c r="P15" s="260">
        <v>77</v>
      </c>
      <c r="Q15" s="261">
        <v>122</v>
      </c>
      <c r="R15" s="261">
        <v>98</v>
      </c>
      <c r="S15" s="261">
        <v>74</v>
      </c>
      <c r="T15" s="261">
        <v>37</v>
      </c>
      <c r="U15" s="261">
        <v>82</v>
      </c>
      <c r="V15" s="242"/>
    </row>
    <row r="16" spans="1:22" ht="12" customHeight="1" x14ac:dyDescent="0.2">
      <c r="A16" s="45" t="s">
        <v>5</v>
      </c>
      <c r="B16" s="196" t="s">
        <v>2</v>
      </c>
      <c r="C16" s="196" t="s">
        <v>2</v>
      </c>
      <c r="D16" s="196" t="s">
        <v>2</v>
      </c>
      <c r="E16" s="196" t="s">
        <v>2</v>
      </c>
      <c r="F16" s="196" t="s">
        <v>2</v>
      </c>
      <c r="G16" s="196" t="s">
        <v>2</v>
      </c>
      <c r="H16" s="196" t="s">
        <v>2</v>
      </c>
      <c r="I16" s="196" t="s">
        <v>2</v>
      </c>
      <c r="J16" s="202">
        <v>57</v>
      </c>
      <c r="K16" s="202">
        <v>84</v>
      </c>
      <c r="L16" s="202">
        <v>55</v>
      </c>
      <c r="M16" s="202">
        <v>70</v>
      </c>
      <c r="N16" s="202">
        <v>39</v>
      </c>
      <c r="O16" s="202">
        <v>42</v>
      </c>
      <c r="P16" s="202">
        <v>34</v>
      </c>
      <c r="Q16" s="54">
        <v>53</v>
      </c>
      <c r="R16" s="261">
        <v>47</v>
      </c>
      <c r="S16" s="261">
        <v>35</v>
      </c>
      <c r="T16" s="261">
        <v>18</v>
      </c>
      <c r="U16" s="261">
        <v>34</v>
      </c>
      <c r="V16" s="242"/>
    </row>
    <row r="17" spans="1:22" ht="12" customHeight="1" x14ac:dyDescent="0.2">
      <c r="A17" s="45" t="s">
        <v>6</v>
      </c>
      <c r="B17" s="196" t="s">
        <v>2</v>
      </c>
      <c r="C17" s="196" t="s">
        <v>2</v>
      </c>
      <c r="D17" s="196" t="s">
        <v>2</v>
      </c>
      <c r="E17" s="196" t="s">
        <v>2</v>
      </c>
      <c r="F17" s="196" t="s">
        <v>2</v>
      </c>
      <c r="G17" s="196" t="s">
        <v>2</v>
      </c>
      <c r="H17" s="196" t="s">
        <v>2</v>
      </c>
      <c r="I17" s="196" t="s">
        <v>2</v>
      </c>
      <c r="J17" s="202">
        <v>89</v>
      </c>
      <c r="K17" s="202">
        <v>74</v>
      </c>
      <c r="L17" s="202">
        <v>95</v>
      </c>
      <c r="M17" s="202">
        <v>48</v>
      </c>
      <c r="N17" s="202">
        <v>54</v>
      </c>
      <c r="O17" s="202">
        <v>51</v>
      </c>
      <c r="P17" s="202">
        <v>43</v>
      </c>
      <c r="Q17" s="54">
        <v>69</v>
      </c>
      <c r="R17" s="261">
        <v>51</v>
      </c>
      <c r="S17" s="261">
        <v>39</v>
      </c>
      <c r="T17" s="261">
        <v>19</v>
      </c>
      <c r="U17" s="261">
        <v>48</v>
      </c>
      <c r="V17" s="242"/>
    </row>
    <row r="18" spans="1:22" ht="12" customHeight="1" x14ac:dyDescent="0.2">
      <c r="A18" s="266" t="s">
        <v>50</v>
      </c>
      <c r="B18" s="244">
        <v>6.2506738544474389</v>
      </c>
      <c r="C18" s="244">
        <v>7.5972222222222223</v>
      </c>
      <c r="D18" s="244">
        <v>6.9837837837837835</v>
      </c>
      <c r="E18" s="244">
        <v>9.953623188405798</v>
      </c>
      <c r="F18" s="244">
        <v>10.009925558312656</v>
      </c>
      <c r="G18" s="244">
        <v>9.3000000000000007</v>
      </c>
      <c r="H18" s="244">
        <v>6.6577777777777776</v>
      </c>
      <c r="I18" s="164">
        <v>8.5</v>
      </c>
      <c r="J18" s="244">
        <v>9.2378378378378372</v>
      </c>
      <c r="K18" s="244">
        <v>9.1239436619718308</v>
      </c>
      <c r="L18" s="244">
        <v>8.8285714285714292</v>
      </c>
      <c r="M18" s="164">
        <v>9.1</v>
      </c>
      <c r="N18" s="242">
        <v>9.4388059701492537</v>
      </c>
      <c r="O18" s="242">
        <v>8.9</v>
      </c>
      <c r="P18" s="242">
        <f>2778/345</f>
        <v>8.0521739130434788</v>
      </c>
      <c r="Q18" s="244">
        <f>Q6/Q12</f>
        <v>7.3783783783783781</v>
      </c>
      <c r="R18" s="244">
        <f>R6/R12</f>
        <v>6.8378378378378377</v>
      </c>
      <c r="S18" s="244">
        <f>S6/S12</f>
        <v>10.107317073170732</v>
      </c>
      <c r="T18" s="244">
        <f>T6/T12</f>
        <v>5.3853658536585369</v>
      </c>
      <c r="U18" s="244">
        <f>U6/U12</f>
        <v>11.522388059701493</v>
      </c>
      <c r="V18" s="242"/>
    </row>
    <row r="19" spans="1:22" ht="14.25" customHeight="1" x14ac:dyDescent="0.2">
      <c r="A19" s="241" t="s">
        <v>200</v>
      </c>
      <c r="B19" s="158"/>
      <c r="C19" s="158"/>
      <c r="D19" s="158"/>
      <c r="E19" s="158"/>
      <c r="F19" s="158"/>
      <c r="G19" s="158"/>
      <c r="H19" s="158"/>
      <c r="I19" s="158"/>
      <c r="J19" s="158"/>
      <c r="K19" s="158"/>
      <c r="L19" s="158"/>
      <c r="M19" s="158"/>
      <c r="N19" s="158"/>
      <c r="O19" s="158"/>
      <c r="P19" s="158"/>
      <c r="U19" s="158"/>
      <c r="V19" s="242"/>
    </row>
    <row r="20" spans="1:22" ht="10.5" customHeight="1" x14ac:dyDescent="0.2">
      <c r="A20" s="45" t="s">
        <v>8</v>
      </c>
      <c r="B20" s="40">
        <v>207</v>
      </c>
      <c r="C20" s="32">
        <v>292</v>
      </c>
      <c r="D20" s="32">
        <v>266</v>
      </c>
      <c r="E20" s="32">
        <v>419</v>
      </c>
      <c r="F20" s="32">
        <v>458</v>
      </c>
      <c r="G20" s="32">
        <v>500</v>
      </c>
      <c r="H20" s="32">
        <v>323</v>
      </c>
      <c r="I20" s="40">
        <v>444</v>
      </c>
      <c r="J20" s="166">
        <v>609</v>
      </c>
      <c r="K20" s="166">
        <v>665</v>
      </c>
      <c r="L20" s="166">
        <v>631</v>
      </c>
      <c r="M20" s="260">
        <v>811</v>
      </c>
      <c r="N20" s="260">
        <v>749</v>
      </c>
      <c r="O20" s="260">
        <v>718</v>
      </c>
      <c r="P20" s="260">
        <v>660</v>
      </c>
      <c r="Q20" s="265">
        <v>1117</v>
      </c>
      <c r="R20" s="265">
        <v>1169</v>
      </c>
      <c r="S20" s="265">
        <v>943</v>
      </c>
      <c r="T20" s="265">
        <v>1225</v>
      </c>
      <c r="U20" s="261">
        <v>1046</v>
      </c>
      <c r="V20" s="242"/>
    </row>
    <row r="21" spans="1:22" ht="10.5" customHeight="1" x14ac:dyDescent="0.2">
      <c r="A21" s="45" t="s">
        <v>3</v>
      </c>
      <c r="B21" s="40">
        <v>111</v>
      </c>
      <c r="C21" s="32">
        <v>126</v>
      </c>
      <c r="D21" s="32">
        <v>115</v>
      </c>
      <c r="E21" s="32">
        <v>204</v>
      </c>
      <c r="F21" s="32">
        <v>202</v>
      </c>
      <c r="G21" s="32">
        <v>233</v>
      </c>
      <c r="H21" s="32">
        <v>164</v>
      </c>
      <c r="I21" s="40">
        <v>337</v>
      </c>
      <c r="J21" s="40">
        <v>442</v>
      </c>
      <c r="K21" s="40">
        <v>430</v>
      </c>
      <c r="L21" s="40">
        <v>418</v>
      </c>
      <c r="M21" s="260">
        <v>455</v>
      </c>
      <c r="N21" s="260">
        <v>478</v>
      </c>
      <c r="O21" s="260">
        <v>442</v>
      </c>
      <c r="P21" s="260">
        <v>388</v>
      </c>
      <c r="Q21" s="261">
        <v>517</v>
      </c>
      <c r="R21" s="261">
        <v>571</v>
      </c>
      <c r="S21" s="261">
        <v>464</v>
      </c>
      <c r="T21" s="261">
        <v>386</v>
      </c>
      <c r="U21" s="261">
        <f>'[3]F 3.4-1 evol IRA '!$E$11</f>
        <v>596</v>
      </c>
      <c r="V21" s="242"/>
    </row>
    <row r="22" spans="1:22" ht="10.5" customHeight="1" x14ac:dyDescent="0.2">
      <c r="A22" s="45" t="s">
        <v>5</v>
      </c>
      <c r="B22" s="196" t="s">
        <v>2</v>
      </c>
      <c r="C22" s="196" t="s">
        <v>2</v>
      </c>
      <c r="D22" s="196" t="s">
        <v>2</v>
      </c>
      <c r="E22" s="196" t="s">
        <v>2</v>
      </c>
      <c r="F22" s="196" t="s">
        <v>2</v>
      </c>
      <c r="G22" s="196" t="s">
        <v>2</v>
      </c>
      <c r="H22" s="196" t="s">
        <v>2</v>
      </c>
      <c r="I22" s="196" t="s">
        <v>2</v>
      </c>
      <c r="J22" s="43">
        <v>196</v>
      </c>
      <c r="K22" s="43">
        <v>192</v>
      </c>
      <c r="L22" s="43">
        <v>171</v>
      </c>
      <c r="M22" s="202">
        <v>192</v>
      </c>
      <c r="N22" s="54">
        <v>201</v>
      </c>
      <c r="O22" s="54">
        <v>184</v>
      </c>
      <c r="P22" s="54">
        <v>184</v>
      </c>
      <c r="Q22" s="54">
        <v>229</v>
      </c>
      <c r="R22" s="261">
        <v>246</v>
      </c>
      <c r="S22" s="261">
        <v>193</v>
      </c>
      <c r="T22" s="261">
        <v>165</v>
      </c>
      <c r="U22" s="54">
        <f>U21-U23</f>
        <v>242</v>
      </c>
      <c r="V22" s="242"/>
    </row>
    <row r="23" spans="1:22" ht="10.5" customHeight="1" x14ac:dyDescent="0.2">
      <c r="A23" s="45" t="s">
        <v>6</v>
      </c>
      <c r="B23" s="196" t="s">
        <v>2</v>
      </c>
      <c r="C23" s="196" t="s">
        <v>2</v>
      </c>
      <c r="D23" s="196" t="s">
        <v>2</v>
      </c>
      <c r="E23" s="196" t="s">
        <v>2</v>
      </c>
      <c r="F23" s="196" t="s">
        <v>2</v>
      </c>
      <c r="G23" s="196" t="s">
        <v>2</v>
      </c>
      <c r="H23" s="196" t="s">
        <v>2</v>
      </c>
      <c r="I23" s="196" t="s">
        <v>2</v>
      </c>
      <c r="J23" s="43">
        <v>246</v>
      </c>
      <c r="K23" s="43">
        <v>238</v>
      </c>
      <c r="L23" s="43">
        <v>247</v>
      </c>
      <c r="M23" s="202">
        <v>263</v>
      </c>
      <c r="N23" s="54">
        <v>277</v>
      </c>
      <c r="O23" s="54">
        <v>258</v>
      </c>
      <c r="P23" s="54">
        <v>204</v>
      </c>
      <c r="Q23" s="54">
        <v>288</v>
      </c>
      <c r="R23" s="261">
        <v>325</v>
      </c>
      <c r="S23" s="261">
        <v>271</v>
      </c>
      <c r="T23" s="261">
        <v>221</v>
      </c>
      <c r="U23" s="54">
        <f>'[3]F 3.4-1 evol IRA '!$G$11</f>
        <v>354</v>
      </c>
      <c r="V23" s="242"/>
    </row>
    <row r="24" spans="1:22" ht="10.5" customHeight="1" x14ac:dyDescent="0.2">
      <c r="A24" s="45" t="s">
        <v>4</v>
      </c>
      <c r="B24" s="40">
        <v>70</v>
      </c>
      <c r="C24" s="32">
        <v>74</v>
      </c>
      <c r="D24" s="32">
        <v>77</v>
      </c>
      <c r="E24" s="32">
        <v>107</v>
      </c>
      <c r="F24" s="32">
        <v>122</v>
      </c>
      <c r="G24" s="32">
        <v>112</v>
      </c>
      <c r="H24" s="32">
        <v>98</v>
      </c>
      <c r="I24" s="40">
        <v>119</v>
      </c>
      <c r="J24" s="40">
        <v>119</v>
      </c>
      <c r="K24" s="40">
        <v>125</v>
      </c>
      <c r="L24" s="40">
        <v>111</v>
      </c>
      <c r="M24" s="261">
        <v>106</v>
      </c>
      <c r="N24" s="261">
        <v>107</v>
      </c>
      <c r="O24" s="261">
        <v>121</v>
      </c>
      <c r="P24" s="261">
        <v>118</v>
      </c>
      <c r="Q24" s="261">
        <v>202</v>
      </c>
      <c r="R24" s="261">
        <v>196</v>
      </c>
      <c r="S24" s="261">
        <v>120</v>
      </c>
      <c r="T24" s="261">
        <v>149</v>
      </c>
      <c r="U24" s="261">
        <v>180</v>
      </c>
      <c r="V24" s="242"/>
    </row>
    <row r="25" spans="1:22" ht="10.5" customHeight="1" x14ac:dyDescent="0.2">
      <c r="A25" s="45" t="s">
        <v>5</v>
      </c>
      <c r="B25" s="196" t="s">
        <v>2</v>
      </c>
      <c r="C25" s="196" t="s">
        <v>2</v>
      </c>
      <c r="D25" s="196" t="s">
        <v>2</v>
      </c>
      <c r="E25" s="196" t="s">
        <v>2</v>
      </c>
      <c r="F25" s="196" t="s">
        <v>2</v>
      </c>
      <c r="G25" s="196" t="s">
        <v>2</v>
      </c>
      <c r="H25" s="196" t="s">
        <v>2</v>
      </c>
      <c r="I25" s="196" t="s">
        <v>2</v>
      </c>
      <c r="J25" s="249" t="s">
        <v>2</v>
      </c>
      <c r="K25" s="249" t="s">
        <v>2</v>
      </c>
      <c r="L25" s="43">
        <v>35</v>
      </c>
      <c r="M25" s="54">
        <v>46</v>
      </c>
      <c r="N25" s="54">
        <v>44</v>
      </c>
      <c r="O25" s="54">
        <v>44</v>
      </c>
      <c r="P25" s="54">
        <v>45</v>
      </c>
      <c r="Q25" s="54">
        <v>67</v>
      </c>
      <c r="R25" s="261">
        <v>68</v>
      </c>
      <c r="S25" s="261">
        <v>44</v>
      </c>
      <c r="T25" s="261">
        <v>53</v>
      </c>
      <c r="U25" s="261">
        <v>95</v>
      </c>
      <c r="V25" s="242"/>
    </row>
    <row r="26" spans="1:22" ht="10.5" customHeight="1" x14ac:dyDescent="0.2">
      <c r="A26" s="45" t="s">
        <v>6</v>
      </c>
      <c r="B26" s="196" t="s">
        <v>2</v>
      </c>
      <c r="C26" s="196" t="s">
        <v>2</v>
      </c>
      <c r="D26" s="196" t="s">
        <v>2</v>
      </c>
      <c r="E26" s="196" t="s">
        <v>2</v>
      </c>
      <c r="F26" s="196" t="s">
        <v>2</v>
      </c>
      <c r="G26" s="196" t="s">
        <v>2</v>
      </c>
      <c r="H26" s="196" t="s">
        <v>2</v>
      </c>
      <c r="I26" s="196" t="s">
        <v>2</v>
      </c>
      <c r="J26" s="249" t="s">
        <v>2</v>
      </c>
      <c r="K26" s="249" t="s">
        <v>2</v>
      </c>
      <c r="L26" s="43">
        <v>76</v>
      </c>
      <c r="M26" s="54">
        <v>60</v>
      </c>
      <c r="N26" s="54">
        <v>63</v>
      </c>
      <c r="O26" s="54">
        <v>77</v>
      </c>
      <c r="P26" s="54">
        <v>73</v>
      </c>
      <c r="Q26" s="54">
        <v>135</v>
      </c>
      <c r="R26" s="261">
        <v>128</v>
      </c>
      <c r="S26" s="261">
        <v>76</v>
      </c>
      <c r="T26" s="261">
        <v>96</v>
      </c>
      <c r="U26" s="261">
        <v>85</v>
      </c>
      <c r="V26" s="242"/>
    </row>
    <row r="27" spans="1:22" ht="10.5" customHeight="1" x14ac:dyDescent="0.2">
      <c r="A27" s="45" t="s">
        <v>0</v>
      </c>
      <c r="B27" s="40">
        <v>30</v>
      </c>
      <c r="C27" s="32">
        <v>40</v>
      </c>
      <c r="D27" s="32">
        <v>40</v>
      </c>
      <c r="E27" s="32">
        <v>54</v>
      </c>
      <c r="F27" s="32">
        <v>60</v>
      </c>
      <c r="G27" s="32">
        <v>60</v>
      </c>
      <c r="H27" s="32">
        <v>48</v>
      </c>
      <c r="I27" s="40">
        <v>40</v>
      </c>
      <c r="J27" s="166">
        <v>45</v>
      </c>
      <c r="K27" s="166">
        <v>40</v>
      </c>
      <c r="L27" s="166">
        <v>38</v>
      </c>
      <c r="M27" s="261">
        <v>39</v>
      </c>
      <c r="N27" s="261">
        <v>40</v>
      </c>
      <c r="O27" s="261">
        <v>41</v>
      </c>
      <c r="P27" s="261">
        <v>40</v>
      </c>
      <c r="Q27" s="261">
        <v>80</v>
      </c>
      <c r="R27" s="261">
        <v>80</v>
      </c>
      <c r="S27" s="261">
        <v>45</v>
      </c>
      <c r="T27" s="261">
        <v>45</v>
      </c>
      <c r="U27" s="261">
        <f>'[3]F 3.4-1 evol IRA '!$I$11</f>
        <v>81</v>
      </c>
      <c r="V27" s="242"/>
    </row>
    <row r="28" spans="1:22" ht="10.5" customHeight="1" x14ac:dyDescent="0.2">
      <c r="A28" s="45" t="s">
        <v>5</v>
      </c>
      <c r="B28" s="196" t="s">
        <v>2</v>
      </c>
      <c r="C28" s="196" t="s">
        <v>2</v>
      </c>
      <c r="D28" s="196" t="s">
        <v>2</v>
      </c>
      <c r="E28" s="196" t="s">
        <v>2</v>
      </c>
      <c r="F28" s="196" t="s">
        <v>2</v>
      </c>
      <c r="G28" s="196" t="s">
        <v>2</v>
      </c>
      <c r="H28" s="196" t="s">
        <v>2</v>
      </c>
      <c r="I28" s="196" t="s">
        <v>2</v>
      </c>
      <c r="J28" s="43">
        <v>17</v>
      </c>
      <c r="K28" s="43">
        <v>22</v>
      </c>
      <c r="L28" s="43">
        <v>14</v>
      </c>
      <c r="M28" s="54">
        <v>17</v>
      </c>
      <c r="N28" s="54">
        <v>18</v>
      </c>
      <c r="O28" s="54">
        <v>12</v>
      </c>
      <c r="P28" s="54">
        <v>17</v>
      </c>
      <c r="Q28" s="54">
        <v>29</v>
      </c>
      <c r="R28" s="261">
        <v>33</v>
      </c>
      <c r="S28" s="261">
        <v>13</v>
      </c>
      <c r="T28" s="261">
        <v>13</v>
      </c>
      <c r="U28" s="54">
        <f>U27-U29</f>
        <v>37</v>
      </c>
      <c r="V28" s="242"/>
    </row>
    <row r="29" spans="1:22" ht="10.5" customHeight="1" x14ac:dyDescent="0.2">
      <c r="A29" s="45" t="s">
        <v>6</v>
      </c>
      <c r="B29" s="196" t="s">
        <v>2</v>
      </c>
      <c r="C29" s="196" t="s">
        <v>2</v>
      </c>
      <c r="D29" s="196" t="s">
        <v>2</v>
      </c>
      <c r="E29" s="196" t="s">
        <v>2</v>
      </c>
      <c r="F29" s="196" t="s">
        <v>2</v>
      </c>
      <c r="G29" s="196" t="s">
        <v>2</v>
      </c>
      <c r="H29" s="196" t="s">
        <v>2</v>
      </c>
      <c r="I29" s="196" t="s">
        <v>2</v>
      </c>
      <c r="J29" s="44">
        <v>28</v>
      </c>
      <c r="K29" s="44">
        <v>18</v>
      </c>
      <c r="L29" s="44">
        <v>24</v>
      </c>
      <c r="M29" s="54">
        <v>22</v>
      </c>
      <c r="N29" s="54">
        <v>22</v>
      </c>
      <c r="O29" s="54">
        <v>29</v>
      </c>
      <c r="P29" s="54">
        <v>23</v>
      </c>
      <c r="Q29" s="54">
        <v>51</v>
      </c>
      <c r="R29" s="261">
        <v>47</v>
      </c>
      <c r="S29" s="261">
        <v>32</v>
      </c>
      <c r="T29" s="261">
        <v>32</v>
      </c>
      <c r="U29" s="54">
        <f>'[3]F 3.4-1 evol IRA '!$K$11</f>
        <v>44</v>
      </c>
      <c r="V29" s="242"/>
    </row>
    <row r="30" spans="1:22" ht="10.5" customHeight="1" x14ac:dyDescent="0.2">
      <c r="A30" s="45" t="s">
        <v>9</v>
      </c>
      <c r="B30" s="40">
        <v>11</v>
      </c>
      <c r="C30" s="40">
        <v>14</v>
      </c>
      <c r="D30" s="267">
        <v>16</v>
      </c>
      <c r="E30" s="40">
        <v>20</v>
      </c>
      <c r="F30" s="40">
        <v>24</v>
      </c>
      <c r="G30" s="40">
        <v>19</v>
      </c>
      <c r="H30" s="40">
        <v>10</v>
      </c>
      <c r="I30" s="40">
        <v>18</v>
      </c>
      <c r="J30" s="166">
        <v>16</v>
      </c>
      <c r="K30" s="166">
        <v>15</v>
      </c>
      <c r="L30" s="166">
        <v>18</v>
      </c>
      <c r="M30" s="261">
        <v>15</v>
      </c>
      <c r="N30" s="261">
        <v>12</v>
      </c>
      <c r="O30" s="261">
        <v>12</v>
      </c>
      <c r="P30" s="261">
        <v>13</v>
      </c>
      <c r="Q30" s="261">
        <v>16</v>
      </c>
      <c r="R30" s="261">
        <v>16</v>
      </c>
      <c r="S30" s="261">
        <v>12</v>
      </c>
      <c r="T30" s="261">
        <v>12</v>
      </c>
      <c r="U30" s="261">
        <v>9</v>
      </c>
      <c r="V30" s="242"/>
    </row>
    <row r="31" spans="1:22" ht="10.5" customHeight="1" x14ac:dyDescent="0.2">
      <c r="A31" s="45" t="s">
        <v>5</v>
      </c>
      <c r="B31" s="196" t="s">
        <v>2</v>
      </c>
      <c r="C31" s="196" t="s">
        <v>2</v>
      </c>
      <c r="D31" s="196" t="s">
        <v>2</v>
      </c>
      <c r="E31" s="196" t="s">
        <v>2</v>
      </c>
      <c r="F31" s="196" t="s">
        <v>2</v>
      </c>
      <c r="G31" s="196" t="s">
        <v>2</v>
      </c>
      <c r="H31" s="196" t="s">
        <v>2</v>
      </c>
      <c r="I31" s="196" t="s">
        <v>2</v>
      </c>
      <c r="J31" s="44">
        <v>6</v>
      </c>
      <c r="K31" s="44">
        <v>6</v>
      </c>
      <c r="L31" s="44">
        <v>3</v>
      </c>
      <c r="M31" s="54">
        <v>6</v>
      </c>
      <c r="N31" s="54">
        <v>4</v>
      </c>
      <c r="O31" s="54">
        <v>3</v>
      </c>
      <c r="P31" s="54">
        <v>3</v>
      </c>
      <c r="Q31" s="54">
        <v>7</v>
      </c>
      <c r="R31" s="261">
        <v>5</v>
      </c>
      <c r="S31" s="261">
        <v>7</v>
      </c>
      <c r="T31" s="261">
        <v>4</v>
      </c>
      <c r="U31" s="261">
        <v>6</v>
      </c>
      <c r="V31" s="242"/>
    </row>
    <row r="32" spans="1:22" ht="10.5" customHeight="1" x14ac:dyDescent="0.2">
      <c r="A32" s="45" t="s">
        <v>6</v>
      </c>
      <c r="B32" s="196" t="s">
        <v>2</v>
      </c>
      <c r="C32" s="196" t="s">
        <v>2</v>
      </c>
      <c r="D32" s="196" t="s">
        <v>2</v>
      </c>
      <c r="E32" s="196" t="s">
        <v>2</v>
      </c>
      <c r="F32" s="196" t="s">
        <v>2</v>
      </c>
      <c r="G32" s="196" t="s">
        <v>2</v>
      </c>
      <c r="H32" s="196" t="s">
        <v>2</v>
      </c>
      <c r="I32" s="196" t="s">
        <v>2</v>
      </c>
      <c r="J32" s="44">
        <v>10</v>
      </c>
      <c r="K32" s="44">
        <v>9</v>
      </c>
      <c r="L32" s="44">
        <v>15</v>
      </c>
      <c r="M32" s="54">
        <v>9</v>
      </c>
      <c r="N32" s="54">
        <v>8</v>
      </c>
      <c r="O32" s="54">
        <v>9</v>
      </c>
      <c r="P32" s="54">
        <v>10</v>
      </c>
      <c r="Q32" s="54">
        <v>9</v>
      </c>
      <c r="R32" s="261">
        <v>11</v>
      </c>
      <c r="S32" s="261">
        <v>5</v>
      </c>
      <c r="T32" s="261">
        <v>8</v>
      </c>
      <c r="U32" s="261">
        <v>3</v>
      </c>
      <c r="V32" s="242"/>
    </row>
    <row r="33" spans="1:22" ht="10.5" customHeight="1" x14ac:dyDescent="0.2">
      <c r="A33" s="266" t="s">
        <v>50</v>
      </c>
      <c r="B33" s="43">
        <v>3.7</v>
      </c>
      <c r="C33" s="268">
        <f t="shared" ref="C33:H33" si="0">C21/C27</f>
        <v>3.15</v>
      </c>
      <c r="D33" s="268">
        <f t="shared" si="0"/>
        <v>2.875</v>
      </c>
      <c r="E33" s="268">
        <f t="shared" si="0"/>
        <v>3.7777777777777777</v>
      </c>
      <c r="F33" s="268">
        <f t="shared" si="0"/>
        <v>3.3666666666666667</v>
      </c>
      <c r="G33" s="268">
        <f t="shared" si="0"/>
        <v>3.8833333333333333</v>
      </c>
      <c r="H33" s="268">
        <f t="shared" si="0"/>
        <v>3.4166666666666665</v>
      </c>
      <c r="I33" s="43">
        <v>8.4</v>
      </c>
      <c r="J33" s="242">
        <v>9.8222222222222229</v>
      </c>
      <c r="K33" s="242">
        <v>10.75</v>
      </c>
      <c r="L33" s="242">
        <v>11</v>
      </c>
      <c r="M33" s="269">
        <v>11.7</v>
      </c>
      <c r="N33" s="269">
        <v>12</v>
      </c>
      <c r="O33" s="269">
        <f>O21/O27</f>
        <v>10.780487804878049</v>
      </c>
      <c r="P33" s="269">
        <f>388/40</f>
        <v>9.6999999999999993</v>
      </c>
      <c r="Q33" s="270">
        <f>Q21/Q27</f>
        <v>6.4625000000000004</v>
      </c>
      <c r="R33" s="244">
        <f>R21/R27</f>
        <v>7.1375000000000002</v>
      </c>
      <c r="S33" s="244">
        <f>S21/S27</f>
        <v>10.311111111111112</v>
      </c>
      <c r="T33" s="244">
        <f>T21/T27</f>
        <v>8.5777777777777775</v>
      </c>
      <c r="U33" s="244">
        <f t="shared" ref="U33" si="1">U21/U27</f>
        <v>7.3580246913580245</v>
      </c>
      <c r="V33" s="242"/>
    </row>
    <row r="34" spans="1:22" ht="15" x14ac:dyDescent="0.2">
      <c r="A34" s="241" t="s">
        <v>201</v>
      </c>
      <c r="B34" s="158"/>
      <c r="C34" s="158"/>
      <c r="D34" s="158"/>
      <c r="E34" s="158"/>
      <c r="F34" s="158"/>
      <c r="G34" s="158"/>
      <c r="H34" s="158"/>
      <c r="I34" s="158"/>
      <c r="J34" s="158"/>
      <c r="K34" s="158"/>
      <c r="L34" s="158"/>
      <c r="M34" s="158"/>
      <c r="N34" s="158"/>
      <c r="O34" s="158"/>
      <c r="P34" s="158"/>
      <c r="V34" s="242"/>
    </row>
    <row r="35" spans="1:22" x14ac:dyDescent="0.2">
      <c r="A35" s="45" t="s">
        <v>8</v>
      </c>
      <c r="B35" s="44">
        <v>114</v>
      </c>
      <c r="C35" s="44">
        <v>284</v>
      </c>
      <c r="D35" s="44">
        <v>394</v>
      </c>
      <c r="E35" s="44">
        <v>445</v>
      </c>
      <c r="F35" s="44">
        <v>395</v>
      </c>
      <c r="G35" s="44">
        <v>381</v>
      </c>
      <c r="H35" s="44">
        <v>151</v>
      </c>
      <c r="I35" s="44">
        <v>76</v>
      </c>
      <c r="Q35" s="162"/>
      <c r="R35" s="162"/>
      <c r="S35" s="162"/>
      <c r="T35" s="162"/>
      <c r="U35" s="162"/>
      <c r="V35" s="242"/>
    </row>
    <row r="36" spans="1:22" x14ac:dyDescent="0.2">
      <c r="A36" s="45" t="s">
        <v>3</v>
      </c>
      <c r="B36" s="44">
        <v>46</v>
      </c>
      <c r="C36" s="44">
        <v>89</v>
      </c>
      <c r="D36" s="44">
        <v>155</v>
      </c>
      <c r="E36" s="44">
        <v>119</v>
      </c>
      <c r="F36" s="44">
        <v>66</v>
      </c>
      <c r="G36" s="44">
        <v>68</v>
      </c>
      <c r="H36" s="44">
        <v>41</v>
      </c>
      <c r="I36" s="44">
        <v>27</v>
      </c>
      <c r="Q36" s="43"/>
      <c r="R36" s="43"/>
      <c r="S36" s="43"/>
      <c r="T36" s="43"/>
      <c r="U36" s="43"/>
      <c r="V36" s="242"/>
    </row>
    <row r="37" spans="1:22" x14ac:dyDescent="0.2">
      <c r="A37" s="45" t="s">
        <v>4</v>
      </c>
      <c r="B37" s="44">
        <v>25</v>
      </c>
      <c r="C37" s="44">
        <v>46</v>
      </c>
      <c r="D37" s="44">
        <v>34</v>
      </c>
      <c r="E37" s="44">
        <v>29</v>
      </c>
      <c r="F37" s="44">
        <v>19</v>
      </c>
      <c r="G37" s="44">
        <v>23</v>
      </c>
      <c r="H37" s="44">
        <v>21</v>
      </c>
      <c r="I37" s="44">
        <v>12</v>
      </c>
      <c r="Q37" s="43"/>
      <c r="R37" s="43"/>
      <c r="S37" s="43"/>
      <c r="T37" s="43"/>
      <c r="U37" s="43"/>
      <c r="V37" s="242"/>
    </row>
    <row r="38" spans="1:22" x14ac:dyDescent="0.2">
      <c r="A38" s="45" t="s">
        <v>0</v>
      </c>
      <c r="B38" s="44">
        <v>14</v>
      </c>
      <c r="C38" s="44">
        <v>24</v>
      </c>
      <c r="D38" s="44">
        <v>15</v>
      </c>
      <c r="E38" s="44">
        <v>10</v>
      </c>
      <c r="F38" s="44">
        <v>7</v>
      </c>
      <c r="G38" s="44">
        <v>11</v>
      </c>
      <c r="H38" s="44">
        <v>11</v>
      </c>
      <c r="I38" s="44">
        <v>8</v>
      </c>
      <c r="Q38" s="43"/>
      <c r="R38" s="43"/>
      <c r="S38" s="43"/>
      <c r="T38" s="43"/>
      <c r="U38" s="43"/>
      <c r="V38" s="242"/>
    </row>
    <row r="39" spans="1:22" x14ac:dyDescent="0.2">
      <c r="A39" s="45" t="s">
        <v>9</v>
      </c>
      <c r="B39" s="44">
        <v>0</v>
      </c>
      <c r="C39" s="44">
        <v>6</v>
      </c>
      <c r="D39" s="44">
        <v>8</v>
      </c>
      <c r="E39" s="44">
        <v>7</v>
      </c>
      <c r="F39" s="44">
        <v>3</v>
      </c>
      <c r="G39" s="44">
        <v>5</v>
      </c>
      <c r="H39" s="44">
        <v>3</v>
      </c>
      <c r="I39" s="44">
        <v>0</v>
      </c>
      <c r="Q39" s="43"/>
      <c r="R39" s="43"/>
      <c r="S39" s="43"/>
      <c r="T39" s="43"/>
      <c r="U39" s="43"/>
      <c r="V39" s="242"/>
    </row>
    <row r="40" spans="1:22" x14ac:dyDescent="0.2">
      <c r="A40" s="266" t="s">
        <v>50</v>
      </c>
      <c r="B40" s="244">
        <v>3.2857142857142856</v>
      </c>
      <c r="C40" s="244">
        <v>3.7083333333333335</v>
      </c>
      <c r="D40" s="244">
        <v>10.333333333333334</v>
      </c>
      <c r="E40" s="164">
        <v>11.9</v>
      </c>
      <c r="F40" s="244">
        <v>9.4285714285714288</v>
      </c>
      <c r="G40" s="244">
        <v>6.1818181818181817</v>
      </c>
      <c r="H40" s="244">
        <v>3.7272727272727271</v>
      </c>
      <c r="I40" s="164">
        <v>3.4</v>
      </c>
      <c r="J40" s="43"/>
      <c r="K40" s="43"/>
      <c r="L40" s="43"/>
      <c r="M40" s="43"/>
      <c r="Q40" s="43"/>
      <c r="R40" s="43"/>
      <c r="S40" s="43"/>
      <c r="T40" s="43"/>
      <c r="U40" s="43"/>
      <c r="V40" s="242"/>
    </row>
    <row r="41" spans="1:22" ht="28.15" customHeight="1" x14ac:dyDescent="0.2">
      <c r="A41" s="241" t="s">
        <v>202</v>
      </c>
      <c r="B41" s="158"/>
      <c r="C41" s="158"/>
      <c r="D41" s="158"/>
      <c r="E41" s="158"/>
      <c r="F41" s="158"/>
      <c r="G41" s="158"/>
      <c r="H41" s="158"/>
      <c r="I41" s="158"/>
      <c r="J41" s="43"/>
      <c r="K41" s="43"/>
      <c r="L41" s="43"/>
      <c r="M41" s="43"/>
      <c r="Q41" s="43"/>
      <c r="R41" s="43"/>
      <c r="S41" s="43"/>
      <c r="T41" s="43"/>
      <c r="U41" s="43"/>
      <c r="V41" s="242"/>
    </row>
    <row r="42" spans="1:22" x14ac:dyDescent="0.2">
      <c r="A42" s="45" t="s">
        <v>8</v>
      </c>
      <c r="B42" s="44">
        <v>13</v>
      </c>
      <c r="C42" s="44">
        <v>30</v>
      </c>
      <c r="D42" s="44">
        <v>55</v>
      </c>
      <c r="E42" s="44">
        <v>66</v>
      </c>
      <c r="F42" s="44">
        <v>51</v>
      </c>
      <c r="G42" s="44">
        <v>42</v>
      </c>
      <c r="H42" s="44">
        <v>24</v>
      </c>
      <c r="I42" s="44">
        <v>17</v>
      </c>
      <c r="J42" s="43"/>
      <c r="K42" s="43"/>
      <c r="L42" s="43"/>
      <c r="M42" s="43"/>
      <c r="Q42" s="43"/>
      <c r="R42" s="43"/>
      <c r="S42" s="43"/>
      <c r="T42" s="43"/>
      <c r="U42" s="43"/>
      <c r="V42" s="242"/>
    </row>
    <row r="43" spans="1:22" x14ac:dyDescent="0.2">
      <c r="A43" s="45" t="s">
        <v>3</v>
      </c>
      <c r="B43" s="44">
        <v>4</v>
      </c>
      <c r="C43" s="44">
        <v>11</v>
      </c>
      <c r="D43" s="44">
        <v>17</v>
      </c>
      <c r="E43" s="44">
        <v>17</v>
      </c>
      <c r="F43" s="44">
        <v>10</v>
      </c>
      <c r="G43" s="44">
        <v>8</v>
      </c>
      <c r="H43" s="44">
        <v>7</v>
      </c>
      <c r="I43" s="44">
        <v>5</v>
      </c>
      <c r="J43" s="43"/>
      <c r="K43" s="43"/>
      <c r="L43" s="43"/>
      <c r="M43" s="43"/>
      <c r="Q43" s="43"/>
      <c r="R43" s="43"/>
      <c r="S43" s="43"/>
      <c r="T43" s="43"/>
      <c r="U43" s="43"/>
      <c r="V43" s="242"/>
    </row>
    <row r="44" spans="1:22" x14ac:dyDescent="0.2">
      <c r="A44" s="45" t="s">
        <v>4</v>
      </c>
      <c r="B44" s="44">
        <v>2</v>
      </c>
      <c r="C44" s="44">
        <v>6</v>
      </c>
      <c r="D44" s="44">
        <v>8</v>
      </c>
      <c r="E44" s="44">
        <v>7</v>
      </c>
      <c r="F44" s="44">
        <v>6</v>
      </c>
      <c r="G44" s="44">
        <v>3</v>
      </c>
      <c r="H44" s="44">
        <v>4</v>
      </c>
      <c r="I44" s="44">
        <v>3</v>
      </c>
      <c r="J44" s="43"/>
      <c r="K44" s="43"/>
      <c r="L44" s="43"/>
      <c r="M44" s="43"/>
      <c r="Q44" s="43"/>
      <c r="R44" s="43"/>
      <c r="S44" s="43"/>
      <c r="T44" s="43"/>
      <c r="U44" s="43"/>
      <c r="V44" s="242"/>
    </row>
    <row r="45" spans="1:22" x14ac:dyDescent="0.2">
      <c r="A45" s="45" t="s">
        <v>0</v>
      </c>
      <c r="B45" s="44">
        <v>1</v>
      </c>
      <c r="C45" s="44">
        <v>3</v>
      </c>
      <c r="D45" s="44">
        <v>2</v>
      </c>
      <c r="E45" s="44">
        <v>1</v>
      </c>
      <c r="F45" s="44">
        <v>1</v>
      </c>
      <c r="G45" s="44">
        <v>2</v>
      </c>
      <c r="H45" s="44">
        <v>2</v>
      </c>
      <c r="I45" s="44">
        <v>2</v>
      </c>
      <c r="J45" s="43"/>
      <c r="K45" s="43"/>
      <c r="L45" s="43" t="s">
        <v>7</v>
      </c>
      <c r="M45" s="43"/>
      <c r="Q45" s="43"/>
      <c r="R45" s="43"/>
      <c r="S45" s="43"/>
      <c r="T45" s="43"/>
      <c r="U45" s="43"/>
      <c r="V45" s="242"/>
    </row>
    <row r="46" spans="1:22" x14ac:dyDescent="0.2">
      <c r="A46" s="45" t="s">
        <v>9</v>
      </c>
      <c r="B46" s="44">
        <v>0</v>
      </c>
      <c r="C46" s="44">
        <v>2</v>
      </c>
      <c r="D46" s="44">
        <v>3</v>
      </c>
      <c r="E46" s="44">
        <v>3</v>
      </c>
      <c r="F46" s="44">
        <v>3</v>
      </c>
      <c r="G46" s="44">
        <v>0</v>
      </c>
      <c r="H46" s="44">
        <v>1</v>
      </c>
      <c r="I46" s="44">
        <v>1</v>
      </c>
      <c r="J46" s="43"/>
      <c r="K46" s="43"/>
      <c r="L46" s="43"/>
      <c r="M46" s="43"/>
      <c r="Q46" s="43"/>
      <c r="R46" s="43"/>
      <c r="S46" s="43"/>
      <c r="T46" s="43"/>
      <c r="U46" s="43"/>
      <c r="V46" s="242"/>
    </row>
    <row r="47" spans="1:22" x14ac:dyDescent="0.2">
      <c r="A47" s="45" t="s">
        <v>50</v>
      </c>
      <c r="B47" s="43">
        <v>4</v>
      </c>
      <c r="C47" s="271">
        <v>3.6666666666666665</v>
      </c>
      <c r="D47" s="271">
        <v>8.5</v>
      </c>
      <c r="E47" s="271">
        <v>17</v>
      </c>
      <c r="F47" s="271">
        <v>10</v>
      </c>
      <c r="G47" s="271">
        <v>4</v>
      </c>
      <c r="H47" s="271">
        <v>3.5</v>
      </c>
      <c r="I47" s="271">
        <v>2.5</v>
      </c>
      <c r="J47" s="43"/>
      <c r="K47" s="43"/>
      <c r="L47" s="43"/>
      <c r="M47" s="43"/>
      <c r="Q47" s="164"/>
      <c r="R47" s="164"/>
      <c r="S47" s="164"/>
      <c r="T47" s="164"/>
      <c r="U47" s="164"/>
      <c r="V47" s="242"/>
    </row>
    <row r="48" spans="1:22" ht="12" customHeight="1" x14ac:dyDescent="0.2">
      <c r="A48" s="272" t="s">
        <v>1</v>
      </c>
      <c r="B48" s="239"/>
      <c r="C48" s="239"/>
      <c r="D48" s="239"/>
      <c r="E48" s="239"/>
      <c r="F48" s="239"/>
      <c r="G48" s="239"/>
      <c r="H48" s="239"/>
      <c r="I48" s="239"/>
      <c r="J48" s="239"/>
      <c r="K48" s="239"/>
      <c r="L48" s="239"/>
      <c r="M48" s="239"/>
      <c r="N48" s="239"/>
      <c r="O48" s="239"/>
      <c r="P48" s="239"/>
      <c r="V48" s="242"/>
    </row>
    <row r="49" spans="1:22" x14ac:dyDescent="0.2">
      <c r="A49" s="250" t="s">
        <v>8</v>
      </c>
      <c r="B49" s="261">
        <f>B42+B35+B20+B5</f>
        <v>4702</v>
      </c>
      <c r="C49" s="261">
        <f t="shared" ref="C49:P49" si="2">C42+C35+C20+C5</f>
        <v>5856</v>
      </c>
      <c r="D49" s="261">
        <f t="shared" si="2"/>
        <v>5950</v>
      </c>
      <c r="E49" s="261">
        <f t="shared" si="2"/>
        <v>8039</v>
      </c>
      <c r="F49" s="261">
        <f t="shared" si="2"/>
        <v>8570</v>
      </c>
      <c r="G49" s="261">
        <f t="shared" si="2"/>
        <v>8063</v>
      </c>
      <c r="H49" s="261">
        <f t="shared" si="2"/>
        <v>6198</v>
      </c>
      <c r="I49" s="261">
        <f t="shared" si="2"/>
        <v>5940</v>
      </c>
      <c r="J49" s="261">
        <f t="shared" si="2"/>
        <v>7180</v>
      </c>
      <c r="K49" s="261">
        <f t="shared" si="2"/>
        <v>7430</v>
      </c>
      <c r="L49" s="261">
        <f t="shared" si="2"/>
        <v>6884</v>
      </c>
      <c r="M49" s="261">
        <f t="shared" si="2"/>
        <v>7302</v>
      </c>
      <c r="N49" s="261">
        <f t="shared" si="2"/>
        <v>7132</v>
      </c>
      <c r="O49" s="261">
        <f t="shared" si="2"/>
        <v>6935</v>
      </c>
      <c r="P49" s="261">
        <f t="shared" si="2"/>
        <v>6362</v>
      </c>
      <c r="Q49" s="265">
        <f t="shared" ref="Q49:T50" si="3">Q42+Q35+Q20+Q5</f>
        <v>8071</v>
      </c>
      <c r="R49" s="265">
        <f t="shared" si="3"/>
        <v>7487</v>
      </c>
      <c r="S49" s="265">
        <f t="shared" si="3"/>
        <v>6403</v>
      </c>
      <c r="T49" s="265">
        <f t="shared" si="3"/>
        <v>6564</v>
      </c>
      <c r="U49" s="265">
        <f t="shared" ref="U49" si="4">U42+U35+U20+U5</f>
        <v>9393</v>
      </c>
      <c r="V49" s="242"/>
    </row>
    <row r="50" spans="1:22" x14ac:dyDescent="0.2">
      <c r="A50" s="250" t="s">
        <v>3</v>
      </c>
      <c r="B50" s="261">
        <f>B43+B36+B21+B6</f>
        <v>2480</v>
      </c>
      <c r="C50" s="261">
        <f>C43+C36+C21+C6</f>
        <v>2961</v>
      </c>
      <c r="D50" s="261">
        <f>D43+D36+D21+D6</f>
        <v>2871</v>
      </c>
      <c r="E50" s="261">
        <f>E43+E36+E21+E6</f>
        <v>3774</v>
      </c>
      <c r="F50" s="261">
        <f>F43+F36+F21+F6</f>
        <v>4312</v>
      </c>
      <c r="G50" s="261">
        <f>G43+G36+G21+G6</f>
        <v>3887</v>
      </c>
      <c r="H50" s="261">
        <f t="shared" ref="H50:N50" si="5">H43+H36+H21+H6</f>
        <v>3208</v>
      </c>
      <c r="I50" s="261">
        <f t="shared" si="5"/>
        <v>3378</v>
      </c>
      <c r="J50" s="261">
        <f t="shared" si="5"/>
        <v>3860</v>
      </c>
      <c r="K50" s="261">
        <f t="shared" si="5"/>
        <v>3669</v>
      </c>
      <c r="L50" s="261">
        <f t="shared" si="5"/>
        <v>3508</v>
      </c>
      <c r="M50" s="261">
        <f t="shared" si="5"/>
        <v>3654</v>
      </c>
      <c r="N50" s="261">
        <f t="shared" si="5"/>
        <v>3640</v>
      </c>
      <c r="O50" s="261">
        <f>O43+O36+O21+O6</f>
        <v>3512</v>
      </c>
      <c r="P50" s="261">
        <f>P43+P36+P21+P6</f>
        <v>3166</v>
      </c>
      <c r="Q50" s="261">
        <f t="shared" si="3"/>
        <v>3247</v>
      </c>
      <c r="R50" s="261">
        <f t="shared" si="3"/>
        <v>3101</v>
      </c>
      <c r="S50" s="261">
        <f t="shared" si="3"/>
        <v>2536</v>
      </c>
      <c r="T50" s="261">
        <f t="shared" si="3"/>
        <v>1490</v>
      </c>
      <c r="U50" s="261">
        <f t="shared" ref="U50" si="6">U43+U36+U21+U6</f>
        <v>5228</v>
      </c>
      <c r="V50" s="242"/>
    </row>
    <row r="51" spans="1:22" x14ac:dyDescent="0.2">
      <c r="A51" s="45" t="s">
        <v>5</v>
      </c>
      <c r="B51" s="196" t="s">
        <v>2</v>
      </c>
      <c r="C51" s="196" t="s">
        <v>2</v>
      </c>
      <c r="D51" s="196" t="s">
        <v>2</v>
      </c>
      <c r="E51" s="196" t="s">
        <v>2</v>
      </c>
      <c r="F51" s="196" t="s">
        <v>2</v>
      </c>
      <c r="G51" s="196" t="s">
        <v>2</v>
      </c>
      <c r="H51" s="196" t="s">
        <v>2</v>
      </c>
      <c r="I51" s="196" t="s">
        <v>2</v>
      </c>
      <c r="J51" s="54">
        <f t="shared" ref="J51:O51" si="7">J7+J22</f>
        <v>1638</v>
      </c>
      <c r="K51" s="54">
        <f t="shared" si="7"/>
        <v>1619</v>
      </c>
      <c r="L51" s="54">
        <f t="shared" si="7"/>
        <v>1506</v>
      </c>
      <c r="M51" s="54">
        <f t="shared" si="7"/>
        <v>1557</v>
      </c>
      <c r="N51" s="54">
        <f t="shared" si="7"/>
        <v>1600</v>
      </c>
      <c r="O51" s="54">
        <f t="shared" si="7"/>
        <v>1562</v>
      </c>
      <c r="P51" s="54">
        <f t="shared" ref="P51:U51" si="8">P7+P22</f>
        <v>1485</v>
      </c>
      <c r="Q51" s="54">
        <f t="shared" si="8"/>
        <v>1488</v>
      </c>
      <c r="R51" s="54">
        <f t="shared" si="8"/>
        <v>1392</v>
      </c>
      <c r="S51" s="54">
        <f t="shared" si="8"/>
        <v>1114</v>
      </c>
      <c r="T51" s="54">
        <f t="shared" si="8"/>
        <v>678</v>
      </c>
      <c r="U51" s="54">
        <f t="shared" si="8"/>
        <v>2137</v>
      </c>
      <c r="V51" s="242"/>
    </row>
    <row r="52" spans="1:22" x14ac:dyDescent="0.2">
      <c r="A52" s="45" t="s">
        <v>6</v>
      </c>
      <c r="B52" s="196" t="s">
        <v>2</v>
      </c>
      <c r="C52" s="196" t="s">
        <v>2</v>
      </c>
      <c r="D52" s="196" t="s">
        <v>2</v>
      </c>
      <c r="E52" s="196" t="s">
        <v>2</v>
      </c>
      <c r="F52" s="196" t="s">
        <v>2</v>
      </c>
      <c r="G52" s="196" t="s">
        <v>2</v>
      </c>
      <c r="H52" s="196" t="s">
        <v>2</v>
      </c>
      <c r="I52" s="196" t="s">
        <v>2</v>
      </c>
      <c r="J52" s="54">
        <f t="shared" ref="J52:O52" si="9">J23+J8</f>
        <v>2222</v>
      </c>
      <c r="K52" s="54">
        <f t="shared" si="9"/>
        <v>2050</v>
      </c>
      <c r="L52" s="54">
        <f t="shared" si="9"/>
        <v>2002</v>
      </c>
      <c r="M52" s="54">
        <f t="shared" si="9"/>
        <v>2097</v>
      </c>
      <c r="N52" s="54">
        <f t="shared" si="9"/>
        <v>2040</v>
      </c>
      <c r="O52" s="54">
        <f t="shared" si="9"/>
        <v>1950</v>
      </c>
      <c r="P52" s="54">
        <f t="shared" ref="P52:U52" si="10">P23+P8</f>
        <v>1681</v>
      </c>
      <c r="Q52" s="54">
        <f t="shared" si="10"/>
        <v>1759</v>
      </c>
      <c r="R52" s="54">
        <f t="shared" si="10"/>
        <v>1709</v>
      </c>
      <c r="S52" s="54">
        <f t="shared" si="10"/>
        <v>1422</v>
      </c>
      <c r="T52" s="54">
        <f t="shared" si="10"/>
        <v>812</v>
      </c>
      <c r="U52" s="54">
        <f t="shared" si="10"/>
        <v>3091</v>
      </c>
      <c r="V52" s="242"/>
    </row>
    <row r="53" spans="1:22" x14ac:dyDescent="0.2">
      <c r="A53" s="250" t="s">
        <v>4</v>
      </c>
      <c r="B53" s="261">
        <f>B44+B37+B24+B9</f>
        <v>922</v>
      </c>
      <c r="C53" s="261">
        <f t="shared" ref="C53:I53" si="11">C44+C37+C24+C9</f>
        <v>975</v>
      </c>
      <c r="D53" s="261">
        <f t="shared" si="11"/>
        <v>975</v>
      </c>
      <c r="E53" s="261">
        <f t="shared" si="11"/>
        <v>1095</v>
      </c>
      <c r="F53" s="261">
        <f t="shared" si="11"/>
        <v>1329</v>
      </c>
      <c r="G53" s="261">
        <f t="shared" si="11"/>
        <v>1104</v>
      </c>
      <c r="H53" s="261">
        <f t="shared" si="11"/>
        <v>1259</v>
      </c>
      <c r="I53" s="261">
        <f t="shared" si="11"/>
        <v>1128</v>
      </c>
      <c r="J53" s="261">
        <f t="shared" ref="J53:O53" si="12">J46+J39+J24+J9</f>
        <v>1018</v>
      </c>
      <c r="K53" s="261">
        <f t="shared" si="12"/>
        <v>1089</v>
      </c>
      <c r="L53" s="261">
        <f t="shared" si="12"/>
        <v>1051</v>
      </c>
      <c r="M53" s="261">
        <f t="shared" si="12"/>
        <v>1011</v>
      </c>
      <c r="N53" s="261">
        <f t="shared" si="12"/>
        <v>957</v>
      </c>
      <c r="O53" s="261">
        <f t="shared" si="12"/>
        <v>969</v>
      </c>
      <c r="P53" s="261">
        <f t="shared" ref="P53:U53" si="13">P46+P39+P24+P9</f>
        <v>951</v>
      </c>
      <c r="Q53" s="261">
        <f t="shared" si="13"/>
        <v>1123</v>
      </c>
      <c r="R53" s="261">
        <f t="shared" si="13"/>
        <v>1143</v>
      </c>
      <c r="S53" s="261">
        <f t="shared" si="13"/>
        <v>702</v>
      </c>
      <c r="T53" s="261">
        <f t="shared" si="13"/>
        <v>650</v>
      </c>
      <c r="U53" s="261">
        <f t="shared" si="13"/>
        <v>1351</v>
      </c>
      <c r="V53" s="242"/>
    </row>
    <row r="54" spans="1:22" x14ac:dyDescent="0.2">
      <c r="A54" s="45" t="s">
        <v>5</v>
      </c>
      <c r="B54" s="196" t="s">
        <v>2</v>
      </c>
      <c r="C54" s="196" t="s">
        <v>2</v>
      </c>
      <c r="D54" s="196" t="s">
        <v>2</v>
      </c>
      <c r="E54" s="196" t="s">
        <v>2</v>
      </c>
      <c r="F54" s="196" t="s">
        <v>2</v>
      </c>
      <c r="G54" s="196" t="s">
        <v>2</v>
      </c>
      <c r="H54" s="196" t="s">
        <v>2</v>
      </c>
      <c r="I54" s="196" t="s">
        <v>2</v>
      </c>
      <c r="J54" s="196" t="s">
        <v>2</v>
      </c>
      <c r="K54" s="196" t="s">
        <v>2</v>
      </c>
      <c r="L54" s="54">
        <f t="shared" ref="L54:N58" si="14">L25+L10</f>
        <v>435</v>
      </c>
      <c r="M54" s="54">
        <f t="shared" si="14"/>
        <v>488</v>
      </c>
      <c r="N54" s="54">
        <f t="shared" si="14"/>
        <v>422</v>
      </c>
      <c r="O54" s="54">
        <f t="shared" ref="O54:P58" si="15">O25+O10</f>
        <v>424</v>
      </c>
      <c r="P54" s="54">
        <f t="shared" si="15"/>
        <v>458</v>
      </c>
      <c r="Q54" s="54">
        <f t="shared" ref="Q54:R58" si="16">Q25+Q10</f>
        <v>522</v>
      </c>
      <c r="R54" s="54">
        <f t="shared" si="16"/>
        <v>540</v>
      </c>
      <c r="S54" s="54">
        <f t="shared" ref="S54:T58" si="17">S25+S10</f>
        <v>301</v>
      </c>
      <c r="T54" s="54">
        <f t="shared" si="17"/>
        <v>315</v>
      </c>
      <c r="U54" s="54">
        <f t="shared" ref="U54" si="18">U25+U10</f>
        <v>628</v>
      </c>
      <c r="V54" s="242"/>
    </row>
    <row r="55" spans="1:22" x14ac:dyDescent="0.2">
      <c r="A55" s="45" t="s">
        <v>6</v>
      </c>
      <c r="B55" s="196" t="s">
        <v>2</v>
      </c>
      <c r="C55" s="196" t="s">
        <v>2</v>
      </c>
      <c r="D55" s="196" t="s">
        <v>2</v>
      </c>
      <c r="E55" s="196" t="s">
        <v>2</v>
      </c>
      <c r="F55" s="196" t="s">
        <v>2</v>
      </c>
      <c r="G55" s="196" t="s">
        <v>2</v>
      </c>
      <c r="H55" s="196" t="s">
        <v>2</v>
      </c>
      <c r="I55" s="196" t="s">
        <v>2</v>
      </c>
      <c r="J55" s="196" t="s">
        <v>2</v>
      </c>
      <c r="K55" s="196" t="s">
        <v>2</v>
      </c>
      <c r="L55" s="54">
        <f t="shared" si="14"/>
        <v>616</v>
      </c>
      <c r="M55" s="54">
        <f t="shared" si="14"/>
        <v>523</v>
      </c>
      <c r="N55" s="54">
        <f t="shared" si="14"/>
        <v>535</v>
      </c>
      <c r="O55" s="54">
        <f t="shared" si="15"/>
        <v>545</v>
      </c>
      <c r="P55" s="54">
        <f t="shared" si="15"/>
        <v>493</v>
      </c>
      <c r="Q55" s="54">
        <f t="shared" si="16"/>
        <v>601</v>
      </c>
      <c r="R55" s="54">
        <f t="shared" si="16"/>
        <v>603</v>
      </c>
      <c r="S55" s="54">
        <f t="shared" ref="S55" si="19">S26+S11</f>
        <v>401</v>
      </c>
      <c r="T55" s="54">
        <f t="shared" si="17"/>
        <v>335</v>
      </c>
      <c r="U55" s="54">
        <f t="shared" ref="U55" si="20">U26+U11</f>
        <v>723</v>
      </c>
      <c r="V55" s="242"/>
    </row>
    <row r="56" spans="1:22" x14ac:dyDescent="0.2">
      <c r="A56" s="250" t="s">
        <v>0</v>
      </c>
      <c r="B56" s="261">
        <f t="shared" ref="B56:K56" si="21">B45+B38+B27+B12</f>
        <v>416</v>
      </c>
      <c r="C56" s="261">
        <f t="shared" si="21"/>
        <v>427</v>
      </c>
      <c r="D56" s="261">
        <f t="shared" si="21"/>
        <v>427</v>
      </c>
      <c r="E56" s="261">
        <f t="shared" si="21"/>
        <v>410</v>
      </c>
      <c r="F56" s="261">
        <f t="shared" si="21"/>
        <v>471</v>
      </c>
      <c r="G56" s="261">
        <f t="shared" si="21"/>
        <v>458</v>
      </c>
      <c r="H56" s="261">
        <f t="shared" si="21"/>
        <v>511</v>
      </c>
      <c r="I56" s="261">
        <f t="shared" si="21"/>
        <v>402</v>
      </c>
      <c r="J56" s="261">
        <f t="shared" si="21"/>
        <v>415</v>
      </c>
      <c r="K56" s="261">
        <f t="shared" si="21"/>
        <v>395</v>
      </c>
      <c r="L56" s="261">
        <f t="shared" si="14"/>
        <v>388</v>
      </c>
      <c r="M56" s="261">
        <f t="shared" si="14"/>
        <v>389</v>
      </c>
      <c r="N56" s="261">
        <f t="shared" si="14"/>
        <v>375</v>
      </c>
      <c r="O56" s="261">
        <f t="shared" si="15"/>
        <v>386</v>
      </c>
      <c r="P56" s="261">
        <f t="shared" si="15"/>
        <v>385</v>
      </c>
      <c r="Q56" s="261">
        <f t="shared" si="16"/>
        <v>450</v>
      </c>
      <c r="R56" s="261">
        <f t="shared" si="16"/>
        <v>450</v>
      </c>
      <c r="S56" s="261">
        <f t="shared" ref="S56" si="22">S27+S12</f>
        <v>250</v>
      </c>
      <c r="T56" s="261">
        <f t="shared" si="17"/>
        <v>250</v>
      </c>
      <c r="U56" s="261">
        <f t="shared" ref="U56" si="23">U27+U12</f>
        <v>483</v>
      </c>
      <c r="V56" s="242"/>
    </row>
    <row r="57" spans="1:22" x14ac:dyDescent="0.2">
      <c r="A57" s="45" t="s">
        <v>5</v>
      </c>
      <c r="B57" s="196" t="s">
        <v>2</v>
      </c>
      <c r="C57" s="196" t="s">
        <v>2</v>
      </c>
      <c r="D57" s="196" t="s">
        <v>2</v>
      </c>
      <c r="E57" s="196" t="s">
        <v>2</v>
      </c>
      <c r="F57" s="196" t="s">
        <v>2</v>
      </c>
      <c r="G57" s="196" t="s">
        <v>2</v>
      </c>
      <c r="H57" s="196" t="s">
        <v>2</v>
      </c>
      <c r="I57" s="196" t="s">
        <v>2</v>
      </c>
      <c r="J57" s="54">
        <f>J28+J13</f>
        <v>179</v>
      </c>
      <c r="K57" s="54">
        <f>K28+K13</f>
        <v>188</v>
      </c>
      <c r="L57" s="54">
        <f t="shared" si="14"/>
        <v>152</v>
      </c>
      <c r="M57" s="54">
        <f t="shared" si="14"/>
        <v>164</v>
      </c>
      <c r="N57" s="54">
        <f t="shared" si="14"/>
        <v>158</v>
      </c>
      <c r="O57" s="54">
        <f t="shared" si="15"/>
        <v>155</v>
      </c>
      <c r="P57" s="54">
        <f t="shared" si="15"/>
        <v>177</v>
      </c>
      <c r="Q57" s="54">
        <f t="shared" si="16"/>
        <v>202</v>
      </c>
      <c r="R57" s="54">
        <f t="shared" si="16"/>
        <v>205</v>
      </c>
      <c r="S57" s="54">
        <f t="shared" ref="S57" si="24">S28+S13</f>
        <v>97</v>
      </c>
      <c r="T57" s="54">
        <f t="shared" si="17"/>
        <v>124</v>
      </c>
      <c r="U57" s="54">
        <f t="shared" ref="U57" si="25">U28+U13</f>
        <v>204</v>
      </c>
      <c r="V57" s="242"/>
    </row>
    <row r="58" spans="1:22" x14ac:dyDescent="0.2">
      <c r="A58" s="45" t="s">
        <v>6</v>
      </c>
      <c r="B58" s="196" t="s">
        <v>2</v>
      </c>
      <c r="C58" s="196" t="s">
        <v>2</v>
      </c>
      <c r="D58" s="196" t="s">
        <v>2</v>
      </c>
      <c r="E58" s="196" t="s">
        <v>2</v>
      </c>
      <c r="F58" s="196" t="s">
        <v>2</v>
      </c>
      <c r="G58" s="196" t="s">
        <v>2</v>
      </c>
      <c r="H58" s="196" t="s">
        <v>2</v>
      </c>
      <c r="I58" s="196" t="s">
        <v>2</v>
      </c>
      <c r="J58" s="54">
        <f>J29+J14</f>
        <v>236</v>
      </c>
      <c r="K58" s="54">
        <f>K29+K14</f>
        <v>207</v>
      </c>
      <c r="L58" s="54">
        <f t="shared" si="14"/>
        <v>236</v>
      </c>
      <c r="M58" s="54">
        <f t="shared" si="14"/>
        <v>225</v>
      </c>
      <c r="N58" s="54">
        <f t="shared" si="14"/>
        <v>217</v>
      </c>
      <c r="O58" s="54">
        <f t="shared" si="15"/>
        <v>231</v>
      </c>
      <c r="P58" s="54">
        <f t="shared" si="15"/>
        <v>208</v>
      </c>
      <c r="Q58" s="54">
        <f t="shared" si="16"/>
        <v>248</v>
      </c>
      <c r="R58" s="54">
        <f t="shared" si="16"/>
        <v>245</v>
      </c>
      <c r="S58" s="54">
        <f t="shared" ref="S58" si="26">S29+S14</f>
        <v>153</v>
      </c>
      <c r="T58" s="54">
        <f t="shared" si="17"/>
        <v>126</v>
      </c>
      <c r="U58" s="54">
        <f t="shared" ref="U58" si="27">U29+U14</f>
        <v>279</v>
      </c>
      <c r="V58" s="242"/>
    </row>
    <row r="59" spans="1:22" x14ac:dyDescent="0.2">
      <c r="A59" s="250" t="s">
        <v>9</v>
      </c>
      <c r="B59" s="261">
        <f t="shared" ref="B59:G59" si="28">B46+B39+B30+B15</f>
        <v>140</v>
      </c>
      <c r="C59" s="261">
        <f t="shared" si="28"/>
        <v>179</v>
      </c>
      <c r="D59" s="261">
        <f t="shared" si="28"/>
        <v>103</v>
      </c>
      <c r="E59" s="261">
        <f t="shared" si="28"/>
        <v>194</v>
      </c>
      <c r="F59" s="261">
        <f t="shared" si="28"/>
        <v>274</v>
      </c>
      <c r="G59" s="261">
        <f t="shared" si="28"/>
        <v>217</v>
      </c>
      <c r="H59" s="261">
        <f t="shared" ref="H59:N59" si="29">H46+H39+H30+H15</f>
        <v>206</v>
      </c>
      <c r="I59" s="261">
        <f t="shared" si="29"/>
        <v>211</v>
      </c>
      <c r="J59" s="261">
        <f t="shared" si="29"/>
        <v>162</v>
      </c>
      <c r="K59" s="261">
        <f t="shared" si="29"/>
        <v>173</v>
      </c>
      <c r="L59" s="261">
        <f t="shared" si="29"/>
        <v>168</v>
      </c>
      <c r="M59" s="261">
        <f t="shared" si="29"/>
        <v>133</v>
      </c>
      <c r="N59" s="261">
        <f t="shared" si="29"/>
        <v>105</v>
      </c>
      <c r="O59" s="261">
        <f>O46+O39+O30+O15</f>
        <v>105</v>
      </c>
      <c r="P59" s="261">
        <f>P46+P39+P30+P15</f>
        <v>90</v>
      </c>
      <c r="Q59" s="261">
        <f>Q46+Q39+Q30+Q15</f>
        <v>138</v>
      </c>
      <c r="R59" s="261">
        <f>R46+R39+R30+R15</f>
        <v>114</v>
      </c>
      <c r="S59" s="261">
        <f>S46+S39+S30+S15</f>
        <v>86</v>
      </c>
      <c r="T59" s="261">
        <f t="shared" ref="T59:U59" si="30">T46+T39+T30+T15</f>
        <v>49</v>
      </c>
      <c r="U59" s="261">
        <f t="shared" si="30"/>
        <v>91</v>
      </c>
      <c r="V59" s="242"/>
    </row>
    <row r="60" spans="1:22" x14ac:dyDescent="0.2">
      <c r="A60" s="45" t="s">
        <v>5</v>
      </c>
      <c r="B60" s="196" t="s">
        <v>2</v>
      </c>
      <c r="C60" s="196" t="s">
        <v>2</v>
      </c>
      <c r="D60" s="196" t="s">
        <v>2</v>
      </c>
      <c r="E60" s="196" t="s">
        <v>2</v>
      </c>
      <c r="F60" s="196" t="s">
        <v>2</v>
      </c>
      <c r="G60" s="196" t="s">
        <v>2</v>
      </c>
      <c r="H60" s="196" t="s">
        <v>2</v>
      </c>
      <c r="I60" s="196" t="s">
        <v>2</v>
      </c>
      <c r="J60" s="54">
        <f t="shared" ref="J60:N61" si="31">J31+J16</f>
        <v>63</v>
      </c>
      <c r="K60" s="54">
        <f t="shared" si="31"/>
        <v>90</v>
      </c>
      <c r="L60" s="54">
        <f t="shared" si="31"/>
        <v>58</v>
      </c>
      <c r="M60" s="54">
        <f t="shared" si="31"/>
        <v>76</v>
      </c>
      <c r="N60" s="54">
        <f t="shared" si="31"/>
        <v>43</v>
      </c>
      <c r="O60" s="54">
        <f t="shared" ref="O60:R61" si="32">O31+O16</f>
        <v>45</v>
      </c>
      <c r="P60" s="54">
        <f t="shared" si="32"/>
        <v>37</v>
      </c>
      <c r="Q60" s="54">
        <f t="shared" si="32"/>
        <v>60</v>
      </c>
      <c r="R60" s="54">
        <f t="shared" si="32"/>
        <v>52</v>
      </c>
      <c r="S60" s="54">
        <f t="shared" ref="S60:T61" si="33">S31+S16</f>
        <v>42</v>
      </c>
      <c r="T60" s="54">
        <f t="shared" si="33"/>
        <v>22</v>
      </c>
      <c r="U60" s="54">
        <f t="shared" ref="U60" si="34">U31+U16</f>
        <v>40</v>
      </c>
      <c r="V60" s="242"/>
    </row>
    <row r="61" spans="1:22" x14ac:dyDescent="0.2">
      <c r="A61" s="45" t="s">
        <v>6</v>
      </c>
      <c r="B61" s="196" t="s">
        <v>2</v>
      </c>
      <c r="C61" s="196" t="s">
        <v>2</v>
      </c>
      <c r="D61" s="196" t="s">
        <v>2</v>
      </c>
      <c r="E61" s="196" t="s">
        <v>2</v>
      </c>
      <c r="F61" s="196" t="s">
        <v>2</v>
      </c>
      <c r="G61" s="196" t="s">
        <v>2</v>
      </c>
      <c r="H61" s="196" t="s">
        <v>2</v>
      </c>
      <c r="I61" s="196" t="s">
        <v>2</v>
      </c>
      <c r="J61" s="54">
        <f t="shared" si="31"/>
        <v>99</v>
      </c>
      <c r="K61" s="54">
        <f t="shared" si="31"/>
        <v>83</v>
      </c>
      <c r="L61" s="54">
        <f t="shared" si="31"/>
        <v>110</v>
      </c>
      <c r="M61" s="54">
        <f t="shared" si="31"/>
        <v>57</v>
      </c>
      <c r="N61" s="54">
        <f t="shared" si="31"/>
        <v>62</v>
      </c>
      <c r="O61" s="54">
        <f t="shared" si="32"/>
        <v>60</v>
      </c>
      <c r="P61" s="54">
        <f t="shared" si="32"/>
        <v>53</v>
      </c>
      <c r="Q61" s="54">
        <f t="shared" si="32"/>
        <v>78</v>
      </c>
      <c r="R61" s="54">
        <f t="shared" si="32"/>
        <v>62</v>
      </c>
      <c r="S61" s="54">
        <f t="shared" ref="S61" si="35">S32+S17</f>
        <v>44</v>
      </c>
      <c r="T61" s="54">
        <f t="shared" si="33"/>
        <v>27</v>
      </c>
      <c r="U61" s="54">
        <f t="shared" ref="U61" si="36">U32+U17</f>
        <v>51</v>
      </c>
      <c r="V61" s="242"/>
    </row>
    <row r="62" spans="1:22" ht="13.5" customHeight="1" x14ac:dyDescent="0.2">
      <c r="A62" s="273" t="s">
        <v>50</v>
      </c>
      <c r="B62" s="253">
        <v>6</v>
      </c>
      <c r="C62" s="253">
        <v>6.9</v>
      </c>
      <c r="D62" s="253">
        <v>6.7</v>
      </c>
      <c r="E62" s="253">
        <v>9.1999999999999993</v>
      </c>
      <c r="F62" s="253">
        <v>9.1999999999999993</v>
      </c>
      <c r="G62" s="253">
        <v>8.5</v>
      </c>
      <c r="H62" s="253">
        <v>6.3</v>
      </c>
      <c r="I62" s="253">
        <v>8.4</v>
      </c>
      <c r="J62" s="253">
        <v>9.3000000000000007</v>
      </c>
      <c r="K62" s="253">
        <v>9.3000000000000007</v>
      </c>
      <c r="L62" s="253">
        <v>9</v>
      </c>
      <c r="M62" s="253">
        <v>9.4</v>
      </c>
      <c r="N62" s="253">
        <v>9.6999999999999993</v>
      </c>
      <c r="O62" s="253">
        <f>O50/O56</f>
        <v>9.0984455958549226</v>
      </c>
      <c r="P62" s="253">
        <f>P50/P56</f>
        <v>8.2233766233766232</v>
      </c>
      <c r="Q62" s="253">
        <f>Q50/Q56</f>
        <v>7.2155555555555555</v>
      </c>
      <c r="R62" s="253">
        <f>R50/R56</f>
        <v>6.891111111111111</v>
      </c>
      <c r="S62" s="253">
        <f>S50/S56</f>
        <v>10.144</v>
      </c>
      <c r="T62" s="253">
        <f t="shared" ref="T62:U62" si="37">T50/T56</f>
        <v>5.96</v>
      </c>
      <c r="U62" s="253">
        <f t="shared" si="37"/>
        <v>10.824016563146998</v>
      </c>
      <c r="V62" s="242"/>
    </row>
    <row r="63" spans="1:22" x14ac:dyDescent="0.2">
      <c r="A63" s="408" t="s">
        <v>68</v>
      </c>
      <c r="B63" s="409"/>
      <c r="C63" s="409"/>
      <c r="D63" s="409"/>
      <c r="E63" s="409"/>
      <c r="F63" s="409"/>
      <c r="G63" s="409"/>
      <c r="H63" s="409"/>
      <c r="I63" s="409"/>
      <c r="J63" s="409"/>
      <c r="K63" s="409"/>
    </row>
    <row r="64" spans="1:22" x14ac:dyDescent="0.2">
      <c r="A64" s="44" t="s">
        <v>51</v>
      </c>
      <c r="B64" s="274"/>
      <c r="C64" s="274"/>
      <c r="D64" s="274"/>
      <c r="E64" s="274"/>
      <c r="F64" s="274"/>
      <c r="G64" s="274"/>
      <c r="H64" s="274"/>
    </row>
    <row r="65" spans="1:14" ht="23.25" customHeight="1" x14ac:dyDescent="0.2">
      <c r="A65" s="407" t="s">
        <v>166</v>
      </c>
      <c r="B65" s="407"/>
      <c r="C65" s="407"/>
      <c r="D65" s="407"/>
      <c r="E65" s="407"/>
      <c r="F65" s="407"/>
      <c r="G65" s="407"/>
      <c r="H65" s="407"/>
      <c r="I65" s="407"/>
      <c r="J65" s="407"/>
      <c r="K65" s="407"/>
      <c r="L65" s="407"/>
      <c r="M65" s="407"/>
      <c r="N65" s="407"/>
    </row>
    <row r="66" spans="1:14" ht="12.75" customHeight="1" x14ac:dyDescent="0.2">
      <c r="A66" s="407" t="s">
        <v>167</v>
      </c>
      <c r="B66" s="407"/>
      <c r="C66" s="407"/>
      <c r="D66" s="407"/>
      <c r="E66" s="407"/>
      <c r="F66" s="407"/>
      <c r="G66" s="407"/>
      <c r="H66" s="407"/>
      <c r="I66" s="407"/>
      <c r="J66" s="407"/>
      <c r="K66" s="407"/>
      <c r="L66" s="407"/>
      <c r="M66" s="407"/>
      <c r="N66" s="407"/>
    </row>
    <row r="67" spans="1:14" x14ac:dyDescent="0.2">
      <c r="A67" s="44" t="s">
        <v>11</v>
      </c>
    </row>
    <row r="68" spans="1:14" x14ac:dyDescent="0.2">
      <c r="A68" s="44" t="s">
        <v>59</v>
      </c>
    </row>
    <row r="69" spans="1:14" x14ac:dyDescent="0.2">
      <c r="A69" s="344" t="s">
        <v>232</v>
      </c>
    </row>
    <row r="72" spans="1:14" x14ac:dyDescent="0.2">
      <c r="E72" s="44" t="s">
        <v>7</v>
      </c>
    </row>
  </sheetData>
  <mergeCells count="4">
    <mergeCell ref="A1:N1"/>
    <mergeCell ref="A65:N65"/>
    <mergeCell ref="A66:N66"/>
    <mergeCell ref="A63:K63"/>
  </mergeCells>
  <pageMargins left="0.25" right="0.25" top="0.75" bottom="0.75" header="0.3" footer="0.3"/>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C000"/>
  </sheetPr>
  <dimension ref="A1:X27"/>
  <sheetViews>
    <sheetView showGridLines="0" zoomScale="80" zoomScaleNormal="80" workbookViewId="0">
      <pane xSplit="1" ySplit="3" topLeftCell="C10" activePane="bottomRight" state="frozen"/>
      <selection pane="topRight" activeCell="B1" sqref="B1"/>
      <selection pane="bottomLeft" activeCell="A4" sqref="A4"/>
      <selection pane="bottomRight" sqref="A1:R1"/>
    </sheetView>
  </sheetViews>
  <sheetFormatPr baseColWidth="10" defaultColWidth="11.42578125" defaultRowHeight="12.75" x14ac:dyDescent="0.2"/>
  <cols>
    <col min="1" max="1" width="16.85546875" style="44" customWidth="1"/>
    <col min="2" max="6" width="6.7109375" style="44" customWidth="1"/>
    <col min="7" max="24" width="7" style="44" customWidth="1"/>
    <col min="25" max="16384" width="11.42578125" style="44"/>
  </cols>
  <sheetData>
    <row r="1" spans="1:24" ht="30.75" customHeight="1" x14ac:dyDescent="0.2">
      <c r="A1" s="406" t="s">
        <v>168</v>
      </c>
      <c r="B1" s="406"/>
      <c r="C1" s="406"/>
      <c r="D1" s="406"/>
      <c r="E1" s="406"/>
      <c r="F1" s="406"/>
      <c r="G1" s="406"/>
      <c r="H1" s="406"/>
      <c r="I1" s="406"/>
      <c r="J1" s="406"/>
      <c r="K1" s="406"/>
      <c r="L1" s="406"/>
      <c r="M1" s="406"/>
      <c r="N1" s="406"/>
      <c r="O1" s="406"/>
      <c r="P1" s="406"/>
      <c r="Q1" s="406"/>
      <c r="R1" s="406"/>
    </row>
    <row r="3" spans="1:24" ht="15" x14ac:dyDescent="0.2">
      <c r="A3" s="239" t="s">
        <v>44</v>
      </c>
      <c r="B3" s="70">
        <v>1997</v>
      </c>
      <c r="C3" s="70">
        <v>1999</v>
      </c>
      <c r="D3" s="70">
        <v>2000</v>
      </c>
      <c r="E3" s="70">
        <v>2001</v>
      </c>
      <c r="F3" s="70">
        <v>2002</v>
      </c>
      <c r="G3" s="70">
        <v>2003</v>
      </c>
      <c r="H3" s="70">
        <v>2004</v>
      </c>
      <c r="I3" s="70">
        <v>2005</v>
      </c>
      <c r="J3" s="70">
        <v>2006</v>
      </c>
      <c r="K3" s="70">
        <v>2007</v>
      </c>
      <c r="L3" s="70">
        <v>2008</v>
      </c>
      <c r="M3" s="70">
        <v>2009</v>
      </c>
      <c r="N3" s="70">
        <v>2010</v>
      </c>
      <c r="O3" s="70">
        <v>2011</v>
      </c>
      <c r="P3" s="70">
        <v>2012</v>
      </c>
      <c r="Q3" s="240" t="s">
        <v>197</v>
      </c>
      <c r="R3" s="70">
        <v>2014</v>
      </c>
      <c r="S3" s="240" t="s">
        <v>198</v>
      </c>
      <c r="T3" s="70">
        <v>2016</v>
      </c>
      <c r="U3" s="240" t="s">
        <v>199</v>
      </c>
      <c r="V3" s="70">
        <v>2018</v>
      </c>
      <c r="W3" s="70">
        <v>2019</v>
      </c>
      <c r="X3" s="346" t="s">
        <v>206</v>
      </c>
    </row>
    <row r="4" spans="1:24" x14ac:dyDescent="0.2">
      <c r="A4" s="70" t="s">
        <v>10</v>
      </c>
      <c r="B4" s="158"/>
      <c r="C4" s="158"/>
      <c r="D4" s="158"/>
      <c r="E4" s="158"/>
      <c r="F4" s="158"/>
      <c r="G4" s="158"/>
      <c r="H4" s="158"/>
      <c r="I4" s="158"/>
      <c r="J4" s="158"/>
      <c r="K4" s="158"/>
      <c r="L4" s="158"/>
      <c r="M4" s="158"/>
      <c r="N4" s="158"/>
      <c r="O4" s="158"/>
      <c r="P4" s="158"/>
      <c r="Q4" s="158"/>
      <c r="R4" s="158"/>
      <c r="S4" s="158"/>
      <c r="T4" s="158"/>
      <c r="U4" s="158"/>
      <c r="V4" s="158"/>
      <c r="W4" s="158"/>
      <c r="X4" s="158"/>
    </row>
    <row r="5" spans="1:24" x14ac:dyDescent="0.2">
      <c r="A5" s="44" t="s">
        <v>12</v>
      </c>
      <c r="B5" s="202">
        <v>1026</v>
      </c>
      <c r="C5" s="257">
        <v>1402</v>
      </c>
      <c r="D5" s="257">
        <v>1312</v>
      </c>
      <c r="E5" s="257">
        <v>1284</v>
      </c>
      <c r="F5" s="257">
        <v>1391</v>
      </c>
      <c r="G5" s="258">
        <v>1682</v>
      </c>
      <c r="H5" s="202">
        <v>1838</v>
      </c>
      <c r="I5" s="202">
        <v>1685</v>
      </c>
      <c r="J5" s="202">
        <v>1689</v>
      </c>
      <c r="K5" s="202">
        <v>1414</v>
      </c>
      <c r="L5" s="202">
        <v>1420</v>
      </c>
      <c r="M5" s="202">
        <v>1359</v>
      </c>
      <c r="N5" s="202">
        <v>1570</v>
      </c>
      <c r="O5" s="202">
        <v>1208</v>
      </c>
      <c r="P5" s="44">
        <v>1238</v>
      </c>
      <c r="R5" s="202">
        <v>1536</v>
      </c>
      <c r="T5" s="202">
        <v>1722</v>
      </c>
      <c r="U5" s="202"/>
      <c r="V5" s="202">
        <v>1353</v>
      </c>
      <c r="W5" s="202"/>
      <c r="X5" s="196" t="s">
        <v>57</v>
      </c>
    </row>
    <row r="6" spans="1:24" x14ac:dyDescent="0.2">
      <c r="A6" s="44" t="s">
        <v>8</v>
      </c>
      <c r="B6" s="54">
        <v>14145</v>
      </c>
      <c r="C6" s="54">
        <v>14081</v>
      </c>
      <c r="D6" s="54">
        <v>12652</v>
      </c>
      <c r="E6" s="54">
        <v>12074</v>
      </c>
      <c r="F6" s="54">
        <v>13113</v>
      </c>
      <c r="G6" s="54">
        <v>14237</v>
      </c>
      <c r="H6" s="202">
        <v>19458</v>
      </c>
      <c r="I6" s="202">
        <v>22069</v>
      </c>
      <c r="J6" s="202">
        <v>21586</v>
      </c>
      <c r="K6" s="202">
        <v>19601</v>
      </c>
      <c r="L6" s="202">
        <v>16316</v>
      </c>
      <c r="M6" s="202">
        <v>16393</v>
      </c>
      <c r="N6" s="202">
        <v>17317</v>
      </c>
      <c r="O6" s="202">
        <v>14597</v>
      </c>
      <c r="P6" s="44">
        <v>18108</v>
      </c>
      <c r="R6" s="202">
        <v>21328</v>
      </c>
      <c r="T6" s="202">
        <v>19474</v>
      </c>
      <c r="U6" s="202"/>
      <c r="V6" s="202">
        <v>13919</v>
      </c>
      <c r="W6" s="202"/>
      <c r="X6" s="196" t="s">
        <v>57</v>
      </c>
    </row>
    <row r="7" spans="1:24" x14ac:dyDescent="0.2">
      <c r="A7" s="44" t="s">
        <v>3</v>
      </c>
      <c r="B7" s="202">
        <v>7178</v>
      </c>
      <c r="C7" s="202">
        <v>7236</v>
      </c>
      <c r="D7" s="202">
        <v>7714</v>
      </c>
      <c r="E7" s="202">
        <v>7433</v>
      </c>
      <c r="F7" s="202">
        <v>7713</v>
      </c>
      <c r="G7" s="202">
        <v>9279</v>
      </c>
      <c r="H7" s="202">
        <v>12189</v>
      </c>
      <c r="I7" s="202">
        <v>13095</v>
      </c>
      <c r="J7" s="202">
        <v>12824</v>
      </c>
      <c r="K7" s="202">
        <v>10334</v>
      </c>
      <c r="L7" s="202">
        <v>9025</v>
      </c>
      <c r="M7" s="202">
        <v>8824</v>
      </c>
      <c r="N7" s="202">
        <v>10285</v>
      </c>
      <c r="O7" s="202">
        <v>8563</v>
      </c>
      <c r="P7" s="44">
        <v>10349</v>
      </c>
      <c r="R7" s="202">
        <v>10600</v>
      </c>
      <c r="T7" s="202">
        <v>9120</v>
      </c>
      <c r="U7" s="202"/>
      <c r="V7" s="202">
        <v>6727</v>
      </c>
      <c r="W7" s="202"/>
      <c r="X7" s="196" t="s">
        <v>57</v>
      </c>
    </row>
    <row r="8" spans="1:24" x14ac:dyDescent="0.2">
      <c r="A8" s="44" t="s">
        <v>0</v>
      </c>
      <c r="B8" s="202">
        <v>751</v>
      </c>
      <c r="C8" s="202">
        <v>1135</v>
      </c>
      <c r="D8" s="202">
        <v>1175</v>
      </c>
      <c r="E8" s="202">
        <v>1055</v>
      </c>
      <c r="F8" s="202">
        <v>1193</v>
      </c>
      <c r="G8" s="202">
        <v>1456</v>
      </c>
      <c r="H8" s="202">
        <v>1596</v>
      </c>
      <c r="I8" s="202">
        <v>1569</v>
      </c>
      <c r="J8" s="202">
        <v>1487</v>
      </c>
      <c r="K8" s="202">
        <v>1288</v>
      </c>
      <c r="L8" s="202">
        <v>1231</v>
      </c>
      <c r="M8" s="202">
        <v>1197</v>
      </c>
      <c r="N8" s="202">
        <v>1333</v>
      </c>
      <c r="O8" s="202">
        <v>1064</v>
      </c>
      <c r="P8" s="44">
        <v>1097</v>
      </c>
      <c r="R8" s="202">
        <v>1473</v>
      </c>
      <c r="T8" s="202">
        <v>1407</v>
      </c>
      <c r="U8" s="202"/>
      <c r="V8" s="202">
        <v>1316</v>
      </c>
      <c r="W8" s="202"/>
      <c r="X8" s="196" t="s">
        <v>57</v>
      </c>
    </row>
    <row r="9" spans="1:24" x14ac:dyDescent="0.2">
      <c r="A9" s="44" t="s">
        <v>50</v>
      </c>
      <c r="B9" s="44">
        <v>9.6</v>
      </c>
      <c r="C9" s="44">
        <v>6.4</v>
      </c>
      <c r="D9" s="44">
        <v>6.6</v>
      </c>
      <c r="E9" s="242">
        <v>7</v>
      </c>
      <c r="F9" s="44">
        <v>6.5</v>
      </c>
      <c r="G9" s="44">
        <v>6.4</v>
      </c>
      <c r="H9" s="44">
        <v>7.6</v>
      </c>
      <c r="I9" s="44">
        <v>8.3000000000000007</v>
      </c>
      <c r="J9" s="44">
        <v>8.6</v>
      </c>
      <c r="K9" s="242">
        <v>8.0232919254658377</v>
      </c>
      <c r="L9" s="242">
        <v>7.331437855402112</v>
      </c>
      <c r="M9" s="44">
        <v>7.4</v>
      </c>
      <c r="N9" s="44">
        <v>7.7</v>
      </c>
      <c r="O9" s="242">
        <v>8.0479323308270683</v>
      </c>
      <c r="P9" s="242">
        <v>9.433910665451231</v>
      </c>
      <c r="R9" s="242">
        <f>R7/R8</f>
        <v>7.1961982348947728</v>
      </c>
      <c r="S9" s="164"/>
      <c r="T9" s="242">
        <v>6.4818763326226012</v>
      </c>
      <c r="U9" s="242"/>
      <c r="V9" s="242">
        <f>V7/V8</f>
        <v>5.1117021276595747</v>
      </c>
      <c r="W9" s="242"/>
      <c r="X9" s="345" t="s">
        <v>57</v>
      </c>
    </row>
    <row r="10" spans="1:24" x14ac:dyDescent="0.2">
      <c r="A10" s="70" t="s">
        <v>42</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row>
    <row r="11" spans="1:24" x14ac:dyDescent="0.2">
      <c r="A11" s="44" t="s">
        <v>12</v>
      </c>
      <c r="H11" s="202">
        <v>254</v>
      </c>
      <c r="I11" s="202">
        <v>218</v>
      </c>
      <c r="J11" s="202">
        <v>227</v>
      </c>
      <c r="K11" s="202">
        <v>183</v>
      </c>
      <c r="L11" s="202">
        <v>232</v>
      </c>
      <c r="M11" s="202">
        <v>232</v>
      </c>
      <c r="N11" s="202">
        <v>378</v>
      </c>
      <c r="O11" s="202">
        <v>304</v>
      </c>
      <c r="P11" s="44">
        <v>328</v>
      </c>
      <c r="R11" s="54">
        <v>293</v>
      </c>
      <c r="T11" s="54">
        <v>340</v>
      </c>
      <c r="U11" s="54"/>
      <c r="V11" s="54">
        <v>317</v>
      </c>
      <c r="W11" s="54"/>
      <c r="X11" s="196" t="s">
        <v>57</v>
      </c>
    </row>
    <row r="12" spans="1:24" x14ac:dyDescent="0.2">
      <c r="A12" s="44" t="s">
        <v>8</v>
      </c>
      <c r="H12" s="202">
        <v>1335</v>
      </c>
      <c r="I12" s="202">
        <v>1931</v>
      </c>
      <c r="J12" s="202">
        <v>2116</v>
      </c>
      <c r="K12" s="202">
        <v>2153</v>
      </c>
      <c r="L12" s="202">
        <v>1917</v>
      </c>
      <c r="M12" s="202">
        <v>1802</v>
      </c>
      <c r="N12" s="202">
        <v>2287</v>
      </c>
      <c r="O12" s="202">
        <v>2174</v>
      </c>
      <c r="P12" s="44">
        <v>2434</v>
      </c>
      <c r="R12" s="54">
        <v>3025</v>
      </c>
      <c r="T12" s="54">
        <v>2795</v>
      </c>
      <c r="U12" s="54"/>
      <c r="V12" s="54">
        <v>3003</v>
      </c>
      <c r="W12" s="54"/>
      <c r="X12" s="196" t="s">
        <v>57</v>
      </c>
    </row>
    <row r="13" spans="1:24" x14ac:dyDescent="0.2">
      <c r="A13" s="44" t="s">
        <v>3</v>
      </c>
      <c r="H13" s="202">
        <v>1018</v>
      </c>
      <c r="I13" s="202">
        <v>1337</v>
      </c>
      <c r="J13" s="202">
        <v>1508</v>
      </c>
      <c r="K13" s="202">
        <v>1508</v>
      </c>
      <c r="L13" s="202">
        <v>1333</v>
      </c>
      <c r="M13" s="202">
        <v>1235</v>
      </c>
      <c r="N13" s="202">
        <v>1704</v>
      </c>
      <c r="O13" s="202">
        <v>1543</v>
      </c>
      <c r="P13" s="43">
        <v>1858</v>
      </c>
      <c r="R13" s="54">
        <v>2155</v>
      </c>
      <c r="T13" s="54">
        <v>1870</v>
      </c>
      <c r="U13" s="54"/>
      <c r="V13" s="54">
        <v>2090</v>
      </c>
      <c r="W13" s="54"/>
      <c r="X13" s="196" t="s">
        <v>57</v>
      </c>
    </row>
    <row r="14" spans="1:24" x14ac:dyDescent="0.2">
      <c r="A14" s="44" t="s">
        <v>0</v>
      </c>
      <c r="H14" s="202">
        <v>197</v>
      </c>
      <c r="I14" s="202">
        <v>209</v>
      </c>
      <c r="J14" s="202">
        <v>223</v>
      </c>
      <c r="K14" s="202">
        <v>181</v>
      </c>
      <c r="L14" s="202">
        <v>220</v>
      </c>
      <c r="M14" s="202">
        <v>214</v>
      </c>
      <c r="N14" s="202">
        <v>331</v>
      </c>
      <c r="O14" s="202">
        <v>264</v>
      </c>
      <c r="P14" s="43">
        <v>295</v>
      </c>
      <c r="R14" s="54">
        <v>280</v>
      </c>
      <c r="T14" s="54">
        <v>300</v>
      </c>
      <c r="U14" s="54"/>
      <c r="V14" s="54">
        <v>309</v>
      </c>
      <c r="W14" s="54"/>
      <c r="X14" s="196" t="s">
        <v>57</v>
      </c>
    </row>
    <row r="15" spans="1:24" x14ac:dyDescent="0.2">
      <c r="A15" s="164" t="s">
        <v>50</v>
      </c>
      <c r="B15" s="164"/>
      <c r="C15" s="164"/>
      <c r="D15" s="164"/>
      <c r="E15" s="164"/>
      <c r="F15" s="164"/>
      <c r="G15" s="164"/>
      <c r="H15" s="164">
        <v>5.2</v>
      </c>
      <c r="I15" s="164">
        <v>6.4</v>
      </c>
      <c r="J15" s="164">
        <v>6.8</v>
      </c>
      <c r="K15" s="244">
        <v>8.3314917127071819</v>
      </c>
      <c r="L15" s="244">
        <v>6.0590909090909095</v>
      </c>
      <c r="M15" s="164">
        <v>5.8</v>
      </c>
      <c r="N15" s="164">
        <v>5.0999999999999996</v>
      </c>
      <c r="O15" s="244">
        <v>5.8446969696969697</v>
      </c>
      <c r="P15" s="244">
        <v>6.2983050847457624</v>
      </c>
      <c r="Q15" s="164"/>
      <c r="R15" s="244">
        <f>R13/R14</f>
        <v>7.6964285714285712</v>
      </c>
      <c r="S15" s="164"/>
      <c r="T15" s="244">
        <v>6.2333333333333334</v>
      </c>
      <c r="U15" s="244"/>
      <c r="V15" s="244">
        <f>V13/V14</f>
        <v>6.7637540453074436</v>
      </c>
      <c r="W15" s="244"/>
      <c r="X15" s="245" t="s">
        <v>57</v>
      </c>
    </row>
    <row r="16" spans="1:24" x14ac:dyDescent="0.2">
      <c r="A16" s="40" t="s">
        <v>30</v>
      </c>
      <c r="B16" s="166"/>
      <c r="C16" s="167"/>
      <c r="D16" s="167"/>
      <c r="E16" s="167"/>
      <c r="F16" s="167"/>
      <c r="G16" s="166"/>
      <c r="H16" s="40"/>
      <c r="I16" s="40"/>
      <c r="J16" s="40"/>
      <c r="K16" s="259"/>
      <c r="L16" s="259"/>
      <c r="M16" s="40"/>
      <c r="N16" s="40"/>
      <c r="O16" s="40"/>
      <c r="P16" s="40"/>
      <c r="Q16" s="40"/>
      <c r="R16" s="40"/>
      <c r="S16" s="40"/>
      <c r="T16" s="40"/>
      <c r="U16" s="40"/>
      <c r="V16" s="40"/>
      <c r="W16" s="40"/>
      <c r="X16" s="40"/>
    </row>
    <row r="17" spans="1:24" x14ac:dyDescent="0.2">
      <c r="A17" s="166" t="s">
        <v>12</v>
      </c>
      <c r="B17" s="260">
        <v>1026</v>
      </c>
      <c r="C17" s="48">
        <v>1402</v>
      </c>
      <c r="D17" s="48">
        <v>1312</v>
      </c>
      <c r="E17" s="48">
        <v>1284</v>
      </c>
      <c r="F17" s="48">
        <v>1391</v>
      </c>
      <c r="G17" s="48">
        <v>1682</v>
      </c>
      <c r="H17" s="261">
        <f>H5+H11</f>
        <v>2092</v>
      </c>
      <c r="I17" s="261">
        <f t="shared" ref="I17:P17" si="0">I5+I11</f>
        <v>1903</v>
      </c>
      <c r="J17" s="261">
        <f t="shared" si="0"/>
        <v>1916</v>
      </c>
      <c r="K17" s="261">
        <f t="shared" si="0"/>
        <v>1597</v>
      </c>
      <c r="L17" s="261">
        <f t="shared" si="0"/>
        <v>1652</v>
      </c>
      <c r="M17" s="261">
        <f t="shared" si="0"/>
        <v>1591</v>
      </c>
      <c r="N17" s="261">
        <f t="shared" si="0"/>
        <v>1948</v>
      </c>
      <c r="O17" s="261">
        <f t="shared" si="0"/>
        <v>1512</v>
      </c>
      <c r="P17" s="261">
        <f t="shared" si="0"/>
        <v>1566</v>
      </c>
      <c r="Q17" s="43"/>
      <c r="R17" s="261">
        <f>R5+R11</f>
        <v>1829</v>
      </c>
      <c r="T17" s="261">
        <v>2062</v>
      </c>
      <c r="U17" s="261"/>
      <c r="V17" s="261">
        <f>V5+V11</f>
        <v>1670</v>
      </c>
      <c r="W17" s="261"/>
      <c r="X17" s="196" t="s">
        <v>57</v>
      </c>
    </row>
    <row r="18" spans="1:24" x14ac:dyDescent="0.2">
      <c r="A18" s="166" t="s">
        <v>8</v>
      </c>
      <c r="B18" s="261">
        <v>14145</v>
      </c>
      <c r="C18" s="261">
        <v>14081</v>
      </c>
      <c r="D18" s="261">
        <v>12652</v>
      </c>
      <c r="E18" s="261">
        <v>12074</v>
      </c>
      <c r="F18" s="261">
        <v>13113</v>
      </c>
      <c r="G18" s="261">
        <v>14237</v>
      </c>
      <c r="H18" s="261">
        <f t="shared" ref="H18:P20" si="1">H6+H12</f>
        <v>20793</v>
      </c>
      <c r="I18" s="261">
        <f t="shared" si="1"/>
        <v>24000</v>
      </c>
      <c r="J18" s="261">
        <f t="shared" si="1"/>
        <v>23702</v>
      </c>
      <c r="K18" s="261">
        <f t="shared" si="1"/>
        <v>21754</v>
      </c>
      <c r="L18" s="261">
        <f t="shared" si="1"/>
        <v>18233</v>
      </c>
      <c r="M18" s="261">
        <f t="shared" si="1"/>
        <v>18195</v>
      </c>
      <c r="N18" s="261">
        <f t="shared" si="1"/>
        <v>19604</v>
      </c>
      <c r="O18" s="261">
        <f t="shared" si="1"/>
        <v>16771</v>
      </c>
      <c r="P18" s="261">
        <f t="shared" si="1"/>
        <v>20542</v>
      </c>
      <c r="Q18" s="43"/>
      <c r="R18" s="261">
        <f>R6+R12</f>
        <v>24353</v>
      </c>
      <c r="T18" s="261">
        <v>22269</v>
      </c>
      <c r="U18" s="261"/>
      <c r="V18" s="261">
        <f>V6+V12</f>
        <v>16922</v>
      </c>
      <c r="W18" s="261"/>
      <c r="X18" s="196" t="s">
        <v>57</v>
      </c>
    </row>
    <row r="19" spans="1:24" x14ac:dyDescent="0.2">
      <c r="A19" s="166" t="s">
        <v>3</v>
      </c>
      <c r="B19" s="260">
        <v>7178</v>
      </c>
      <c r="C19" s="260">
        <v>7236</v>
      </c>
      <c r="D19" s="260">
        <v>7714</v>
      </c>
      <c r="E19" s="260">
        <v>7433</v>
      </c>
      <c r="F19" s="260">
        <v>7713</v>
      </c>
      <c r="G19" s="260">
        <v>9279</v>
      </c>
      <c r="H19" s="261">
        <f t="shared" si="1"/>
        <v>13207</v>
      </c>
      <c r="I19" s="261">
        <f t="shared" si="1"/>
        <v>14432</v>
      </c>
      <c r="J19" s="261">
        <f t="shared" si="1"/>
        <v>14332</v>
      </c>
      <c r="K19" s="261">
        <f t="shared" si="1"/>
        <v>11842</v>
      </c>
      <c r="L19" s="261">
        <f t="shared" si="1"/>
        <v>10358</v>
      </c>
      <c r="M19" s="261">
        <f t="shared" si="1"/>
        <v>10059</v>
      </c>
      <c r="N19" s="261">
        <f t="shared" si="1"/>
        <v>11989</v>
      </c>
      <c r="O19" s="261">
        <f t="shared" si="1"/>
        <v>10106</v>
      </c>
      <c r="P19" s="261">
        <f t="shared" si="1"/>
        <v>12207</v>
      </c>
      <c r="Q19" s="43"/>
      <c r="R19" s="261">
        <f>R7+R13</f>
        <v>12755</v>
      </c>
      <c r="T19" s="261">
        <v>10990</v>
      </c>
      <c r="U19" s="261"/>
      <c r="V19" s="261">
        <f>V7+V13</f>
        <v>8817</v>
      </c>
      <c r="W19" s="261"/>
      <c r="X19" s="196" t="s">
        <v>57</v>
      </c>
    </row>
    <row r="20" spans="1:24" x14ac:dyDescent="0.2">
      <c r="A20" s="166" t="s">
        <v>0</v>
      </c>
      <c r="B20" s="260">
        <v>751</v>
      </c>
      <c r="C20" s="260">
        <v>1135</v>
      </c>
      <c r="D20" s="260">
        <v>1175</v>
      </c>
      <c r="E20" s="260">
        <v>1055</v>
      </c>
      <c r="F20" s="260">
        <v>1193</v>
      </c>
      <c r="G20" s="260">
        <v>1456</v>
      </c>
      <c r="H20" s="261">
        <f t="shared" si="1"/>
        <v>1793</v>
      </c>
      <c r="I20" s="261">
        <f t="shared" si="1"/>
        <v>1778</v>
      </c>
      <c r="J20" s="261">
        <f t="shared" si="1"/>
        <v>1710</v>
      </c>
      <c r="K20" s="261">
        <f t="shared" si="1"/>
        <v>1469</v>
      </c>
      <c r="L20" s="261">
        <f t="shared" si="1"/>
        <v>1451</v>
      </c>
      <c r="M20" s="261">
        <f t="shared" si="1"/>
        <v>1411</v>
      </c>
      <c r="N20" s="261">
        <f t="shared" si="1"/>
        <v>1664</v>
      </c>
      <c r="O20" s="261">
        <f t="shared" si="1"/>
        <v>1328</v>
      </c>
      <c r="P20" s="261">
        <f t="shared" si="1"/>
        <v>1392</v>
      </c>
      <c r="Q20" s="43"/>
      <c r="R20" s="261">
        <f>R8+R14</f>
        <v>1753</v>
      </c>
      <c r="T20" s="261">
        <v>1707</v>
      </c>
      <c r="U20" s="261"/>
      <c r="V20" s="261">
        <f>V8+V14</f>
        <v>1625</v>
      </c>
      <c r="W20" s="261"/>
      <c r="X20" s="196" t="s">
        <v>57</v>
      </c>
    </row>
    <row r="21" spans="1:24" x14ac:dyDescent="0.2">
      <c r="A21" s="76" t="s">
        <v>50</v>
      </c>
      <c r="B21" s="166">
        <v>9.6</v>
      </c>
      <c r="C21" s="166">
        <v>6.4</v>
      </c>
      <c r="D21" s="166">
        <v>6.6</v>
      </c>
      <c r="E21" s="262">
        <v>7</v>
      </c>
      <c r="F21" s="166">
        <v>6.5</v>
      </c>
      <c r="G21" s="166">
        <v>6.4</v>
      </c>
      <c r="H21" s="40">
        <v>7.4</v>
      </c>
      <c r="I21" s="40">
        <v>8.1</v>
      </c>
      <c r="J21" s="40">
        <v>8.4</v>
      </c>
      <c r="K21" s="259">
        <v>8.1</v>
      </c>
      <c r="L21" s="263">
        <v>7.1</v>
      </c>
      <c r="M21" s="251">
        <v>7.1</v>
      </c>
      <c r="N21" s="255">
        <v>7.2</v>
      </c>
      <c r="O21" s="255">
        <v>7.6</v>
      </c>
      <c r="P21" s="255">
        <v>8.8000000000000007</v>
      </c>
      <c r="Q21" s="164"/>
      <c r="R21" s="255">
        <v>10.8</v>
      </c>
      <c r="S21" s="164"/>
      <c r="T21" s="255">
        <v>12.8</v>
      </c>
      <c r="U21" s="255"/>
      <c r="V21" s="254">
        <f>V19/V20</f>
        <v>5.4258461538461535</v>
      </c>
      <c r="W21" s="255"/>
      <c r="X21" s="245" t="s">
        <v>57</v>
      </c>
    </row>
    <row r="22" spans="1:24" ht="12.75" customHeight="1" x14ac:dyDescent="0.2">
      <c r="A22" s="408" t="s">
        <v>43</v>
      </c>
      <c r="B22" s="408"/>
      <c r="C22" s="408"/>
      <c r="D22" s="408"/>
      <c r="E22" s="408"/>
      <c r="F22" s="408"/>
      <c r="G22" s="408"/>
      <c r="H22" s="408"/>
      <c r="I22" s="408"/>
      <c r="J22" s="408"/>
      <c r="K22" s="408"/>
      <c r="L22" s="408"/>
      <c r="M22" s="408"/>
      <c r="N22" s="408"/>
      <c r="Q22" s="43"/>
      <c r="S22" s="43"/>
    </row>
    <row r="23" spans="1:24" ht="11.25" customHeight="1" x14ac:dyDescent="0.2">
      <c r="A23" s="410"/>
      <c r="B23" s="410"/>
      <c r="C23" s="410"/>
      <c r="D23" s="410"/>
      <c r="E23" s="410"/>
      <c r="F23" s="410"/>
      <c r="G23" s="410"/>
      <c r="H23" s="410"/>
      <c r="I23" s="410"/>
      <c r="J23" s="410"/>
      <c r="K23" s="410"/>
      <c r="L23" s="410"/>
      <c r="M23" s="410"/>
      <c r="N23" s="410"/>
    </row>
    <row r="24" spans="1:24" x14ac:dyDescent="0.2">
      <c r="A24" s="44" t="s">
        <v>51</v>
      </c>
    </row>
    <row r="25" spans="1:24" x14ac:dyDescent="0.2">
      <c r="A25" s="44" t="s">
        <v>55</v>
      </c>
      <c r="B25" s="168"/>
      <c r="C25" s="168"/>
      <c r="D25" s="168"/>
    </row>
    <row r="26" spans="1:24" x14ac:dyDescent="0.2">
      <c r="A26" s="44" t="s">
        <v>204</v>
      </c>
    </row>
    <row r="27" spans="1:24" x14ac:dyDescent="0.2">
      <c r="A27" s="44" t="s">
        <v>205</v>
      </c>
    </row>
  </sheetData>
  <mergeCells count="2">
    <mergeCell ref="A22:N23"/>
    <mergeCell ref="A1:R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FC000"/>
  </sheetPr>
  <dimension ref="A1:U29"/>
  <sheetViews>
    <sheetView showGridLines="0" zoomScaleNormal="100" workbookViewId="0">
      <pane xSplit="2" ySplit="4" topLeftCell="G5" activePane="bottomRight" state="frozen"/>
      <selection pane="topRight" activeCell="C1" sqref="C1"/>
      <selection pane="bottomLeft" activeCell="A5" sqref="A5"/>
      <selection pane="bottomRight" activeCell="A20" sqref="A20"/>
    </sheetView>
  </sheetViews>
  <sheetFormatPr baseColWidth="10" defaultColWidth="11.42578125" defaultRowHeight="12.75" x14ac:dyDescent="0.2"/>
  <cols>
    <col min="1" max="1" width="22.28515625" style="44" customWidth="1"/>
    <col min="2" max="11" width="6.5703125" style="44" customWidth="1"/>
    <col min="12" max="12" width="7.5703125" style="44" customWidth="1"/>
    <col min="13" max="13" width="6.5703125" style="44" customWidth="1"/>
    <col min="14" max="14" width="8.140625" style="44" customWidth="1"/>
    <col min="15" max="15" width="7.5703125" style="44" customWidth="1"/>
    <col min="16" max="17" width="7.140625" style="44" customWidth="1"/>
    <col min="18" max="20" width="6.85546875" style="44" customWidth="1"/>
    <col min="21" max="16384" width="11.42578125" style="44"/>
  </cols>
  <sheetData>
    <row r="1" spans="1:21" ht="12.75" customHeight="1" x14ac:dyDescent="0.2">
      <c r="A1" s="406" t="s">
        <v>170</v>
      </c>
      <c r="B1" s="406"/>
      <c r="C1" s="406"/>
      <c r="D1" s="406"/>
      <c r="E1" s="406"/>
      <c r="F1" s="406"/>
      <c r="G1" s="406"/>
      <c r="H1" s="406"/>
      <c r="I1" s="406"/>
      <c r="J1" s="406"/>
      <c r="K1" s="406"/>
      <c r="L1" s="406"/>
      <c r="M1" s="406"/>
    </row>
    <row r="2" spans="1:21" x14ac:dyDescent="0.2">
      <c r="A2" s="406"/>
      <c r="B2" s="406"/>
      <c r="C2" s="406"/>
      <c r="D2" s="406"/>
      <c r="E2" s="406"/>
      <c r="F2" s="406"/>
      <c r="G2" s="406"/>
      <c r="H2" s="406"/>
      <c r="I2" s="406"/>
      <c r="J2" s="406"/>
      <c r="K2" s="406"/>
      <c r="L2" s="406"/>
      <c r="M2" s="406"/>
    </row>
    <row r="3" spans="1:21" ht="4.5" customHeight="1" x14ac:dyDescent="0.2"/>
    <row r="4" spans="1:21" ht="15" x14ac:dyDescent="0.2">
      <c r="A4" s="239" t="s">
        <v>44</v>
      </c>
      <c r="B4" s="70">
        <v>2002</v>
      </c>
      <c r="C4" s="70">
        <v>2003</v>
      </c>
      <c r="D4" s="70">
        <v>2004</v>
      </c>
      <c r="E4" s="240" t="s">
        <v>192</v>
      </c>
      <c r="F4" s="70">
        <v>2006</v>
      </c>
      <c r="G4" s="70">
        <v>2007</v>
      </c>
      <c r="H4" s="70">
        <v>2008</v>
      </c>
      <c r="I4" s="70">
        <v>2009</v>
      </c>
      <c r="J4" s="70">
        <v>2010</v>
      </c>
      <c r="K4" s="240" t="s">
        <v>193</v>
      </c>
      <c r="L4" s="240" t="s">
        <v>194</v>
      </c>
      <c r="M4" s="70">
        <v>2013</v>
      </c>
      <c r="N4" s="70">
        <v>2014</v>
      </c>
      <c r="O4" s="70">
        <v>2015</v>
      </c>
      <c r="P4" s="70">
        <v>2016</v>
      </c>
      <c r="Q4" s="70">
        <v>2017</v>
      </c>
      <c r="R4" s="70">
        <v>2018</v>
      </c>
      <c r="S4" s="70">
        <v>2019</v>
      </c>
      <c r="T4" s="347">
        <v>2020</v>
      </c>
    </row>
    <row r="5" spans="1:21" x14ac:dyDescent="0.2">
      <c r="A5" s="241" t="s">
        <v>10</v>
      </c>
      <c r="B5" s="70"/>
      <c r="C5" s="70"/>
      <c r="D5" s="70"/>
      <c r="E5" s="70"/>
      <c r="F5" s="70"/>
      <c r="G5" s="70"/>
      <c r="H5" s="70"/>
      <c r="I5" s="70"/>
      <c r="J5" s="70"/>
      <c r="K5" s="70"/>
      <c r="L5" s="70"/>
      <c r="M5" s="70"/>
      <c r="N5" s="158"/>
      <c r="O5" s="158"/>
      <c r="P5" s="158"/>
      <c r="Q5" s="158"/>
      <c r="R5" s="158"/>
      <c r="S5" s="158"/>
      <c r="T5" s="343"/>
    </row>
    <row r="6" spans="1:21" x14ac:dyDescent="0.2">
      <c r="A6" s="45" t="s">
        <v>12</v>
      </c>
      <c r="B6" s="44">
        <v>102</v>
      </c>
      <c r="C6" s="44">
        <v>73</v>
      </c>
      <c r="D6" s="44">
        <v>61</v>
      </c>
      <c r="E6" s="44">
        <v>0</v>
      </c>
      <c r="F6" s="44">
        <v>60</v>
      </c>
      <c r="G6" s="44">
        <v>50</v>
      </c>
      <c r="H6" s="44">
        <v>38</v>
      </c>
      <c r="I6" s="44">
        <v>15</v>
      </c>
      <c r="J6" s="44">
        <v>23</v>
      </c>
      <c r="K6" s="44">
        <v>25</v>
      </c>
      <c r="L6" s="44">
        <v>25</v>
      </c>
      <c r="M6" s="44">
        <v>35</v>
      </c>
      <c r="N6" s="44">
        <v>45</v>
      </c>
      <c r="O6" s="44">
        <v>50</v>
      </c>
      <c r="P6" s="44">
        <v>50</v>
      </c>
      <c r="Q6" s="44">
        <v>50</v>
      </c>
      <c r="R6" s="44">
        <v>60</v>
      </c>
      <c r="S6" s="44">
        <v>60</v>
      </c>
      <c r="T6" s="202">
        <f>'[3]Figure 3.4-3 FPH'!$C$6</f>
        <v>55</v>
      </c>
      <c r="U6" s="242"/>
    </row>
    <row r="7" spans="1:21" x14ac:dyDescent="0.2">
      <c r="A7" s="45" t="s">
        <v>8</v>
      </c>
      <c r="B7" s="44">
        <v>827</v>
      </c>
      <c r="C7" s="44">
        <v>1395</v>
      </c>
      <c r="D7" s="44">
        <v>1257</v>
      </c>
      <c r="E7" s="44">
        <v>0</v>
      </c>
      <c r="F7" s="44">
        <v>1200</v>
      </c>
      <c r="G7" s="44">
        <v>1000</v>
      </c>
      <c r="H7" s="44">
        <v>426</v>
      </c>
      <c r="I7" s="44">
        <v>470</v>
      </c>
      <c r="J7" s="44">
        <v>453</v>
      </c>
      <c r="K7" s="44">
        <v>550</v>
      </c>
      <c r="L7" s="44">
        <v>348</v>
      </c>
      <c r="M7" s="44">
        <v>549</v>
      </c>
      <c r="N7" s="44">
        <v>628</v>
      </c>
      <c r="O7" s="44">
        <v>695</v>
      </c>
      <c r="P7" s="44">
        <v>553</v>
      </c>
      <c r="Q7" s="44">
        <v>485</v>
      </c>
      <c r="R7" s="44">
        <v>318</v>
      </c>
      <c r="S7" s="44">
        <v>247</v>
      </c>
      <c r="T7" s="44">
        <v>185</v>
      </c>
      <c r="U7" s="242"/>
    </row>
    <row r="8" spans="1:21" x14ac:dyDescent="0.2">
      <c r="A8" s="45" t="s">
        <v>3</v>
      </c>
      <c r="B8" s="44">
        <v>545</v>
      </c>
      <c r="C8" s="44">
        <v>581</v>
      </c>
      <c r="D8" s="44">
        <v>717</v>
      </c>
      <c r="E8" s="44">
        <v>0</v>
      </c>
      <c r="F8" s="44">
        <v>630</v>
      </c>
      <c r="G8" s="44">
        <v>486</v>
      </c>
      <c r="H8" s="44">
        <v>221</v>
      </c>
      <c r="I8" s="44">
        <v>236</v>
      </c>
      <c r="J8" s="44">
        <v>265</v>
      </c>
      <c r="K8" s="44">
        <v>295</v>
      </c>
      <c r="L8" s="44">
        <v>159</v>
      </c>
      <c r="M8" s="44">
        <v>236</v>
      </c>
      <c r="N8" s="44">
        <v>271</v>
      </c>
      <c r="O8" s="44">
        <v>328</v>
      </c>
      <c r="P8" s="44">
        <v>230</v>
      </c>
      <c r="Q8" s="44">
        <v>225</v>
      </c>
      <c r="R8" s="44">
        <v>159</v>
      </c>
      <c r="S8" s="44">
        <v>142</v>
      </c>
      <c r="T8" s="202">
        <f>'[3]Figure 3.4-3 FPH'!$E$6</f>
        <v>76</v>
      </c>
      <c r="U8" s="242"/>
    </row>
    <row r="9" spans="1:21" ht="15" x14ac:dyDescent="0.2">
      <c r="A9" s="45" t="s">
        <v>195</v>
      </c>
      <c r="B9" s="44">
        <v>102</v>
      </c>
      <c r="C9" s="44">
        <v>78</v>
      </c>
      <c r="D9" s="44">
        <v>62</v>
      </c>
      <c r="E9" s="44">
        <v>0</v>
      </c>
      <c r="F9" s="44">
        <v>62</v>
      </c>
      <c r="G9" s="44">
        <v>56</v>
      </c>
      <c r="H9" s="44">
        <v>41</v>
      </c>
      <c r="I9" s="44">
        <v>15</v>
      </c>
      <c r="J9" s="44">
        <v>23</v>
      </c>
      <c r="K9" s="44">
        <v>25</v>
      </c>
      <c r="L9" s="44">
        <v>30</v>
      </c>
      <c r="M9" s="44">
        <v>38</v>
      </c>
      <c r="N9" s="44">
        <v>63</v>
      </c>
      <c r="O9" s="44">
        <v>75</v>
      </c>
      <c r="P9" s="44">
        <v>65</v>
      </c>
      <c r="Q9" s="44">
        <v>107</v>
      </c>
      <c r="R9" s="44">
        <v>47</v>
      </c>
      <c r="S9" s="44">
        <v>41</v>
      </c>
      <c r="T9" s="202">
        <f>'[3]Figure 3.4-3 FPH'!$G$6</f>
        <v>30</v>
      </c>
      <c r="U9" s="242"/>
    </row>
    <row r="10" spans="1:21" ht="12" customHeight="1" x14ac:dyDescent="0.2">
      <c r="A10" s="243" t="s">
        <v>52</v>
      </c>
      <c r="B10" s="244">
        <v>5.3431372549019605</v>
      </c>
      <c r="C10" s="244">
        <v>7.4487179487179489</v>
      </c>
      <c r="D10" s="244">
        <v>11.564516129032258</v>
      </c>
      <c r="E10" s="245" t="s">
        <v>13</v>
      </c>
      <c r="F10" s="244">
        <v>10.161290322580646</v>
      </c>
      <c r="G10" s="244">
        <v>8.6785714285714288</v>
      </c>
      <c r="H10" s="244">
        <v>5.3902439024390247</v>
      </c>
      <c r="I10" s="244">
        <v>15.7</v>
      </c>
      <c r="J10" s="244">
        <v>11.5</v>
      </c>
      <c r="K10" s="244">
        <v>11.8</v>
      </c>
      <c r="L10" s="244">
        <v>5.3</v>
      </c>
      <c r="M10" s="244">
        <v>6.21</v>
      </c>
      <c r="N10" s="244">
        <v>4.3</v>
      </c>
      <c r="O10" s="244">
        <v>4.4000000000000004</v>
      </c>
      <c r="P10" s="244">
        <v>3.54</v>
      </c>
      <c r="Q10" s="244">
        <v>2.1028037383177569</v>
      </c>
      <c r="R10" s="244">
        <v>3.3829787234042552</v>
      </c>
      <c r="S10" s="244">
        <v>3.46</v>
      </c>
      <c r="T10" s="244">
        <f>T8/T9</f>
        <v>2.5333333333333332</v>
      </c>
      <c r="U10" s="242"/>
    </row>
    <row r="11" spans="1:21" x14ac:dyDescent="0.2">
      <c r="A11" s="241" t="s">
        <v>34</v>
      </c>
      <c r="B11" s="158"/>
      <c r="C11" s="158"/>
      <c r="D11" s="158"/>
      <c r="E11" s="158"/>
      <c r="F11" s="158"/>
      <c r="G11" s="158"/>
      <c r="H11" s="158"/>
      <c r="I11" s="158"/>
      <c r="J11" s="158"/>
      <c r="K11" s="158"/>
      <c r="L11" s="158"/>
      <c r="M11" s="158"/>
      <c r="N11" s="158"/>
      <c r="O11" s="158"/>
      <c r="P11" s="158"/>
      <c r="Q11" s="158"/>
      <c r="R11" s="158"/>
      <c r="S11" s="158"/>
      <c r="T11" s="158"/>
      <c r="U11" s="242"/>
    </row>
    <row r="12" spans="1:21" x14ac:dyDescent="0.2">
      <c r="A12" s="45" t="s">
        <v>12</v>
      </c>
      <c r="L12" s="44">
        <v>5</v>
      </c>
      <c r="M12" s="44">
        <v>7</v>
      </c>
      <c r="N12" s="44">
        <v>5</v>
      </c>
      <c r="O12" s="44">
        <v>5</v>
      </c>
      <c r="P12" s="44">
        <v>5</v>
      </c>
      <c r="Q12" s="44">
        <v>5</v>
      </c>
      <c r="R12" s="44">
        <v>10</v>
      </c>
      <c r="S12" s="44">
        <v>10</v>
      </c>
      <c r="T12" s="202">
        <f>'[3]Figure 3.4-3 FPH'!$C$7</f>
        <v>10</v>
      </c>
      <c r="U12" s="242"/>
    </row>
    <row r="13" spans="1:21" x14ac:dyDescent="0.2">
      <c r="A13" s="45" t="s">
        <v>8</v>
      </c>
      <c r="L13" s="44">
        <v>6</v>
      </c>
      <c r="M13" s="44">
        <v>7</v>
      </c>
      <c r="N13" s="44">
        <v>10</v>
      </c>
      <c r="O13" s="44">
        <v>15</v>
      </c>
      <c r="P13" s="44">
        <v>14</v>
      </c>
      <c r="Q13" s="44">
        <v>19</v>
      </c>
      <c r="R13" s="44">
        <v>19</v>
      </c>
      <c r="S13" s="44">
        <v>11</v>
      </c>
      <c r="T13" s="44">
        <v>5</v>
      </c>
      <c r="U13" s="242"/>
    </row>
    <row r="14" spans="1:21" x14ac:dyDescent="0.2">
      <c r="A14" s="45" t="s">
        <v>3</v>
      </c>
      <c r="L14" s="44">
        <v>3</v>
      </c>
      <c r="M14" s="44">
        <v>1</v>
      </c>
      <c r="N14" s="44">
        <v>3</v>
      </c>
      <c r="O14" s="44">
        <v>6</v>
      </c>
      <c r="P14" s="44">
        <v>8</v>
      </c>
      <c r="Q14" s="44">
        <v>11</v>
      </c>
      <c r="R14" s="44">
        <v>13</v>
      </c>
      <c r="S14" s="44">
        <v>4</v>
      </c>
      <c r="T14" s="202">
        <f>'[3]Figure 3.4-3 FPH'!$E$7</f>
        <v>1</v>
      </c>
      <c r="U14" s="242"/>
    </row>
    <row r="15" spans="1:21" ht="15" x14ac:dyDescent="0.2">
      <c r="A15" s="45" t="s">
        <v>195</v>
      </c>
      <c r="L15" s="44">
        <v>0</v>
      </c>
      <c r="M15" s="44">
        <v>1</v>
      </c>
      <c r="N15" s="44">
        <v>1</v>
      </c>
      <c r="O15" s="44">
        <v>1</v>
      </c>
      <c r="P15" s="44">
        <v>4</v>
      </c>
      <c r="Q15" s="44">
        <v>4</v>
      </c>
      <c r="R15" s="44">
        <v>4</v>
      </c>
      <c r="S15" s="44">
        <v>1</v>
      </c>
      <c r="T15" s="44">
        <v>0</v>
      </c>
      <c r="U15" s="242"/>
    </row>
    <row r="16" spans="1:21" s="170" customFormat="1" ht="14.25" customHeight="1" x14ac:dyDescent="0.2">
      <c r="A16" s="246" t="s">
        <v>129</v>
      </c>
      <c r="B16" s="169"/>
      <c r="C16" s="169"/>
      <c r="D16" s="169"/>
      <c r="E16" s="169"/>
      <c r="F16" s="169"/>
      <c r="G16" s="169"/>
      <c r="H16" s="169"/>
      <c r="I16" s="169"/>
      <c r="J16" s="169"/>
      <c r="K16" s="169"/>
      <c r="L16" s="247" t="s">
        <v>13</v>
      </c>
      <c r="M16" s="248">
        <v>0.14000000000000001</v>
      </c>
      <c r="N16" s="248">
        <v>3</v>
      </c>
      <c r="O16" s="248">
        <v>6</v>
      </c>
      <c r="P16" s="248">
        <v>2</v>
      </c>
      <c r="Q16" s="248">
        <v>2.75</v>
      </c>
      <c r="R16" s="248">
        <v>3.25</v>
      </c>
      <c r="S16" s="248">
        <f>S14/S15</f>
        <v>4</v>
      </c>
      <c r="T16" s="247" t="s">
        <v>13</v>
      </c>
      <c r="U16" s="242"/>
    </row>
    <row r="17" spans="1:21" x14ac:dyDescent="0.2">
      <c r="A17" s="40" t="s">
        <v>1</v>
      </c>
      <c r="L17" s="249"/>
      <c r="M17" s="43"/>
      <c r="N17" s="43"/>
      <c r="O17" s="43"/>
      <c r="P17" s="43"/>
      <c r="Q17" s="43"/>
      <c r="R17" s="43"/>
      <c r="S17" s="43"/>
      <c r="T17" s="43"/>
      <c r="U17" s="242"/>
    </row>
    <row r="18" spans="1:21" x14ac:dyDescent="0.2">
      <c r="A18" s="250" t="s">
        <v>12</v>
      </c>
      <c r="B18" s="40">
        <v>102</v>
      </c>
      <c r="C18" s="40">
        <v>73</v>
      </c>
      <c r="D18" s="40">
        <v>61</v>
      </c>
      <c r="E18" s="40">
        <v>0</v>
      </c>
      <c r="F18" s="40">
        <v>60</v>
      </c>
      <c r="G18" s="40">
        <v>50</v>
      </c>
      <c r="H18" s="40">
        <v>38</v>
      </c>
      <c r="I18" s="40">
        <v>15</v>
      </c>
      <c r="J18" s="40">
        <v>23</v>
      </c>
      <c r="K18" s="40">
        <v>25</v>
      </c>
      <c r="L18" s="251">
        <f t="shared" ref="L18:M21" si="0">L6+L12</f>
        <v>30</v>
      </c>
      <c r="M18" s="251">
        <f t="shared" si="0"/>
        <v>42</v>
      </c>
      <c r="N18" s="251">
        <f t="shared" ref="N18:O21" si="1">N6+N12</f>
        <v>50</v>
      </c>
      <c r="O18" s="251">
        <f t="shared" si="1"/>
        <v>55</v>
      </c>
      <c r="P18" s="251">
        <f>P6+P12</f>
        <v>55</v>
      </c>
      <c r="Q18" s="251">
        <v>55</v>
      </c>
      <c r="R18" s="251">
        <f>R6+R12</f>
        <v>70</v>
      </c>
      <c r="S18" s="251">
        <f t="shared" ref="S18:T21" si="2">S6+S12</f>
        <v>70</v>
      </c>
      <c r="T18" s="206">
        <f>T6+T12</f>
        <v>65</v>
      </c>
      <c r="U18" s="242"/>
    </row>
    <row r="19" spans="1:21" x14ac:dyDescent="0.2">
      <c r="A19" s="250" t="s">
        <v>8</v>
      </c>
      <c r="B19" s="40">
        <v>827</v>
      </c>
      <c r="C19" s="40">
        <v>1395</v>
      </c>
      <c r="D19" s="40">
        <v>1257</v>
      </c>
      <c r="E19" s="40">
        <v>0</v>
      </c>
      <c r="F19" s="40">
        <v>1200</v>
      </c>
      <c r="G19" s="40">
        <v>1000</v>
      </c>
      <c r="H19" s="40">
        <v>426</v>
      </c>
      <c r="I19" s="40">
        <v>470</v>
      </c>
      <c r="J19" s="40">
        <v>453</v>
      </c>
      <c r="K19" s="40">
        <v>550</v>
      </c>
      <c r="L19" s="251">
        <f t="shared" si="0"/>
        <v>354</v>
      </c>
      <c r="M19" s="251">
        <f t="shared" si="0"/>
        <v>556</v>
      </c>
      <c r="N19" s="251">
        <f t="shared" si="1"/>
        <v>638</v>
      </c>
      <c r="O19" s="251">
        <f t="shared" si="1"/>
        <v>710</v>
      </c>
      <c r="P19" s="251">
        <f>P7+P13</f>
        <v>567</v>
      </c>
      <c r="Q19" s="251">
        <v>504</v>
      </c>
      <c r="R19" s="251">
        <f>R7+R13</f>
        <v>337</v>
      </c>
      <c r="S19" s="251">
        <f t="shared" si="2"/>
        <v>258</v>
      </c>
      <c r="T19" s="251">
        <f t="shared" si="2"/>
        <v>190</v>
      </c>
      <c r="U19" s="242"/>
    </row>
    <row r="20" spans="1:21" x14ac:dyDescent="0.2">
      <c r="A20" s="250" t="s">
        <v>3</v>
      </c>
      <c r="B20" s="40">
        <v>545</v>
      </c>
      <c r="C20" s="40">
        <v>581</v>
      </c>
      <c r="D20" s="40">
        <v>717</v>
      </c>
      <c r="E20" s="40">
        <v>0</v>
      </c>
      <c r="F20" s="40">
        <v>630</v>
      </c>
      <c r="G20" s="40">
        <v>486</v>
      </c>
      <c r="H20" s="40">
        <v>221</v>
      </c>
      <c r="I20" s="40">
        <v>236</v>
      </c>
      <c r="J20" s="40">
        <v>265</v>
      </c>
      <c r="K20" s="40">
        <v>295</v>
      </c>
      <c r="L20" s="251">
        <f t="shared" si="0"/>
        <v>162</v>
      </c>
      <c r="M20" s="251">
        <f t="shared" si="0"/>
        <v>237</v>
      </c>
      <c r="N20" s="251">
        <f t="shared" si="1"/>
        <v>274</v>
      </c>
      <c r="O20" s="251">
        <f t="shared" si="1"/>
        <v>334</v>
      </c>
      <c r="P20" s="251">
        <f>P8+P14</f>
        <v>238</v>
      </c>
      <c r="Q20" s="251">
        <v>236</v>
      </c>
      <c r="R20" s="251">
        <f>R8+R14</f>
        <v>172</v>
      </c>
      <c r="S20" s="251">
        <f t="shared" si="2"/>
        <v>146</v>
      </c>
      <c r="T20" s="251">
        <f t="shared" si="2"/>
        <v>77</v>
      </c>
      <c r="U20" s="242"/>
    </row>
    <row r="21" spans="1:21" ht="15" x14ac:dyDescent="0.2">
      <c r="A21" s="250" t="s">
        <v>196</v>
      </c>
      <c r="B21" s="40">
        <v>102</v>
      </c>
      <c r="C21" s="40">
        <v>78</v>
      </c>
      <c r="D21" s="40">
        <v>62</v>
      </c>
      <c r="E21" s="40">
        <v>0</v>
      </c>
      <c r="F21" s="40">
        <v>62</v>
      </c>
      <c r="G21" s="40">
        <v>56</v>
      </c>
      <c r="H21" s="40">
        <v>41</v>
      </c>
      <c r="I21" s="40">
        <v>15</v>
      </c>
      <c r="J21" s="40">
        <v>23</v>
      </c>
      <c r="K21" s="40">
        <v>25</v>
      </c>
      <c r="L21" s="251">
        <f t="shared" si="0"/>
        <v>30</v>
      </c>
      <c r="M21" s="251">
        <f t="shared" si="0"/>
        <v>39</v>
      </c>
      <c r="N21" s="251">
        <f t="shared" si="1"/>
        <v>64</v>
      </c>
      <c r="O21" s="251">
        <f t="shared" si="1"/>
        <v>76</v>
      </c>
      <c r="P21" s="251">
        <f>P9+P15</f>
        <v>69</v>
      </c>
      <c r="Q21" s="251">
        <v>111</v>
      </c>
      <c r="R21" s="251">
        <f>R9+R15</f>
        <v>51</v>
      </c>
      <c r="S21" s="251">
        <f t="shared" si="2"/>
        <v>42</v>
      </c>
      <c r="T21" s="251">
        <f t="shared" si="2"/>
        <v>30</v>
      </c>
      <c r="U21" s="242"/>
    </row>
    <row r="22" spans="1:21" ht="13.5" customHeight="1" x14ac:dyDescent="0.2">
      <c r="A22" s="252" t="s">
        <v>52</v>
      </c>
      <c r="B22" s="253">
        <v>5.3431372549019605</v>
      </c>
      <c r="C22" s="253">
        <v>7.4487179487179489</v>
      </c>
      <c r="D22" s="253">
        <v>11.564516129032258</v>
      </c>
      <c r="E22" s="254" t="s">
        <v>13</v>
      </c>
      <c r="F22" s="253">
        <v>10.161290322580646</v>
      </c>
      <c r="G22" s="253">
        <v>8.6785714285714288</v>
      </c>
      <c r="H22" s="253">
        <v>5.3902439024390247</v>
      </c>
      <c r="I22" s="253">
        <v>15.7</v>
      </c>
      <c r="J22" s="253">
        <v>11.5</v>
      </c>
      <c r="K22" s="253">
        <v>11.8</v>
      </c>
      <c r="L22" s="255">
        <v>5.4</v>
      </c>
      <c r="M22" s="76">
        <v>6.1</v>
      </c>
      <c r="N22" s="76">
        <v>4.3</v>
      </c>
      <c r="O22" s="76">
        <v>4.4000000000000004</v>
      </c>
      <c r="P22" s="253">
        <f>P20/P21</f>
        <v>3.4492753623188408</v>
      </c>
      <c r="Q22" s="253">
        <v>2.1261261261261262</v>
      </c>
      <c r="R22" s="254">
        <v>3.3725490196078431</v>
      </c>
      <c r="S22" s="254">
        <f>S20/S21</f>
        <v>3.4761904761904763</v>
      </c>
      <c r="T22" s="254">
        <f>T20/T21</f>
        <v>2.5666666666666669</v>
      </c>
      <c r="U22" s="242"/>
    </row>
    <row r="23" spans="1:21" x14ac:dyDescent="0.2">
      <c r="A23" s="256" t="s">
        <v>14</v>
      </c>
    </row>
    <row r="24" spans="1:21" x14ac:dyDescent="0.2">
      <c r="A24" s="44" t="s">
        <v>51</v>
      </c>
    </row>
    <row r="25" spans="1:21" x14ac:dyDescent="0.2">
      <c r="A25" s="44" t="s">
        <v>15</v>
      </c>
    </row>
    <row r="26" spans="1:21" ht="12.75" customHeight="1" x14ac:dyDescent="0.2">
      <c r="A26" s="411" t="s">
        <v>16</v>
      </c>
      <c r="B26" s="411"/>
      <c r="C26" s="411"/>
      <c r="D26" s="411"/>
      <c r="E26" s="411"/>
      <c r="F26" s="411"/>
      <c r="G26" s="411"/>
      <c r="H26" s="411"/>
      <c r="I26" s="411"/>
      <c r="J26" s="411"/>
      <c r="K26" s="411"/>
      <c r="L26" s="411"/>
      <c r="M26" s="411"/>
    </row>
    <row r="27" spans="1:21" ht="21.75" customHeight="1" x14ac:dyDescent="0.2">
      <c r="A27" s="412" t="s">
        <v>169</v>
      </c>
      <c r="B27" s="412"/>
      <c r="C27" s="412"/>
      <c r="D27" s="412"/>
      <c r="E27" s="412"/>
      <c r="F27" s="412"/>
      <c r="G27" s="412"/>
      <c r="H27" s="412"/>
      <c r="I27" s="412"/>
      <c r="J27" s="412"/>
      <c r="K27" s="412"/>
      <c r="L27" s="412"/>
      <c r="M27" s="412"/>
    </row>
    <row r="28" spans="1:21" ht="22.5" customHeight="1" x14ac:dyDescent="0.2">
      <c r="A28" s="412" t="s">
        <v>60</v>
      </c>
      <c r="B28" s="412"/>
      <c r="C28" s="412"/>
      <c r="D28" s="412"/>
      <c r="E28" s="412"/>
      <c r="F28" s="412"/>
      <c r="G28" s="412"/>
      <c r="H28" s="412"/>
      <c r="I28" s="412"/>
      <c r="J28" s="412"/>
      <c r="K28" s="412"/>
      <c r="L28" s="412"/>
      <c r="M28" s="412"/>
    </row>
    <row r="29" spans="1:21" ht="24.75" customHeight="1" x14ac:dyDescent="0.2"/>
  </sheetData>
  <mergeCells count="4">
    <mergeCell ref="A26:M26"/>
    <mergeCell ref="A27:M27"/>
    <mergeCell ref="A1:M2"/>
    <mergeCell ref="A28:M2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FFC000"/>
    <pageSetUpPr fitToPage="1"/>
  </sheetPr>
  <dimension ref="A1:U33"/>
  <sheetViews>
    <sheetView showGridLines="0" workbookViewId="0">
      <selection activeCell="A2" sqref="A2:G3"/>
    </sheetView>
  </sheetViews>
  <sheetFormatPr baseColWidth="10" defaultColWidth="11.42578125" defaultRowHeight="12.75" x14ac:dyDescent="0.2"/>
  <cols>
    <col min="1" max="1" width="27.85546875" style="29" customWidth="1"/>
    <col min="2" max="16" width="8.28515625" style="29" customWidth="1"/>
    <col min="17" max="22" width="7.28515625" style="29" customWidth="1"/>
    <col min="23" max="16384" width="11.42578125" style="29"/>
  </cols>
  <sheetData>
    <row r="1" spans="1:7" ht="12.75" customHeight="1" x14ac:dyDescent="0.2"/>
    <row r="2" spans="1:7" x14ac:dyDescent="0.2">
      <c r="A2" s="413" t="s">
        <v>171</v>
      </c>
      <c r="B2" s="414"/>
      <c r="C2" s="414"/>
      <c r="D2" s="414"/>
      <c r="E2" s="414"/>
      <c r="F2" s="414"/>
      <c r="G2" s="414"/>
    </row>
    <row r="3" spans="1:7" ht="16.5" customHeight="1" x14ac:dyDescent="0.2">
      <c r="A3" s="414"/>
      <c r="B3" s="414"/>
      <c r="C3" s="414"/>
      <c r="D3" s="414"/>
      <c r="E3" s="414"/>
      <c r="F3" s="414"/>
      <c r="G3" s="414"/>
    </row>
    <row r="18" spans="1:21" ht="9" customHeight="1" x14ac:dyDescent="0.2"/>
    <row r="19" spans="1:21" x14ac:dyDescent="0.2">
      <c r="A19" s="171" t="s">
        <v>69</v>
      </c>
      <c r="B19" s="140"/>
      <c r="C19" s="140"/>
      <c r="D19" s="140"/>
      <c r="E19" s="140"/>
      <c r="F19" s="140"/>
      <c r="G19" s="140"/>
    </row>
    <row r="20" spans="1:21" x14ac:dyDescent="0.2">
      <c r="A20" s="140" t="s">
        <v>51</v>
      </c>
    </row>
    <row r="21" spans="1:21" x14ac:dyDescent="0.2">
      <c r="A21" s="140" t="s">
        <v>56</v>
      </c>
      <c r="B21" s="140"/>
      <c r="C21" s="140"/>
      <c r="D21" s="140"/>
    </row>
    <row r="22" spans="1:21" x14ac:dyDescent="0.2">
      <c r="A22" s="140" t="s">
        <v>17</v>
      </c>
      <c r="B22" s="140"/>
      <c r="C22" s="140"/>
      <c r="D22" s="140"/>
    </row>
    <row r="25" spans="1:21" x14ac:dyDescent="0.2">
      <c r="A25" s="140" t="s">
        <v>39</v>
      </c>
      <c r="B25" s="140"/>
      <c r="C25" s="140"/>
      <c r="D25" s="140"/>
      <c r="E25" s="140"/>
      <c r="F25" s="140"/>
      <c r="G25" s="140"/>
    </row>
    <row r="26" spans="1:21" x14ac:dyDescent="0.2">
      <c r="A26" s="172"/>
      <c r="B26" s="172">
        <v>2001</v>
      </c>
      <c r="C26" s="172">
        <v>2002</v>
      </c>
      <c r="D26" s="172">
        <v>2003</v>
      </c>
      <c r="E26" s="172">
        <v>2004</v>
      </c>
      <c r="F26" s="172">
        <v>2005</v>
      </c>
      <c r="G26" s="172">
        <v>2006</v>
      </c>
      <c r="H26" s="160">
        <v>2007</v>
      </c>
      <c r="I26" s="160">
        <v>2008</v>
      </c>
      <c r="J26" s="160">
        <v>2009</v>
      </c>
      <c r="K26" s="160">
        <v>2010</v>
      </c>
      <c r="L26" s="160">
        <v>2011</v>
      </c>
      <c r="M26" s="160">
        <v>2012</v>
      </c>
      <c r="N26" s="160">
        <v>2013</v>
      </c>
      <c r="O26" s="160">
        <v>2014</v>
      </c>
      <c r="P26" s="160">
        <v>2015</v>
      </c>
      <c r="Q26" s="160">
        <v>2016</v>
      </c>
      <c r="R26" s="160">
        <v>2017</v>
      </c>
      <c r="S26" s="160">
        <v>2018</v>
      </c>
      <c r="T26" s="160">
        <v>2019</v>
      </c>
      <c r="U26" s="160">
        <v>2020</v>
      </c>
    </row>
    <row r="27" spans="1:21" ht="12.75" customHeight="1" x14ac:dyDescent="0.2">
      <c r="A27" s="173" t="s">
        <v>18</v>
      </c>
      <c r="B27" s="174">
        <v>6</v>
      </c>
      <c r="C27" s="172">
        <v>6.9</v>
      </c>
      <c r="D27" s="172">
        <v>6.7</v>
      </c>
      <c r="E27" s="160">
        <v>9.1999999999999993</v>
      </c>
      <c r="F27" s="160">
        <v>9.1999999999999993</v>
      </c>
      <c r="G27" s="160">
        <v>8.5</v>
      </c>
      <c r="H27" s="160">
        <v>6.3</v>
      </c>
      <c r="I27" s="160">
        <v>8.4</v>
      </c>
      <c r="J27" s="160">
        <v>9.3000000000000007</v>
      </c>
      <c r="K27" s="160">
        <v>9.3000000000000007</v>
      </c>
      <c r="L27" s="163">
        <v>9</v>
      </c>
      <c r="M27" s="163">
        <v>9.4</v>
      </c>
      <c r="N27" s="163">
        <v>9.6999999999999993</v>
      </c>
      <c r="O27" s="163">
        <v>9.1</v>
      </c>
      <c r="P27" s="163">
        <v>8.1999999999999993</v>
      </c>
      <c r="Q27" s="163">
        <v>7.2155555555555555</v>
      </c>
      <c r="R27" s="163">
        <v>6.9</v>
      </c>
      <c r="S27" s="159">
        <v>10.144</v>
      </c>
      <c r="T27" s="157">
        <v>5.96</v>
      </c>
      <c r="U27" s="159">
        <f>'[4]3.4-1'!U67</f>
        <v>10.824016563146998</v>
      </c>
    </row>
    <row r="28" spans="1:21" ht="12.75" customHeight="1" x14ac:dyDescent="0.2">
      <c r="A28" s="175" t="s">
        <v>172</v>
      </c>
      <c r="B28" s="174">
        <v>7</v>
      </c>
      <c r="C28" s="174">
        <v>6.5</v>
      </c>
      <c r="D28" s="174">
        <v>6.4</v>
      </c>
      <c r="E28" s="174">
        <v>7.4</v>
      </c>
      <c r="F28" s="174">
        <v>8.1</v>
      </c>
      <c r="G28" s="174">
        <v>8.4</v>
      </c>
      <c r="H28" s="174">
        <v>8.1</v>
      </c>
      <c r="I28" s="160">
        <v>7.1</v>
      </c>
      <c r="J28" s="160">
        <v>7.1</v>
      </c>
      <c r="K28" s="161">
        <v>7.2</v>
      </c>
      <c r="L28" s="161">
        <v>7.6</v>
      </c>
      <c r="M28" s="161">
        <v>8.8000000000000007</v>
      </c>
      <c r="N28" s="176">
        <f>(M28+O28)/2</f>
        <v>9.8000000000000007</v>
      </c>
      <c r="O28" s="161">
        <v>10.8</v>
      </c>
      <c r="P28" s="176">
        <f>(O28+Q28)/2</f>
        <v>11.8</v>
      </c>
      <c r="Q28" s="161">
        <v>12.8</v>
      </c>
      <c r="R28" s="177">
        <f>(Q28+S28)/2</f>
        <v>9.112923076923078</v>
      </c>
      <c r="S28" s="159">
        <v>5.4258461538461535</v>
      </c>
      <c r="T28" s="157"/>
    </row>
    <row r="29" spans="1:21" ht="12.75" customHeight="1" x14ac:dyDescent="0.2">
      <c r="A29" s="175" t="s">
        <v>173</v>
      </c>
      <c r="B29" s="172"/>
      <c r="C29" s="160">
        <v>5.3</v>
      </c>
      <c r="D29" s="160">
        <v>7.4</v>
      </c>
      <c r="E29" s="160">
        <v>11.6</v>
      </c>
      <c r="F29" s="176">
        <f>(E29+G29)/2</f>
        <v>10.899999999999999</v>
      </c>
      <c r="G29" s="160">
        <v>10.199999999999999</v>
      </c>
      <c r="H29" s="172">
        <v>8.6999999999999993</v>
      </c>
      <c r="I29" s="160">
        <v>5.4</v>
      </c>
      <c r="J29" s="160">
        <v>15.7</v>
      </c>
      <c r="K29" s="172">
        <v>11.5</v>
      </c>
      <c r="L29" s="172">
        <v>11.8</v>
      </c>
      <c r="M29" s="172">
        <v>5.3</v>
      </c>
      <c r="N29" s="160">
        <v>6.2</v>
      </c>
      <c r="O29" s="160">
        <v>4.3</v>
      </c>
      <c r="P29" s="160">
        <v>4.4000000000000004</v>
      </c>
      <c r="Q29" s="160">
        <v>3.5</v>
      </c>
      <c r="R29" s="160">
        <v>2.1</v>
      </c>
      <c r="S29" s="159">
        <v>3.3725490196078431</v>
      </c>
      <c r="T29" s="159">
        <v>3.4761904761904763</v>
      </c>
      <c r="U29" s="159">
        <v>2.5666666666666669</v>
      </c>
    </row>
    <row r="31" spans="1:21" x14ac:dyDescent="0.2">
      <c r="A31" s="171" t="s">
        <v>54</v>
      </c>
    </row>
    <row r="32" spans="1:21" x14ac:dyDescent="0.2">
      <c r="A32" s="140" t="s">
        <v>51</v>
      </c>
    </row>
    <row r="33" spans="1:1" x14ac:dyDescent="0.2">
      <c r="A33" s="140" t="s">
        <v>45</v>
      </c>
    </row>
  </sheetData>
  <mergeCells count="1">
    <mergeCell ref="A2:G3"/>
  </mergeCells>
  <pageMargins left="0.7" right="0.7"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SOMMAIRE</vt:lpstr>
      <vt:lpstr>SL-3.1-1</vt:lpstr>
      <vt:lpstr>SL-3.1-2</vt:lpstr>
      <vt:lpstr>SL-3.1-2 longue</vt:lpstr>
      <vt:lpstr>SL-3.3-1</vt:lpstr>
      <vt:lpstr>SL-3.4-1</vt:lpstr>
      <vt:lpstr>SL-3.4-2</vt:lpstr>
      <vt:lpstr>SL-3.4-3</vt:lpstr>
      <vt:lpstr>SL-3.4-5</vt:lpstr>
      <vt:lpstr>SL-3.5-1</vt:lpstr>
      <vt:lpstr>SL-3.5-2</vt:lpstr>
      <vt:lpstr>SL-3.5-3</vt:lpstr>
      <vt:lpstr>SL-3.5-4</vt:lpstr>
      <vt:lpstr>SL-3.5-5</vt:lpstr>
      <vt:lpstr>SL-3.1-6</vt:lpstr>
    </vt:vector>
  </TitlesOfParts>
  <Company>SPM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ROSOVSKY Maguelonne</cp:lastModifiedBy>
  <cp:lastPrinted>2019-06-04T08:33:03Z</cp:lastPrinted>
  <dcterms:created xsi:type="dcterms:W3CDTF">2008-03-19T10:45:50Z</dcterms:created>
  <dcterms:modified xsi:type="dcterms:W3CDTF">2021-10-08T11:24:03Z</dcterms:modified>
</cp:coreProperties>
</file>